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jmatulain\Downloads\"/>
    </mc:Choice>
  </mc:AlternateContent>
  <xr:revisionPtr revIDLastSave="0" documentId="13_ncr:1_{6BEAE9C3-8CDD-40CD-A4B3-03A475BA07D4}" xr6:coauthVersionLast="47" xr6:coauthVersionMax="47" xr10:uidLastSave="{00000000-0000-0000-0000-000000000000}"/>
  <bookViews>
    <workbookView xWindow="-108" yWindow="-108" windowWidth="23256" windowHeight="12456" tabRatio="909" firstSheet="2" activeTab="3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315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330" r:id="rId20"/>
    <sheet name="Principal" sheetId="1329" r:id="rId21"/>
    <sheet name="Accrued Interest" sheetId="1331" r:id="rId22"/>
    <sheet name="IIS P13 Mar" sheetId="1169" state="hidden" r:id="rId23"/>
    <sheet name="IIS P13 (1)" sheetId="1187" state="hidden" r:id="rId24"/>
    <sheet name="IIS" sheetId="1332" r:id="rId25"/>
    <sheet name="IIS P13" sheetId="1309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333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334" r:id="rId52"/>
    <sheet name="Ta'widh (Active)" sheetId="1335" r:id="rId53"/>
    <sheet name="PIS" sheetId="1336" r:id="rId54"/>
    <sheet name="PIS P13 Mar" sheetId="1170" state="hidden" r:id="rId55"/>
    <sheet name="PIS P13" sheetId="1310" r:id="rId56"/>
    <sheet name="Ta'widh (Recovery" sheetId="1134" state="hidden" r:id="rId57"/>
    <sheet name="Other Debtors Islamic" sheetId="1337" r:id="rId58"/>
    <sheet name="Ta'widh (Recovery)" sheetId="1338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23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4" i="681" l="1"/>
  <c r="H367" i="681"/>
  <c r="H265" i="681"/>
  <c r="H138" i="681"/>
  <c r="M186" i="681" l="1"/>
  <c r="P186" i="681"/>
  <c r="L58" i="1330"/>
  <c r="L66" i="1330" s="1"/>
  <c r="K66" i="1330"/>
  <c r="J66" i="1330"/>
  <c r="I66" i="1330"/>
  <c r="H66" i="1330"/>
  <c r="G66" i="1330"/>
  <c r="F66" i="1330"/>
  <c r="E66" i="1330"/>
  <c r="K58" i="1330"/>
  <c r="J58" i="1330"/>
  <c r="G58" i="1330"/>
  <c r="E58" i="1330"/>
  <c r="E36" i="1330"/>
  <c r="L18" i="1330"/>
  <c r="K18" i="1330"/>
  <c r="I18" i="1330"/>
  <c r="E18" i="1330"/>
  <c r="P311" i="681" l="1"/>
  <c r="P283" i="681"/>
  <c r="P294" i="681"/>
  <c r="P62" i="681"/>
  <c r="P386" i="681"/>
  <c r="P385" i="681"/>
  <c r="P217" i="681" l="1"/>
  <c r="P210" i="681"/>
  <c r="P193" i="681"/>
  <c r="J176" i="681"/>
  <c r="P166" i="681"/>
  <c r="P162" i="681"/>
  <c r="J127" i="681"/>
  <c r="P279" i="681"/>
  <c r="T267" i="682" l="1"/>
  <c r="R267" i="682"/>
  <c r="V279" i="681"/>
  <c r="P362" i="681"/>
  <c r="P278" i="681"/>
  <c r="P259" i="681"/>
  <c r="P243" i="682"/>
  <c r="R243" i="682" s="1"/>
  <c r="R379" i="681"/>
  <c r="R23" i="681"/>
  <c r="R24" i="681"/>
  <c r="R25" i="681"/>
  <c r="R26" i="681"/>
  <c r="R27" i="681"/>
  <c r="R28" i="681"/>
  <c r="R29" i="681"/>
  <c r="R30" i="681"/>
  <c r="R31" i="681"/>
  <c r="R32" i="681"/>
  <c r="R33" i="681"/>
  <c r="R34" i="681"/>
  <c r="R35" i="681"/>
  <c r="R36" i="681"/>
  <c r="R37" i="681"/>
  <c r="R38" i="681"/>
  <c r="R39" i="681"/>
  <c r="R40" i="681"/>
  <c r="R41" i="681"/>
  <c r="R42" i="681"/>
  <c r="R43" i="681"/>
  <c r="R44" i="681"/>
  <c r="R45" i="681"/>
  <c r="R46" i="681"/>
  <c r="R47" i="681"/>
  <c r="R48" i="681"/>
  <c r="R49" i="681"/>
  <c r="R50" i="681"/>
  <c r="R51" i="681"/>
  <c r="R52" i="681"/>
  <c r="R53" i="681"/>
  <c r="R54" i="681"/>
  <c r="R55" i="681"/>
  <c r="R56" i="681"/>
  <c r="R57" i="681"/>
  <c r="R58" i="681"/>
  <c r="R59" i="681"/>
  <c r="R60" i="681"/>
  <c r="R61" i="681"/>
  <c r="R62" i="681"/>
  <c r="R63" i="681"/>
  <c r="R64" i="681"/>
  <c r="R65" i="681"/>
  <c r="R66" i="681"/>
  <c r="R67" i="681"/>
  <c r="R68" i="681"/>
  <c r="R69" i="681"/>
  <c r="R70" i="681"/>
  <c r="R71" i="681"/>
  <c r="R72" i="681"/>
  <c r="R73" i="681"/>
  <c r="R74" i="681"/>
  <c r="R75" i="681"/>
  <c r="R76" i="681"/>
  <c r="R77" i="681"/>
  <c r="R78" i="681"/>
  <c r="R79" i="681"/>
  <c r="R80" i="681"/>
  <c r="R81" i="681"/>
  <c r="R82" i="681"/>
  <c r="R83" i="681"/>
  <c r="R84" i="681"/>
  <c r="R85" i="681"/>
  <c r="R86" i="681"/>
  <c r="R87" i="681"/>
  <c r="R88" i="681"/>
  <c r="R89" i="681"/>
  <c r="R90" i="681"/>
  <c r="R91" i="681"/>
  <c r="R92" i="681"/>
  <c r="R93" i="681"/>
  <c r="R94" i="681"/>
  <c r="R95" i="681"/>
  <c r="R96" i="681"/>
  <c r="R97" i="681"/>
  <c r="R98" i="681"/>
  <c r="R99" i="681"/>
  <c r="R100" i="681"/>
  <c r="R101" i="681"/>
  <c r="R102" i="681"/>
  <c r="R103" i="681"/>
  <c r="R104" i="681"/>
  <c r="R105" i="681"/>
  <c r="R106" i="681"/>
  <c r="R107" i="681"/>
  <c r="R108" i="681"/>
  <c r="R109" i="681"/>
  <c r="R110" i="681"/>
  <c r="R111" i="681"/>
  <c r="R112" i="681"/>
  <c r="R113" i="681"/>
  <c r="R114" i="681"/>
  <c r="R115" i="681"/>
  <c r="R116" i="681"/>
  <c r="R117" i="681"/>
  <c r="R118" i="681"/>
  <c r="R119" i="681"/>
  <c r="R120" i="681"/>
  <c r="R121" i="681"/>
  <c r="R122" i="681"/>
  <c r="R123" i="681"/>
  <c r="R124" i="681"/>
  <c r="R125" i="681"/>
  <c r="R126" i="681"/>
  <c r="R127" i="681"/>
  <c r="R128" i="681"/>
  <c r="R129" i="681"/>
  <c r="R130" i="681"/>
  <c r="R131" i="681"/>
  <c r="R132" i="681"/>
  <c r="R133" i="681"/>
  <c r="R134" i="681"/>
  <c r="R135" i="681"/>
  <c r="R136" i="681"/>
  <c r="R390" i="682"/>
  <c r="R389" i="682"/>
  <c r="R388" i="682"/>
  <c r="R387" i="682"/>
  <c r="R386" i="682"/>
  <c r="R385" i="682"/>
  <c r="R384" i="682"/>
  <c r="R383" i="682"/>
  <c r="R382" i="682"/>
  <c r="R381" i="682"/>
  <c r="R375" i="682"/>
  <c r="R353" i="682"/>
  <c r="R352" i="682"/>
  <c r="R351" i="682"/>
  <c r="R350" i="682"/>
  <c r="R349" i="682"/>
  <c r="R348" i="682"/>
  <c r="R347" i="682"/>
  <c r="R346" i="682"/>
  <c r="R345" i="682"/>
  <c r="R344" i="682"/>
  <c r="R343" i="682"/>
  <c r="R342" i="682"/>
  <c r="R341" i="682"/>
  <c r="R340" i="682"/>
  <c r="R339" i="682"/>
  <c r="R338" i="682"/>
  <c r="R337" i="682"/>
  <c r="R336" i="682"/>
  <c r="R335" i="682"/>
  <c r="R334" i="682"/>
  <c r="R333" i="682"/>
  <c r="R332" i="682"/>
  <c r="R331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7" i="682"/>
  <c r="R316" i="682"/>
  <c r="R315" i="682"/>
  <c r="R314" i="682"/>
  <c r="R313" i="682"/>
  <c r="R312" i="682"/>
  <c r="R311" i="682"/>
  <c r="R310" i="682"/>
  <c r="R309" i="682"/>
  <c r="R308" i="682"/>
  <c r="R307" i="682"/>
  <c r="R306" i="682"/>
  <c r="R305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8" i="682"/>
  <c r="R287" i="682"/>
  <c r="R286" i="682"/>
  <c r="R285" i="682"/>
  <c r="R284" i="682"/>
  <c r="R283" i="682"/>
  <c r="R282" i="682"/>
  <c r="R281" i="682"/>
  <c r="R280" i="682"/>
  <c r="R279" i="682"/>
  <c r="R278" i="682"/>
  <c r="R277" i="682"/>
  <c r="R276" i="682"/>
  <c r="R275" i="682"/>
  <c r="R274" i="682"/>
  <c r="R273" i="682"/>
  <c r="R272" i="682"/>
  <c r="R271" i="682"/>
  <c r="R270" i="682"/>
  <c r="R269" i="682"/>
  <c r="R268" i="682"/>
  <c r="R266" i="682"/>
  <c r="R265" i="682"/>
  <c r="R264" i="682"/>
  <c r="R263" i="682"/>
  <c r="R262" i="682"/>
  <c r="R261" i="682"/>
  <c r="R260" i="682"/>
  <c r="R259" i="682"/>
  <c r="R257" i="682"/>
  <c r="R256" i="682"/>
  <c r="R255" i="682"/>
  <c r="R249" i="682"/>
  <c r="R248" i="682"/>
  <c r="R247" i="682"/>
  <c r="R246" i="682"/>
  <c r="R245" i="682"/>
  <c r="R2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2" i="682"/>
  <c r="R131" i="682"/>
  <c r="R130" i="682"/>
  <c r="R129" i="682"/>
  <c r="R128" i="682"/>
  <c r="R127" i="682"/>
  <c r="R126" i="682"/>
  <c r="R125" i="682"/>
  <c r="R124" i="682"/>
  <c r="R123" i="682"/>
  <c r="R122" i="682"/>
  <c r="R121" i="682"/>
  <c r="R120" i="682"/>
  <c r="R119" i="682"/>
  <c r="R118" i="682"/>
  <c r="R117" i="682"/>
  <c r="R116" i="682"/>
  <c r="R115" i="682"/>
  <c r="R114" i="682"/>
  <c r="R113" i="682"/>
  <c r="R112" i="682"/>
  <c r="R111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4" i="682"/>
  <c r="R83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9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6" i="682"/>
  <c r="R45" i="682"/>
  <c r="R44" i="682"/>
  <c r="R43" i="682"/>
  <c r="R42" i="682"/>
  <c r="R41" i="682"/>
  <c r="R40" i="682"/>
  <c r="R39" i="682"/>
  <c r="R38" i="682"/>
  <c r="R37" i="682"/>
  <c r="R36" i="682"/>
  <c r="R35" i="682"/>
  <c r="R34" i="682"/>
  <c r="R33" i="682"/>
  <c r="R32" i="682"/>
  <c r="R31" i="682"/>
  <c r="R30" i="682"/>
  <c r="R29" i="682"/>
  <c r="R28" i="682"/>
  <c r="R27" i="682"/>
  <c r="R26" i="682"/>
  <c r="R25" i="682"/>
  <c r="R24" i="682"/>
  <c r="R23" i="682"/>
  <c r="R22" i="682"/>
  <c r="R21" i="682"/>
  <c r="R20" i="682"/>
  <c r="K377" i="682"/>
  <c r="K392" i="682"/>
  <c r="J218" i="681"/>
  <c r="P208" i="681"/>
  <c r="J217" i="681"/>
  <c r="P194" i="681"/>
  <c r="J193" i="681"/>
  <c r="J210" i="681"/>
  <c r="J164" i="681"/>
  <c r="P218" i="681"/>
  <c r="U279" i="681"/>
  <c r="R279" i="681"/>
  <c r="J166" i="681"/>
  <c r="J208" i="681"/>
  <c r="J194" i="681"/>
  <c r="P182" i="681"/>
  <c r="P164" i="681"/>
  <c r="M32" i="1310"/>
  <c r="J32" i="1310"/>
  <c r="H32" i="1310"/>
  <c r="M31" i="1310"/>
  <c r="M34" i="1310" s="1"/>
  <c r="J31" i="1310"/>
  <c r="J34" i="1310" s="1"/>
  <c r="H31" i="1310"/>
  <c r="H34" i="1310" s="1"/>
  <c r="P23" i="1310"/>
  <c r="N20" i="1310"/>
  <c r="N22" i="1310" s="1"/>
  <c r="N18" i="1310"/>
  <c r="S16" i="1310"/>
  <c r="P16" i="1310"/>
  <c r="R16" i="1310" s="1"/>
  <c r="U16" i="1310" s="1"/>
  <c r="S15" i="1310"/>
  <c r="P15" i="1310"/>
  <c r="R15" i="1310" s="1"/>
  <c r="U15" i="1310" s="1"/>
  <c r="S14" i="1310"/>
  <c r="Q14" i="1310"/>
  <c r="P14" i="1310"/>
  <c r="R14" i="1310" s="1"/>
  <c r="R13" i="1310" s="1"/>
  <c r="U13" i="1310" s="1"/>
  <c r="T13" i="1310"/>
  <c r="S12" i="1310"/>
  <c r="Q12" i="1310"/>
  <c r="R12" i="1310" s="1"/>
  <c r="P12" i="1310"/>
  <c r="T11" i="1310"/>
  <c r="S10" i="1310"/>
  <c r="Q10" i="1310"/>
  <c r="R10" i="1310" s="1"/>
  <c r="R9" i="1310" s="1"/>
  <c r="U9" i="1310" s="1"/>
  <c r="P10" i="1310"/>
  <c r="T9" i="1310"/>
  <c r="S8" i="1310"/>
  <c r="S18" i="1310" s="1"/>
  <c r="S19" i="1310" s="1"/>
  <c r="Q8" i="1310"/>
  <c r="Q18" i="1310" s="1"/>
  <c r="Q20" i="1310" s="1"/>
  <c r="Q22" i="1310" s="1"/>
  <c r="P8" i="1310"/>
  <c r="R8" i="1310" s="1"/>
  <c r="O32" i="1310" s="1"/>
  <c r="T7" i="1310"/>
  <c r="J43" i="1309"/>
  <c r="H43" i="1309"/>
  <c r="M42" i="1309"/>
  <c r="J42" i="1309"/>
  <c r="J45" i="1309" s="1"/>
  <c r="H42" i="1309"/>
  <c r="H45" i="1309" s="1"/>
  <c r="P34" i="1309"/>
  <c r="N29" i="1309"/>
  <c r="N31" i="1309" s="1"/>
  <c r="N33" i="1309" s="1"/>
  <c r="S27" i="1309"/>
  <c r="Q27" i="1309"/>
  <c r="P27" i="1309"/>
  <c r="R27" i="1309" s="1"/>
  <c r="S26" i="1309"/>
  <c r="R26" i="1309"/>
  <c r="Q26" i="1309"/>
  <c r="P26" i="1309"/>
  <c r="T25" i="1309"/>
  <c r="R25" i="1309"/>
  <c r="U25" i="1309" s="1"/>
  <c r="S24" i="1309"/>
  <c r="R23" i="1309" s="1"/>
  <c r="U23" i="1309" s="1"/>
  <c r="R24" i="1309"/>
  <c r="P24" i="1309"/>
  <c r="T23" i="1309"/>
  <c r="S22" i="1309"/>
  <c r="Q22" i="1309"/>
  <c r="P22" i="1309"/>
  <c r="R22" i="1309" s="1"/>
  <c r="R21" i="1309" s="1"/>
  <c r="U21" i="1309" s="1"/>
  <c r="T21" i="1309"/>
  <c r="S20" i="1309"/>
  <c r="R19" i="1309" s="1"/>
  <c r="U19" i="1309" s="1"/>
  <c r="R20" i="1309"/>
  <c r="P20" i="1309"/>
  <c r="T19" i="1309"/>
  <c r="S18" i="1309"/>
  <c r="Q18" i="1309"/>
  <c r="P18" i="1309"/>
  <c r="R18" i="1309" s="1"/>
  <c r="R17" i="1309" s="1"/>
  <c r="U17" i="1309" s="1"/>
  <c r="T17" i="1309"/>
  <c r="S16" i="1309"/>
  <c r="Q16" i="1309"/>
  <c r="P16" i="1309"/>
  <c r="R16" i="1309" s="1"/>
  <c r="T15" i="1309"/>
  <c r="S14" i="1309"/>
  <c r="R13" i="1309" s="1"/>
  <c r="U13" i="1309" s="1"/>
  <c r="Q14" i="1309"/>
  <c r="P14" i="1309"/>
  <c r="R14" i="1309" s="1"/>
  <c r="T13" i="1309"/>
  <c r="S12" i="1309"/>
  <c r="Q12" i="1309"/>
  <c r="R12" i="1309" s="1"/>
  <c r="R11" i="1309" s="1"/>
  <c r="U11" i="1309" s="1"/>
  <c r="P12" i="1309"/>
  <c r="T11" i="1309"/>
  <c r="S10" i="1309"/>
  <c r="Q10" i="1309"/>
  <c r="Q29" i="1309" s="1"/>
  <c r="Q31" i="1309" s="1"/>
  <c r="Q33" i="1309" s="1"/>
  <c r="P10" i="1309"/>
  <c r="T9" i="1309"/>
  <c r="S8" i="1309"/>
  <c r="S29" i="1309" s="1"/>
  <c r="S30" i="1309" s="1"/>
  <c r="Q8" i="1309"/>
  <c r="P8" i="1309"/>
  <c r="R8" i="1309" s="1"/>
  <c r="T7" i="1309"/>
  <c r="S279" i="681" l="1"/>
  <c r="R11" i="1310"/>
  <c r="U11" i="1310" s="1"/>
  <c r="P18" i="1310"/>
  <c r="P20" i="1310" s="1"/>
  <c r="P22" i="1310" s="1"/>
  <c r="R7" i="1310"/>
  <c r="P24" i="1310"/>
  <c r="P25" i="1310" s="1"/>
  <c r="R15" i="1309"/>
  <c r="U15" i="1309" s="1"/>
  <c r="R7" i="1309"/>
  <c r="M43" i="1309"/>
  <c r="M45" i="1309" s="1"/>
  <c r="R10" i="1309"/>
  <c r="R9" i="1309" s="1"/>
  <c r="U9" i="1309" s="1"/>
  <c r="P29" i="1309"/>
  <c r="P31" i="1309" s="1"/>
  <c r="P33" i="1309" s="1"/>
  <c r="P35" i="1309"/>
  <c r="P36" i="1309" s="1"/>
  <c r="R18" i="1310" l="1"/>
  <c r="R20" i="1310" s="1"/>
  <c r="R22" i="1310" s="1"/>
  <c r="R23" i="1310" s="1"/>
  <c r="U7" i="1310"/>
  <c r="O31" i="1310"/>
  <c r="O34" i="1310" s="1"/>
  <c r="O43" i="1309"/>
  <c r="R29" i="1309"/>
  <c r="R31" i="1309" s="1"/>
  <c r="R33" i="1309" s="1"/>
  <c r="R34" i="1309" s="1"/>
  <c r="U7" i="1309"/>
  <c r="O42" i="1309"/>
  <c r="O45" i="1309" s="1"/>
  <c r="R51" i="1315" l="1"/>
  <c r="O44" i="1315"/>
  <c r="N44" i="1315"/>
  <c r="M44" i="1315"/>
  <c r="O43" i="1315"/>
  <c r="M43" i="1315"/>
  <c r="P41" i="1315"/>
  <c r="O41" i="1315"/>
  <c r="Q41" i="1315" s="1"/>
  <c r="P40" i="1315"/>
  <c r="O40" i="1315"/>
  <c r="Q40" i="1315" s="1"/>
  <c r="P39" i="1315"/>
  <c r="O39" i="1315"/>
  <c r="Q39" i="1315" s="1"/>
  <c r="Q42" i="1315" s="1"/>
  <c r="N39" i="1315"/>
  <c r="N43" i="1315" s="1"/>
  <c r="O34" i="1315"/>
  <c r="N34" i="1315"/>
  <c r="M34" i="1315"/>
  <c r="N33" i="1315"/>
  <c r="M33" i="1315"/>
  <c r="P31" i="1315"/>
  <c r="O31" i="1315"/>
  <c r="O33" i="1315" s="1"/>
  <c r="O27" i="1315"/>
  <c r="N27" i="1315"/>
  <c r="M27" i="1315"/>
  <c r="N26" i="1315"/>
  <c r="M26" i="1315"/>
  <c r="P24" i="1315"/>
  <c r="O24" i="1315"/>
  <c r="Q24" i="1315" s="1"/>
  <c r="P23" i="1315"/>
  <c r="O23" i="1315"/>
  <c r="O26" i="1315" s="1"/>
  <c r="N23" i="1315"/>
  <c r="N18" i="1315"/>
  <c r="M18" i="1315"/>
  <c r="O17" i="1315"/>
  <c r="N17" i="1315"/>
  <c r="M17" i="1315"/>
  <c r="P15" i="1315"/>
  <c r="O15" i="1315"/>
  <c r="O18" i="1315" s="1"/>
  <c r="N10" i="1315"/>
  <c r="M10" i="1315"/>
  <c r="O9" i="1315"/>
  <c r="N9" i="1315"/>
  <c r="M9" i="1315"/>
  <c r="O8" i="1315"/>
  <c r="N8" i="1315"/>
  <c r="M8" i="1315"/>
  <c r="P7" i="1315"/>
  <c r="O7" i="1315"/>
  <c r="Q7" i="1315" s="1"/>
  <c r="I7" i="1315"/>
  <c r="Q8" i="1315" l="1"/>
  <c r="Q49" i="1315"/>
  <c r="O10" i="1315"/>
  <c r="Q23" i="1315"/>
  <c r="Q25" i="1315" s="1"/>
  <c r="Q15" i="1315"/>
  <c r="Q31" i="1315"/>
  <c r="Q32" i="1315" s="1"/>
  <c r="S49" i="1315" l="1"/>
  <c r="Q50" i="1315"/>
  <c r="S50" i="1315" s="1"/>
  <c r="Q16" i="1315"/>
  <c r="Q46" i="1315" s="1"/>
  <c r="S51" i="1315" l="1"/>
  <c r="Q51" i="1315"/>
  <c r="P188" i="681" l="1"/>
  <c r="O208" i="681"/>
  <c r="O217" i="681"/>
  <c r="P176" i="681"/>
  <c r="O176" i="681"/>
  <c r="O162" i="681"/>
  <c r="O194" i="681"/>
  <c r="O193" i="681"/>
  <c r="O210" i="681"/>
  <c r="J182" i="681"/>
  <c r="J167" i="681"/>
  <c r="M164" i="681"/>
  <c r="T311" i="682"/>
  <c r="T308" i="682"/>
  <c r="K258" i="682"/>
  <c r="W57" i="682"/>
  <c r="S57" i="682" s="1"/>
  <c r="T57" i="682"/>
  <c r="W103" i="682"/>
  <c r="S103" i="682" s="1"/>
  <c r="T104" i="682"/>
  <c r="T103" i="682"/>
  <c r="T102" i="682"/>
  <c r="T101" i="682"/>
  <c r="T100" i="682"/>
  <c r="T99" i="682"/>
  <c r="T98" i="682"/>
  <c r="T97" i="682"/>
  <c r="T96" i="682"/>
  <c r="T95" i="682"/>
  <c r="T94" i="682"/>
  <c r="T93" i="682"/>
  <c r="T92" i="682"/>
  <c r="T91" i="682"/>
  <c r="T90" i="682"/>
  <c r="T89" i="682"/>
  <c r="T88" i="682"/>
  <c r="T87" i="682"/>
  <c r="T86" i="682"/>
  <c r="T85" i="682"/>
  <c r="T84" i="682"/>
  <c r="T83" i="682"/>
  <c r="T82" i="682"/>
  <c r="T81" i="682"/>
  <c r="T116" i="682"/>
  <c r="T115" i="682"/>
  <c r="T114" i="682"/>
  <c r="W76" i="682"/>
  <c r="S76" i="682" s="1"/>
  <c r="T77" i="682"/>
  <c r="T76" i="682"/>
  <c r="T75" i="682"/>
  <c r="T74" i="682"/>
  <c r="O110" i="682"/>
  <c r="R110" i="682" s="1"/>
  <c r="T36" i="682"/>
  <c r="T35" i="682"/>
  <c r="T34" i="682"/>
  <c r="S34" i="682"/>
  <c r="V110" i="681"/>
  <c r="V98" i="681"/>
  <c r="V77" i="681"/>
  <c r="U77" i="681"/>
  <c r="V39" i="681"/>
  <c r="V38" i="681"/>
  <c r="V37" i="681"/>
  <c r="V58" i="681"/>
  <c r="W35" i="682"/>
  <c r="S35" i="682" s="1"/>
  <c r="W34" i="682"/>
  <c r="V63" i="681"/>
  <c r="S58" i="681"/>
  <c r="AC58" i="681"/>
  <c r="U63" i="681"/>
  <c r="T62" i="682"/>
  <c r="R258" i="682" l="1"/>
  <c r="S110" i="681"/>
  <c r="S63" i="681"/>
  <c r="S38" i="681"/>
  <c r="S37" i="681"/>
  <c r="S77" i="681"/>
  <c r="S39" i="681"/>
  <c r="S98" i="681"/>
  <c r="K318" i="682" l="1"/>
  <c r="R318" i="682" l="1"/>
  <c r="K355" i="682"/>
  <c r="M367" i="681" l="1"/>
  <c r="M396" i="681"/>
  <c r="U110" i="681" l="1"/>
  <c r="U98" i="681" l="1"/>
  <c r="U58" i="681"/>
  <c r="U37" i="681"/>
  <c r="V292" i="681"/>
  <c r="R292" i="681"/>
  <c r="AC292" i="681"/>
  <c r="R291" i="681"/>
  <c r="AC291" i="681"/>
  <c r="R315" i="681"/>
  <c r="R324" i="681"/>
  <c r="AC324" i="681"/>
  <c r="R390" i="681"/>
  <c r="T386" i="682"/>
  <c r="W280" i="682"/>
  <c r="S280" i="682" s="1"/>
  <c r="W279" i="682"/>
  <c r="S279" i="682" s="1"/>
  <c r="T280" i="682"/>
  <c r="T279" i="682"/>
  <c r="V390" i="681"/>
  <c r="V324" i="681"/>
  <c r="V315" i="681"/>
  <c r="U291" i="681"/>
  <c r="V291" i="681"/>
  <c r="S324" i="681" l="1"/>
  <c r="S292" i="681"/>
  <c r="S390" i="681"/>
  <c r="S315" i="681"/>
  <c r="S291" i="681"/>
  <c r="D410" i="681" l="1"/>
  <c r="D409" i="681"/>
  <c r="D408" i="681"/>
  <c r="W257" i="682" l="1"/>
  <c r="W256" i="682"/>
  <c r="W387" i="682"/>
  <c r="T387" i="682"/>
  <c r="R270" i="681"/>
  <c r="S270" i="681" s="1"/>
  <c r="R269" i="681"/>
  <c r="S269" i="681" s="1"/>
  <c r="V391" i="681"/>
  <c r="R391" i="681"/>
  <c r="U391" i="681"/>
  <c r="W118" i="682"/>
  <c r="W56" i="682"/>
  <c r="T56" i="682"/>
  <c r="W27" i="682"/>
  <c r="T27" i="682"/>
  <c r="V57" i="681"/>
  <c r="U57" i="681"/>
  <c r="AC57" i="681"/>
  <c r="V30" i="681"/>
  <c r="U30" i="681"/>
  <c r="W352" i="682"/>
  <c r="T352" i="682"/>
  <c r="W345" i="682"/>
  <c r="T345" i="682"/>
  <c r="U311" i="681"/>
  <c r="U310" i="681"/>
  <c r="U309" i="681"/>
  <c r="U308" i="681"/>
  <c r="U307" i="681"/>
  <c r="R364" i="681"/>
  <c r="V364" i="681"/>
  <c r="U364" i="681"/>
  <c r="V357" i="681"/>
  <c r="U357" i="681"/>
  <c r="R357" i="681"/>
  <c r="S256" i="682" l="1"/>
  <c r="S387" i="682"/>
  <c r="S345" i="682"/>
  <c r="S257" i="682"/>
  <c r="S391" i="681"/>
  <c r="S56" i="682"/>
  <c r="S57" i="681"/>
  <c r="S30" i="681"/>
  <c r="S27" i="682"/>
  <c r="S352" i="682"/>
  <c r="S357" i="681"/>
  <c r="S364" i="681"/>
  <c r="W281" i="682" l="1"/>
  <c r="W277" i="682"/>
  <c r="W276" i="682"/>
  <c r="W275" i="682"/>
  <c r="W274" i="682"/>
  <c r="W273" i="682"/>
  <c r="W272" i="682"/>
  <c r="W278" i="682"/>
  <c r="V290" i="681"/>
  <c r="V64" i="681"/>
  <c r="AC321" i="682" l="1"/>
  <c r="W385" i="682" l="1"/>
  <c r="T385" i="682"/>
  <c r="W344" i="682"/>
  <c r="T344" i="682"/>
  <c r="T343" i="682"/>
  <c r="T278" i="682"/>
  <c r="S278" i="682"/>
  <c r="AD278" i="682"/>
  <c r="AD321" i="682"/>
  <c r="T244" i="682"/>
  <c r="V389" i="681"/>
  <c r="U389" i="681"/>
  <c r="R389" i="681"/>
  <c r="V356" i="681"/>
  <c r="U356" i="681"/>
  <c r="R356" i="681"/>
  <c r="R290" i="681"/>
  <c r="S290" i="681" s="1"/>
  <c r="AC290" i="681"/>
  <c r="U290" i="681"/>
  <c r="R334" i="681"/>
  <c r="V334" i="681"/>
  <c r="U334" i="681"/>
  <c r="R258" i="681"/>
  <c r="V258" i="681"/>
  <c r="U258" i="681"/>
  <c r="W37" i="682"/>
  <c r="T37" i="682"/>
  <c r="T25" i="682"/>
  <c r="W22" i="682"/>
  <c r="T22" i="682"/>
  <c r="W19" i="682"/>
  <c r="T19" i="682"/>
  <c r="R19" i="682"/>
  <c r="V40" i="681"/>
  <c r="U40" i="681"/>
  <c r="V25" i="681"/>
  <c r="U25" i="681"/>
  <c r="V22" i="681"/>
  <c r="U22" i="681"/>
  <c r="R22" i="681"/>
  <c r="S22" i="682" l="1"/>
  <c r="S385" i="682"/>
  <c r="S344" i="682"/>
  <c r="S25" i="681"/>
  <c r="S356" i="681"/>
  <c r="S334" i="681"/>
  <c r="S258" i="681"/>
  <c r="S37" i="682"/>
  <c r="S19" i="682"/>
  <c r="S22" i="681"/>
  <c r="S389" i="681"/>
  <c r="S40" i="681"/>
  <c r="R220" i="681" l="1"/>
  <c r="R219" i="681"/>
  <c r="R221" i="681"/>
  <c r="G223" i="681"/>
  <c r="H223" i="681"/>
  <c r="I223" i="681"/>
  <c r="J223" i="681"/>
  <c r="K223" i="681"/>
  <c r="L223" i="681"/>
  <c r="M223" i="681"/>
  <c r="N223" i="681"/>
  <c r="O223" i="681"/>
  <c r="Q223" i="681"/>
  <c r="P223" i="681"/>
  <c r="AB311" i="681" l="1"/>
  <c r="AB310" i="681"/>
  <c r="AB309" i="681"/>
  <c r="AB308" i="681"/>
  <c r="AB307" i="681"/>
  <c r="AB277" i="681"/>
  <c r="I414" i="681"/>
  <c r="W102" i="682" l="1"/>
  <c r="W70" i="682"/>
  <c r="T59" i="682"/>
  <c r="S59" i="682"/>
  <c r="S102" i="682" l="1"/>
  <c r="S70" i="682"/>
  <c r="V97" i="681" l="1"/>
  <c r="U97" i="681"/>
  <c r="V71" i="681"/>
  <c r="U71" i="681"/>
  <c r="V60" i="681"/>
  <c r="U60" i="681"/>
  <c r="S60" i="681" l="1"/>
  <c r="S97" i="681"/>
  <c r="S71" i="681"/>
  <c r="R400" i="681" l="1"/>
  <c r="V400" i="681"/>
  <c r="U400" i="681"/>
  <c r="S400" i="681" l="1"/>
  <c r="I377" i="682" l="1"/>
  <c r="G381" i="681"/>
  <c r="V293" i="681" l="1"/>
  <c r="I145" i="682" l="1"/>
  <c r="W73" i="682"/>
  <c r="T73" i="682"/>
  <c r="W69" i="682"/>
  <c r="S73" i="682" l="1"/>
  <c r="U74" i="681"/>
  <c r="V74" i="681"/>
  <c r="AC293" i="681"/>
  <c r="AD281" i="682"/>
  <c r="T281" i="682"/>
  <c r="S281" i="682"/>
  <c r="R293" i="681"/>
  <c r="S293" i="681" s="1"/>
  <c r="U293" i="681"/>
  <c r="V311" i="681"/>
  <c r="V310" i="681"/>
  <c r="V309" i="681"/>
  <c r="V308" i="681"/>
  <c r="V307" i="681"/>
  <c r="R311" i="681"/>
  <c r="R310" i="681"/>
  <c r="R309" i="681"/>
  <c r="R308" i="681"/>
  <c r="R307" i="681"/>
  <c r="S308" i="681" l="1"/>
  <c r="S307" i="681"/>
  <c r="S74" i="681"/>
  <c r="S309" i="681"/>
  <c r="S310" i="681"/>
  <c r="S311" i="681"/>
  <c r="W25" i="682" l="1"/>
  <c r="V28" i="681" l="1"/>
  <c r="U28" i="681"/>
  <c r="R173" i="681" l="1"/>
  <c r="S25" i="682" l="1"/>
  <c r="S28" i="681"/>
  <c r="R160" i="681" l="1"/>
  <c r="R161" i="681"/>
  <c r="R203" i="681"/>
  <c r="R202" i="681"/>
  <c r="W129" i="682"/>
  <c r="AC320" i="682" l="1"/>
  <c r="AC318" i="682"/>
  <c r="AB314" i="681"/>
  <c r="AB313" i="681"/>
  <c r="AB312" i="681"/>
  <c r="AB306" i="681"/>
  <c r="AB305" i="681"/>
  <c r="AB304" i="681"/>
  <c r="AB303" i="681"/>
  <c r="AB302" i="681"/>
  <c r="AB301" i="681"/>
  <c r="AB300" i="681"/>
  <c r="AB299" i="681"/>
  <c r="AB298" i="681"/>
  <c r="T129" i="682" l="1"/>
  <c r="S129" i="682"/>
  <c r="AD129" i="682"/>
  <c r="T109" i="682"/>
  <c r="V125" i="681"/>
  <c r="V126" i="681"/>
  <c r="U125" i="681"/>
  <c r="AC125" i="681"/>
  <c r="V102" i="681"/>
  <c r="U102" i="681"/>
  <c r="S125" i="681" l="1"/>
  <c r="S102" i="681"/>
  <c r="W318" i="682"/>
  <c r="T318" i="682"/>
  <c r="AD318" i="682"/>
  <c r="AD320" i="682"/>
  <c r="V362" i="681"/>
  <c r="R362" i="681"/>
  <c r="U362" i="681"/>
  <c r="V331" i="681"/>
  <c r="U331" i="681"/>
  <c r="R331" i="681"/>
  <c r="V365" i="681"/>
  <c r="R365" i="681"/>
  <c r="U365" i="681"/>
  <c r="V333" i="681"/>
  <c r="V343" i="681"/>
  <c r="R333" i="681"/>
  <c r="U333" i="681"/>
  <c r="S331" i="681" l="1"/>
  <c r="S318" i="682"/>
  <c r="S362" i="681"/>
  <c r="S365" i="681"/>
  <c r="S333" i="681"/>
  <c r="W104" i="682" l="1"/>
  <c r="W68" i="682"/>
  <c r="W40" i="682"/>
  <c r="U111" i="681"/>
  <c r="U108" i="681"/>
  <c r="V99" i="681"/>
  <c r="U99" i="681"/>
  <c r="V69" i="681"/>
  <c r="V66" i="681"/>
  <c r="U69" i="681"/>
  <c r="S104" i="682" l="1"/>
  <c r="S99" i="681"/>
  <c r="S69" i="681"/>
  <c r="S68" i="682"/>
  <c r="R380" i="682" l="1"/>
  <c r="W330" i="682" l="1"/>
  <c r="T330" i="682"/>
  <c r="S330" i="682" l="1"/>
  <c r="W343" i="682"/>
  <c r="W384" i="682"/>
  <c r="T384" i="682"/>
  <c r="W389" i="682"/>
  <c r="S389" i="682" s="1"/>
  <c r="T389" i="682"/>
  <c r="W380" i="682"/>
  <c r="S380" i="682" s="1"/>
  <c r="T380" i="682"/>
  <c r="T390" i="682"/>
  <c r="AA1" i="682"/>
  <c r="Y2" i="682"/>
  <c r="Y1" i="682"/>
  <c r="W2" i="682"/>
  <c r="W1" i="682"/>
  <c r="W267" i="682" s="1"/>
  <c r="S267" i="682" s="1"/>
  <c r="V394" i="681"/>
  <c r="R394" i="681"/>
  <c r="U394" i="681"/>
  <c r="V393" i="681"/>
  <c r="U393" i="681"/>
  <c r="R393" i="681"/>
  <c r="V384" i="681"/>
  <c r="U384" i="681"/>
  <c r="R384" i="681"/>
  <c r="V355" i="681"/>
  <c r="U355" i="681"/>
  <c r="R355" i="681"/>
  <c r="V314" i="681"/>
  <c r="V313" i="681"/>
  <c r="V312" i="681"/>
  <c r="V306" i="681"/>
  <c r="V305" i="681"/>
  <c r="U314" i="681"/>
  <c r="U313" i="681"/>
  <c r="U312" i="681"/>
  <c r="U306" i="681"/>
  <c r="R314" i="681"/>
  <c r="R313" i="681"/>
  <c r="R312" i="681"/>
  <c r="R306" i="681"/>
  <c r="R305" i="681"/>
  <c r="U305" i="681"/>
  <c r="W321" i="682" l="1"/>
  <c r="S321" i="682" s="1"/>
  <c r="W285" i="682"/>
  <c r="W284" i="682"/>
  <c r="W283" i="682"/>
  <c r="W308" i="682"/>
  <c r="S308" i="682" s="1"/>
  <c r="W36" i="682"/>
  <c r="S36" i="682" s="1"/>
  <c r="W311" i="682"/>
  <c r="S311" i="682" s="1"/>
  <c r="W386" i="682"/>
  <c r="S386" i="682" s="1"/>
  <c r="W62" i="682"/>
  <c r="S62" i="682" s="1"/>
  <c r="W244" i="682"/>
  <c r="S244" i="682" s="1"/>
  <c r="W375" i="682"/>
  <c r="S375" i="682" s="1"/>
  <c r="W59" i="682"/>
  <c r="W303" i="682"/>
  <c r="S303" i="682" s="1"/>
  <c r="W301" i="682"/>
  <c r="S301" i="682" s="1"/>
  <c r="W304" i="682"/>
  <c r="S304" i="682" s="1"/>
  <c r="W302" i="682"/>
  <c r="S302" i="682" s="1"/>
  <c r="W300" i="682"/>
  <c r="S300" i="682" s="1"/>
  <c r="W350" i="682"/>
  <c r="S350" i="682" s="1"/>
  <c r="W109" i="682"/>
  <c r="S109" i="682" s="1"/>
  <c r="W390" i="682"/>
  <c r="S390" i="682" s="1"/>
  <c r="W353" i="682"/>
  <c r="S353" i="682" s="1"/>
  <c r="W307" i="682"/>
  <c r="S307" i="682" s="1"/>
  <c r="W320" i="682"/>
  <c r="S320" i="682" s="1"/>
  <c r="W282" i="682"/>
  <c r="W298" i="682"/>
  <c r="S298" i="682" s="1"/>
  <c r="W299" i="682"/>
  <c r="S299" i="682" s="1"/>
  <c r="S343" i="682"/>
  <c r="W305" i="682"/>
  <c r="S305" i="682" s="1"/>
  <c r="W306" i="682"/>
  <c r="S306" i="682" s="1"/>
  <c r="S394" i="681"/>
  <c r="S393" i="681"/>
  <c r="S313" i="681"/>
  <c r="S314" i="681"/>
  <c r="S384" i="681"/>
  <c r="S355" i="681"/>
  <c r="S305" i="681"/>
  <c r="S306" i="681"/>
  <c r="S312" i="681"/>
  <c r="S384" i="682" l="1"/>
  <c r="W264" i="682" l="1"/>
  <c r="V388" i="681"/>
  <c r="U388" i="681"/>
  <c r="R388" i="681"/>
  <c r="T264" i="682"/>
  <c r="W271" i="682"/>
  <c r="T271" i="682"/>
  <c r="W245" i="682"/>
  <c r="T245" i="682"/>
  <c r="V277" i="681"/>
  <c r="R277" i="681"/>
  <c r="U277" i="681"/>
  <c r="V283" i="681"/>
  <c r="U283" i="681"/>
  <c r="V259" i="681"/>
  <c r="U259" i="681"/>
  <c r="S388" i="681" l="1"/>
  <c r="S264" i="682"/>
  <c r="S277" i="681"/>
  <c r="S245" i="682"/>
  <c r="S271" i="682"/>
  <c r="G145" i="682" l="1"/>
  <c r="G209" i="682"/>
  <c r="G221" i="682"/>
  <c r="R283" i="681" l="1"/>
  <c r="S283" i="681" s="1"/>
  <c r="R259" i="681"/>
  <c r="S259" i="681" s="1"/>
  <c r="T107" i="682" l="1"/>
  <c r="W107" i="682"/>
  <c r="W80" i="682"/>
  <c r="T80" i="682"/>
  <c r="T41" i="682"/>
  <c r="W41" i="682"/>
  <c r="W26" i="682"/>
  <c r="T26" i="682"/>
  <c r="V100" i="681"/>
  <c r="U100" i="681"/>
  <c r="V96" i="681"/>
  <c r="U96" i="681"/>
  <c r="V44" i="681"/>
  <c r="U44" i="681"/>
  <c r="V29" i="681"/>
  <c r="U29" i="681"/>
  <c r="S80" i="682" l="1"/>
  <c r="S41" i="682"/>
  <c r="S96" i="681"/>
  <c r="S29" i="681"/>
  <c r="S107" i="682"/>
  <c r="S44" i="681"/>
  <c r="S100" i="681"/>
  <c r="S26" i="682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03" i="681"/>
  <c r="V45" i="681"/>
  <c r="V43" i="681"/>
  <c r="V42" i="681"/>
  <c r="W132" i="682" l="1"/>
  <c r="T132" i="682"/>
  <c r="W112" i="682"/>
  <c r="T112" i="682"/>
  <c r="W106" i="682"/>
  <c r="T106" i="682"/>
  <c r="W38" i="682"/>
  <c r="U126" i="681"/>
  <c r="AC126" i="681"/>
  <c r="V106" i="681"/>
  <c r="U106" i="681"/>
  <c r="S112" i="682" l="1"/>
  <c r="S132" i="682"/>
  <c r="S126" i="681"/>
  <c r="S106" i="681"/>
  <c r="S38" i="682"/>
  <c r="S106" i="682"/>
  <c r="V41" i="681" l="1"/>
  <c r="U41" i="681"/>
  <c r="S41" i="681" l="1"/>
  <c r="R18" i="682"/>
  <c r="S40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R175" i="681"/>
  <c r="Y31" i="1169" l="1"/>
  <c r="W116" i="682"/>
  <c r="V175" i="681"/>
  <c r="S175" i="681" s="1"/>
  <c r="U175" i="681"/>
  <c r="V174" i="681"/>
  <c r="U174" i="681"/>
  <c r="R174" i="681"/>
  <c r="W381" i="682"/>
  <c r="W265" i="682"/>
  <c r="T265" i="682"/>
  <c r="W337" i="682"/>
  <c r="T337" i="682"/>
  <c r="V385" i="681"/>
  <c r="R385" i="681"/>
  <c r="V278" i="681"/>
  <c r="R278" i="681"/>
  <c r="U278" i="681"/>
  <c r="V349" i="681"/>
  <c r="U349" i="681"/>
  <c r="R349" i="681"/>
  <c r="V353" i="681"/>
  <c r="S174" i="681" l="1"/>
  <c r="S381" i="682"/>
  <c r="S265" i="682"/>
  <c r="S337" i="682"/>
  <c r="S385" i="681"/>
  <c r="S278" i="681"/>
  <c r="S349" i="681"/>
  <c r="W74" i="682" l="1"/>
  <c r="W77" i="682"/>
  <c r="W114" i="682"/>
  <c r="S116" i="682"/>
  <c r="S69" i="682" l="1"/>
  <c r="S74" i="682"/>
  <c r="S77" i="682"/>
  <c r="S114" i="682"/>
  <c r="V111" i="681"/>
  <c r="V108" i="681"/>
  <c r="V78" i="681"/>
  <c r="V75" i="681"/>
  <c r="U75" i="681"/>
  <c r="V70" i="681"/>
  <c r="U70" i="681"/>
  <c r="S111" i="681" l="1"/>
  <c r="S108" i="681"/>
  <c r="S78" i="681"/>
  <c r="S75" i="681"/>
  <c r="S70" i="681"/>
  <c r="W331" i="682" l="1"/>
  <c r="V76" i="681" l="1"/>
  <c r="T388" i="682"/>
  <c r="T383" i="682"/>
  <c r="T382" i="682"/>
  <c r="T379" i="682"/>
  <c r="T374" i="682"/>
  <c r="T369" i="682"/>
  <c r="T368" i="682"/>
  <c r="T367" i="682"/>
  <c r="T366" i="682"/>
  <c r="T365" i="682"/>
  <c r="T364" i="682"/>
  <c r="T351" i="682"/>
  <c r="T349" i="682"/>
  <c r="T348" i="682"/>
  <c r="T347" i="682"/>
  <c r="T346" i="682"/>
  <c r="T342" i="682"/>
  <c r="T341" i="682"/>
  <c r="T340" i="682"/>
  <c r="T339" i="682"/>
  <c r="T338" i="682"/>
  <c r="T336" i="682"/>
  <c r="T335" i="682"/>
  <c r="T334" i="682"/>
  <c r="T333" i="682"/>
  <c r="T332" i="682"/>
  <c r="T331" i="682"/>
  <c r="T329" i="682"/>
  <c r="T328" i="682"/>
  <c r="T327" i="682"/>
  <c r="T326" i="682"/>
  <c r="T325" i="682"/>
  <c r="T324" i="682"/>
  <c r="T323" i="682"/>
  <c r="T322" i="682"/>
  <c r="T319" i="682"/>
  <c r="T317" i="682"/>
  <c r="T316" i="682"/>
  <c r="T315" i="682"/>
  <c r="T314" i="682"/>
  <c r="T313" i="682"/>
  <c r="T312" i="682"/>
  <c r="T310" i="682"/>
  <c r="T309" i="682"/>
  <c r="T297" i="682"/>
  <c r="T296" i="682"/>
  <c r="T295" i="682"/>
  <c r="T294" i="682"/>
  <c r="T293" i="682"/>
  <c r="T292" i="682"/>
  <c r="T291" i="682"/>
  <c r="T290" i="682"/>
  <c r="T289" i="682"/>
  <c r="T288" i="682"/>
  <c r="T287" i="682"/>
  <c r="T286" i="682"/>
  <c r="T285" i="682"/>
  <c r="T284" i="682"/>
  <c r="T283" i="682"/>
  <c r="T282" i="682"/>
  <c r="T277" i="682"/>
  <c r="T276" i="682"/>
  <c r="T275" i="682"/>
  <c r="T274" i="682"/>
  <c r="T273" i="682"/>
  <c r="T272" i="682"/>
  <c r="T270" i="682"/>
  <c r="T269" i="682"/>
  <c r="T268" i="682"/>
  <c r="T266" i="682"/>
  <c r="T263" i="682"/>
  <c r="T262" i="682"/>
  <c r="T261" i="682"/>
  <c r="T260" i="682"/>
  <c r="T259" i="682"/>
  <c r="T258" i="682"/>
  <c r="T255" i="682"/>
  <c r="T254" i="682"/>
  <c r="T249" i="682"/>
  <c r="T248" i="682"/>
  <c r="T247" i="682"/>
  <c r="T246" i="682"/>
  <c r="T243" i="682"/>
  <c r="T242" i="682"/>
  <c r="T241" i="682"/>
  <c r="T240" i="682"/>
  <c r="T239" i="682"/>
  <c r="T238" i="682"/>
  <c r="T237" i="682"/>
  <c r="T236" i="682"/>
  <c r="T235" i="682"/>
  <c r="T234" i="682"/>
  <c r="T233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30" i="682"/>
  <c r="T128" i="682"/>
  <c r="T127" i="682"/>
  <c r="T126" i="682"/>
  <c r="T125" i="682"/>
  <c r="T124" i="682"/>
  <c r="T123" i="682"/>
  <c r="T122" i="682"/>
  <c r="T121" i="682"/>
  <c r="T120" i="682"/>
  <c r="T119" i="682"/>
  <c r="T118" i="682"/>
  <c r="T117" i="682"/>
  <c r="T113" i="682"/>
  <c r="T111" i="682"/>
  <c r="T110" i="682"/>
  <c r="T108" i="682"/>
  <c r="T105" i="682"/>
  <c r="T79" i="682"/>
  <c r="T78" i="682"/>
  <c r="T72" i="682"/>
  <c r="T71" i="682"/>
  <c r="T67" i="682"/>
  <c r="T66" i="682"/>
  <c r="T65" i="682"/>
  <c r="T64" i="682"/>
  <c r="T63" i="682"/>
  <c r="T61" i="682"/>
  <c r="T60" i="682"/>
  <c r="T58" i="682"/>
  <c r="T55" i="682"/>
  <c r="T54" i="682"/>
  <c r="T53" i="682"/>
  <c r="T52" i="682"/>
  <c r="T51" i="682"/>
  <c r="T50" i="682"/>
  <c r="T49" i="682"/>
  <c r="T48" i="682"/>
  <c r="T47" i="682"/>
  <c r="T46" i="682"/>
  <c r="T45" i="682"/>
  <c r="T44" i="682"/>
  <c r="T43" i="682"/>
  <c r="T42" i="682"/>
  <c r="T40" i="682"/>
  <c r="T39" i="682"/>
  <c r="T33" i="682"/>
  <c r="T32" i="682"/>
  <c r="T31" i="682"/>
  <c r="T30" i="682"/>
  <c r="T29" i="682"/>
  <c r="T28" i="682"/>
  <c r="T24" i="682"/>
  <c r="T23" i="682"/>
  <c r="T21" i="682"/>
  <c r="T20" i="682"/>
  <c r="T18" i="682"/>
  <c r="U404" i="681"/>
  <c r="U403" i="681"/>
  <c r="U402" i="681"/>
  <c r="U401" i="681"/>
  <c r="U399" i="681"/>
  <c r="U398" i="681"/>
  <c r="U397" i="681"/>
  <c r="U396" i="681"/>
  <c r="U395" i="681"/>
  <c r="U392" i="681"/>
  <c r="U387" i="681"/>
  <c r="U386" i="681"/>
  <c r="U383" i="681"/>
  <c r="U382" i="681"/>
  <c r="U381" i="681"/>
  <c r="U380" i="681"/>
  <c r="U379" i="681"/>
  <c r="U378" i="681"/>
  <c r="U377" i="681"/>
  <c r="U376" i="681"/>
  <c r="U375" i="681"/>
  <c r="U374" i="681"/>
  <c r="U373" i="681"/>
  <c r="U372" i="681"/>
  <c r="U371" i="681"/>
  <c r="U370" i="681"/>
  <c r="U369" i="681"/>
  <c r="U368" i="681"/>
  <c r="U367" i="681"/>
  <c r="U366" i="681"/>
  <c r="U363" i="681"/>
  <c r="U361" i="681"/>
  <c r="U360" i="681"/>
  <c r="U359" i="681"/>
  <c r="U358" i="681"/>
  <c r="U354" i="681"/>
  <c r="U353" i="681"/>
  <c r="U352" i="681"/>
  <c r="U351" i="681"/>
  <c r="U350" i="681"/>
  <c r="U348" i="681"/>
  <c r="U347" i="681"/>
  <c r="U346" i="681"/>
  <c r="U345" i="681"/>
  <c r="U344" i="681"/>
  <c r="U343" i="681"/>
  <c r="U342" i="681"/>
  <c r="U341" i="681"/>
  <c r="U340" i="681"/>
  <c r="U339" i="681"/>
  <c r="U338" i="681"/>
  <c r="U337" i="681"/>
  <c r="U336" i="681"/>
  <c r="U335" i="681"/>
  <c r="U332" i="681"/>
  <c r="U330" i="681"/>
  <c r="U329" i="681"/>
  <c r="U328" i="681"/>
  <c r="U327" i="681"/>
  <c r="U326" i="681"/>
  <c r="U325" i="681"/>
  <c r="U323" i="681"/>
  <c r="U322" i="681"/>
  <c r="U321" i="681"/>
  <c r="U320" i="681"/>
  <c r="U319" i="681"/>
  <c r="U318" i="681"/>
  <c r="U317" i="681"/>
  <c r="U316" i="681"/>
  <c r="U304" i="681"/>
  <c r="U303" i="681"/>
  <c r="U302" i="681"/>
  <c r="U301" i="681"/>
  <c r="U300" i="681"/>
  <c r="U299" i="681"/>
  <c r="U298" i="681"/>
  <c r="U297" i="681"/>
  <c r="U296" i="681"/>
  <c r="U295" i="681"/>
  <c r="U294" i="681"/>
  <c r="U289" i="681"/>
  <c r="U288" i="681"/>
  <c r="U287" i="681"/>
  <c r="U286" i="681"/>
  <c r="U285" i="681"/>
  <c r="U284" i="681"/>
  <c r="U282" i="681"/>
  <c r="U281" i="681"/>
  <c r="U280" i="681"/>
  <c r="U276" i="681"/>
  <c r="U275" i="681"/>
  <c r="U274" i="681"/>
  <c r="U273" i="681"/>
  <c r="U272" i="681"/>
  <c r="U271" i="681"/>
  <c r="U268" i="681"/>
  <c r="U263" i="681"/>
  <c r="U262" i="681"/>
  <c r="U261" i="681"/>
  <c r="U260" i="681"/>
  <c r="U257" i="681"/>
  <c r="U256" i="681"/>
  <c r="U255" i="681"/>
  <c r="U254" i="681"/>
  <c r="U253" i="681"/>
  <c r="U252" i="681"/>
  <c r="U251" i="681"/>
  <c r="U250" i="681"/>
  <c r="U249" i="681"/>
  <c r="U248" i="681"/>
  <c r="U247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6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43" i="681"/>
  <c r="U142" i="681"/>
  <c r="U141" i="681"/>
  <c r="U140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4" i="681"/>
  <c r="U123" i="681"/>
  <c r="U122" i="681"/>
  <c r="U121" i="681"/>
  <c r="U120" i="681"/>
  <c r="U119" i="681"/>
  <c r="U118" i="681"/>
  <c r="U117" i="681"/>
  <c r="U116" i="681"/>
  <c r="U115" i="681"/>
  <c r="U114" i="681"/>
  <c r="U113" i="681"/>
  <c r="U112" i="681"/>
  <c r="U109" i="681"/>
  <c r="U107" i="681"/>
  <c r="U105" i="681"/>
  <c r="U104" i="681"/>
  <c r="U103" i="681"/>
  <c r="U101" i="681"/>
  <c r="U95" i="681"/>
  <c r="U94" i="681"/>
  <c r="U93" i="681"/>
  <c r="U92" i="681"/>
  <c r="U91" i="681"/>
  <c r="U90" i="681"/>
  <c r="U89" i="681"/>
  <c r="U88" i="681"/>
  <c r="U87" i="681"/>
  <c r="U86" i="681"/>
  <c r="U85" i="681"/>
  <c r="U84" i="681"/>
  <c r="U83" i="681"/>
  <c r="U82" i="681"/>
  <c r="U81" i="681"/>
  <c r="U80" i="681"/>
  <c r="U79" i="681"/>
  <c r="U76" i="681"/>
  <c r="U73" i="681"/>
  <c r="U72" i="681"/>
  <c r="U68" i="681"/>
  <c r="U67" i="681"/>
  <c r="U66" i="681"/>
  <c r="U65" i="681"/>
  <c r="U64" i="681"/>
  <c r="U62" i="681"/>
  <c r="U61" i="681"/>
  <c r="U59" i="681"/>
  <c r="U56" i="681"/>
  <c r="U55" i="681"/>
  <c r="U54" i="681"/>
  <c r="U53" i="681"/>
  <c r="U52" i="681"/>
  <c r="U51" i="681"/>
  <c r="U50" i="681"/>
  <c r="U49" i="681"/>
  <c r="U48" i="681"/>
  <c r="U47" i="681"/>
  <c r="U46" i="681"/>
  <c r="U45" i="681"/>
  <c r="U43" i="681"/>
  <c r="U42" i="681"/>
  <c r="U36" i="681"/>
  <c r="U35" i="681"/>
  <c r="U34" i="681"/>
  <c r="U33" i="681"/>
  <c r="U32" i="681"/>
  <c r="U31" i="681"/>
  <c r="U27" i="681"/>
  <c r="U26" i="681"/>
  <c r="U24" i="681"/>
  <c r="U23" i="681"/>
  <c r="U21" i="681"/>
  <c r="K145" i="682"/>
  <c r="AD317" i="682"/>
  <c r="V109" i="681"/>
  <c r="V107" i="681"/>
  <c r="V104" i="681"/>
  <c r="V62" i="681"/>
  <c r="W105" i="682" l="1"/>
  <c r="S105" i="682" l="1"/>
  <c r="V285" i="681" l="1"/>
  <c r="V284" i="681"/>
  <c r="Q138" i="681" l="1"/>
  <c r="P138" i="681"/>
  <c r="O138" i="681"/>
  <c r="N138" i="681"/>
  <c r="M138" i="681"/>
  <c r="L138" i="681"/>
  <c r="K138" i="681"/>
  <c r="J138" i="681"/>
  <c r="I138" i="681"/>
  <c r="G138" i="681"/>
  <c r="Q265" i="681"/>
  <c r="P265" i="681"/>
  <c r="O265" i="681"/>
  <c r="N265" i="681"/>
  <c r="M265" i="681"/>
  <c r="L265" i="681"/>
  <c r="K265" i="681"/>
  <c r="J265" i="681"/>
  <c r="I265" i="681"/>
  <c r="G265" i="681"/>
  <c r="Q367" i="681"/>
  <c r="P367" i="681"/>
  <c r="O367" i="681"/>
  <c r="N367" i="681"/>
  <c r="L367" i="681"/>
  <c r="K367" i="681"/>
  <c r="J367" i="681"/>
  <c r="I367" i="681"/>
  <c r="G367" i="681"/>
  <c r="Q402" i="681"/>
  <c r="P402" i="681"/>
  <c r="O402" i="681"/>
  <c r="N402" i="681"/>
  <c r="M402" i="681"/>
  <c r="L402" i="681"/>
  <c r="K402" i="681"/>
  <c r="J402" i="681"/>
  <c r="I402" i="681"/>
  <c r="H402" i="681"/>
  <c r="G402" i="681"/>
  <c r="Q396" i="681"/>
  <c r="P396" i="681"/>
  <c r="O396" i="681"/>
  <c r="N396" i="681"/>
  <c r="L396" i="681"/>
  <c r="K396" i="681"/>
  <c r="J396" i="681"/>
  <c r="I396" i="681"/>
  <c r="H396" i="681"/>
  <c r="G396" i="681"/>
  <c r="W39" i="682" l="1"/>
  <c r="W374" i="682"/>
  <c r="V399" i="681"/>
  <c r="V257" i="681"/>
  <c r="Q355" i="682"/>
  <c r="P355" i="682"/>
  <c r="O355" i="682"/>
  <c r="N355" i="682"/>
  <c r="M355" i="682"/>
  <c r="L355" i="682"/>
  <c r="J355" i="682"/>
  <c r="I355" i="682"/>
  <c r="H355" i="682"/>
  <c r="G355" i="682"/>
  <c r="AC317" i="682"/>
  <c r="AB276" i="681"/>
  <c r="W388" i="682" l="1"/>
  <c r="W351" i="682"/>
  <c r="W317" i="682"/>
  <c r="W297" i="682"/>
  <c r="W296" i="682"/>
  <c r="W309" i="682"/>
  <c r="W254" i="682"/>
  <c r="R254" i="682"/>
  <c r="W270" i="682"/>
  <c r="V392" i="681"/>
  <c r="R392" i="681"/>
  <c r="V363" i="681"/>
  <c r="R363" i="681"/>
  <c r="V330" i="681"/>
  <c r="R330" i="681"/>
  <c r="V304" i="681"/>
  <c r="V303" i="681"/>
  <c r="R304" i="681"/>
  <c r="R303" i="681"/>
  <c r="V317" i="681"/>
  <c r="V316" i="681"/>
  <c r="V302" i="681"/>
  <c r="V301" i="681"/>
  <c r="V300" i="681"/>
  <c r="R316" i="681"/>
  <c r="V268" i="681"/>
  <c r="R268" i="681"/>
  <c r="V282" i="681"/>
  <c r="R282" i="681"/>
  <c r="S388" i="682" l="1"/>
  <c r="S351" i="682"/>
  <c r="S392" i="681"/>
  <c r="S297" i="682"/>
  <c r="S296" i="682"/>
  <c r="S317" i="682"/>
  <c r="S309" i="682"/>
  <c r="S254" i="682"/>
  <c r="S270" i="682"/>
  <c r="S330" i="681"/>
  <c r="S363" i="681"/>
  <c r="S282" i="681"/>
  <c r="S303" i="681"/>
  <c r="S304" i="681"/>
  <c r="S316" i="681"/>
  <c r="S268" i="681"/>
  <c r="W113" i="682" l="1"/>
  <c r="S39" i="682"/>
  <c r="W20" i="682"/>
  <c r="S107" i="681"/>
  <c r="S43" i="681"/>
  <c r="S42" i="681"/>
  <c r="S113" i="682" l="1"/>
  <c r="S20" i="682"/>
  <c r="W383" i="682" l="1"/>
  <c r="W310" i="682"/>
  <c r="W295" i="682"/>
  <c r="W294" i="682"/>
  <c r="W293" i="682"/>
  <c r="W292" i="682"/>
  <c r="W312" i="682"/>
  <c r="W341" i="682"/>
  <c r="W243" i="682"/>
  <c r="W142" i="682"/>
  <c r="W115" i="682"/>
  <c r="W110" i="682"/>
  <c r="W75" i="682"/>
  <c r="W65" i="682"/>
  <c r="W63" i="682"/>
  <c r="V135" i="681"/>
  <c r="V387" i="681"/>
  <c r="S142" i="682" l="1"/>
  <c r="S75" i="682"/>
  <c r="S383" i="682"/>
  <c r="S65" i="682"/>
  <c r="S63" i="682"/>
  <c r="S341" i="682"/>
  <c r="S273" i="682"/>
  <c r="S272" i="682"/>
  <c r="S243" i="682"/>
  <c r="S310" i="682"/>
  <c r="S295" i="682"/>
  <c r="S294" i="682"/>
  <c r="S293" i="682"/>
  <c r="S110" i="682"/>
  <c r="S115" i="682"/>
  <c r="S76" i="681"/>
  <c r="R387" i="681"/>
  <c r="S387" i="681" s="1"/>
  <c r="S135" i="681"/>
  <c r="S66" i="681"/>
  <c r="S64" i="681"/>
  <c r="R353" i="681"/>
  <c r="S353" i="681" s="1"/>
  <c r="R285" i="681"/>
  <c r="S285" i="681" s="1"/>
  <c r="R284" i="681"/>
  <c r="S284" i="681" s="1"/>
  <c r="R257" i="681"/>
  <c r="S257" i="681" s="1"/>
  <c r="R260" i="681"/>
  <c r="V260" i="681"/>
  <c r="AB260" i="681"/>
  <c r="R317" i="681"/>
  <c r="S317" i="681" s="1"/>
  <c r="R302" i="681"/>
  <c r="S302" i="681" s="1"/>
  <c r="R301" i="681"/>
  <c r="S301" i="681" s="1"/>
  <c r="R300" i="681"/>
  <c r="S300" i="681" s="1"/>
  <c r="S260" i="681" l="1"/>
  <c r="S104" i="681" l="1"/>
  <c r="S109" i="681"/>
  <c r="W339" i="682" l="1"/>
  <c r="V351" i="681"/>
  <c r="R351" i="681"/>
  <c r="V325" i="681"/>
  <c r="R325" i="681"/>
  <c r="W382" i="682"/>
  <c r="W120" i="682"/>
  <c r="V386" i="681"/>
  <c r="R386" i="681"/>
  <c r="S120" i="682" l="1"/>
  <c r="S325" i="681"/>
  <c r="S386" i="681"/>
  <c r="S339" i="682"/>
  <c r="S312" i="682"/>
  <c r="S382" i="682"/>
  <c r="S351" i="681"/>
  <c r="J235" i="681" l="1"/>
  <c r="P235" i="681"/>
  <c r="AD322" i="682"/>
  <c r="W266" i="682"/>
  <c r="W263" i="682"/>
  <c r="V276" i="681"/>
  <c r="R276" i="681"/>
  <c r="S263" i="682" l="1"/>
  <c r="S276" i="681"/>
  <c r="W137" i="682" l="1"/>
  <c r="W108" i="682"/>
  <c r="W72" i="682"/>
  <c r="W55" i="682"/>
  <c r="W24" i="682"/>
  <c r="W21" i="682"/>
  <c r="V130" i="681"/>
  <c r="V101" i="681"/>
  <c r="V73" i="681"/>
  <c r="V27" i="681"/>
  <c r="V24" i="681"/>
  <c r="S101" i="681" l="1"/>
  <c r="S130" i="681"/>
  <c r="S137" i="682"/>
  <c r="S24" i="681"/>
  <c r="S24" i="682"/>
  <c r="S73" i="681"/>
  <c r="S108" i="682"/>
  <c r="S72" i="682"/>
  <c r="S21" i="682"/>
  <c r="S27" i="681"/>
  <c r="F5" i="1094" l="1"/>
  <c r="F3" i="1094"/>
  <c r="V335" i="681" l="1"/>
  <c r="V59" i="681" l="1"/>
  <c r="W58" i="682"/>
  <c r="S58" i="682"/>
  <c r="W136" i="682"/>
  <c r="W32" i="682"/>
  <c r="AC322" i="682"/>
  <c r="W322" i="682"/>
  <c r="W287" i="682"/>
  <c r="AB280" i="681"/>
  <c r="R343" i="681"/>
  <c r="V35" i="681"/>
  <c r="R335" i="681"/>
  <c r="S335" i="681" s="1"/>
  <c r="V299" i="681"/>
  <c r="R299" i="681"/>
  <c r="V129" i="681"/>
  <c r="V114" i="681"/>
  <c r="S343" i="681" l="1"/>
  <c r="S59" i="681"/>
  <c r="S136" i="682"/>
  <c r="S118" i="682"/>
  <c r="S35" i="681"/>
  <c r="S331" i="682"/>
  <c r="S32" i="682"/>
  <c r="S322" i="682"/>
  <c r="S287" i="682"/>
  <c r="S299" i="681"/>
  <c r="S129" i="681"/>
  <c r="S114" i="681"/>
  <c r="W60" i="682" l="1"/>
  <c r="W71" i="682"/>
  <c r="W33" i="682"/>
  <c r="W131" i="682"/>
  <c r="S131" i="682" l="1"/>
  <c r="S60" i="682"/>
  <c r="S71" i="682"/>
  <c r="S33" i="682"/>
  <c r="Q381" i="681" l="1"/>
  <c r="P381" i="681"/>
  <c r="O381" i="681"/>
  <c r="N381" i="681"/>
  <c r="M381" i="681"/>
  <c r="L381" i="681"/>
  <c r="K381" i="681"/>
  <c r="J381" i="681"/>
  <c r="I381" i="681"/>
  <c r="H381" i="681"/>
  <c r="Q143" i="681"/>
  <c r="P143" i="681"/>
  <c r="O143" i="681"/>
  <c r="N143" i="681"/>
  <c r="M143" i="681"/>
  <c r="L143" i="681"/>
  <c r="K143" i="681"/>
  <c r="J143" i="681"/>
  <c r="I143" i="681"/>
  <c r="H143" i="681"/>
  <c r="V61" i="681"/>
  <c r="V36" i="681"/>
  <c r="V113" i="681"/>
  <c r="S61" i="681" l="1"/>
  <c r="S36" i="681"/>
  <c r="S113" i="681"/>
  <c r="W130" i="682" l="1"/>
  <c r="W117" i="682"/>
  <c r="W64" i="682"/>
  <c r="W28" i="682"/>
  <c r="V65" i="681"/>
  <c r="V141" i="681"/>
  <c r="V319" i="681" l="1"/>
  <c r="S64" i="682"/>
  <c r="S28" i="682"/>
  <c r="S117" i="682"/>
  <c r="S130" i="682"/>
  <c r="R396" i="681"/>
  <c r="V31" i="681"/>
  <c r="V115" i="681"/>
  <c r="V112" i="681"/>
  <c r="W268" i="682"/>
  <c r="S268" i="682"/>
  <c r="W286" i="682"/>
  <c r="S286" i="682"/>
  <c r="W338" i="682"/>
  <c r="V280" i="681"/>
  <c r="R280" i="681"/>
  <c r="V298" i="681"/>
  <c r="R298" i="681"/>
  <c r="V350" i="681"/>
  <c r="R350" i="681"/>
  <c r="S280" i="681" l="1"/>
  <c r="S112" i="681"/>
  <c r="S115" i="681"/>
  <c r="S31" i="681"/>
  <c r="S338" i="682"/>
  <c r="S65" i="681"/>
  <c r="S298" i="681"/>
  <c r="S350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66" i="682" l="1"/>
  <c r="R181" i="681" l="1"/>
  <c r="V181" i="681"/>
  <c r="S181" i="681" l="1"/>
  <c r="W61" i="682"/>
  <c r="W23" i="682"/>
  <c r="S61" i="682" l="1"/>
  <c r="S62" i="681"/>
  <c r="S23" i="682"/>
  <c r="W348" i="682" l="1"/>
  <c r="W347" i="682"/>
  <c r="W346" i="682"/>
  <c r="W342" i="682"/>
  <c r="V360" i="681"/>
  <c r="W29" i="682" l="1"/>
  <c r="W269" i="682"/>
  <c r="S269" i="682"/>
  <c r="AD319" i="682"/>
  <c r="W18" i="682"/>
  <c r="V67" i="681"/>
  <c r="V32" i="681"/>
  <c r="V281" i="681"/>
  <c r="R281" i="681"/>
  <c r="V26" i="681"/>
  <c r="V21" i="681"/>
  <c r="R21" i="681"/>
  <c r="S66" i="682" l="1"/>
  <c r="S281" i="681"/>
  <c r="S29" i="682"/>
  <c r="S32" i="681"/>
  <c r="S21" i="681"/>
  <c r="S67" i="681"/>
  <c r="S18" i="682"/>
  <c r="S26" i="681"/>
  <c r="R162" i="681" l="1"/>
  <c r="R193" i="681"/>
  <c r="R185" i="681"/>
  <c r="R189" i="681"/>
  <c r="N72" i="1027" l="1"/>
  <c r="P72" i="1027"/>
  <c r="Q72" i="1027"/>
  <c r="R72" i="1027"/>
  <c r="W101" i="682" l="1"/>
  <c r="V332" i="681"/>
  <c r="Q392" i="682"/>
  <c r="P392" i="682"/>
  <c r="O392" i="682"/>
  <c r="N392" i="682"/>
  <c r="M392" i="682"/>
  <c r="L392" i="682"/>
  <c r="J392" i="682"/>
  <c r="I392" i="682"/>
  <c r="Q371" i="682"/>
  <c r="P371" i="682"/>
  <c r="O371" i="682"/>
  <c r="N371" i="682"/>
  <c r="M371" i="682"/>
  <c r="L371" i="682"/>
  <c r="K371" i="682"/>
  <c r="J371" i="682"/>
  <c r="I371" i="682"/>
  <c r="Q251" i="682"/>
  <c r="P251" i="682"/>
  <c r="O251" i="682"/>
  <c r="N251" i="682"/>
  <c r="M251" i="682"/>
  <c r="L251" i="682"/>
  <c r="K251" i="682"/>
  <c r="J251" i="682"/>
  <c r="I251" i="682"/>
  <c r="Q145" i="682"/>
  <c r="P145" i="682"/>
  <c r="O145" i="682"/>
  <c r="N145" i="682"/>
  <c r="M145" i="682"/>
  <c r="L145" i="682"/>
  <c r="J145" i="682"/>
  <c r="W319" i="682"/>
  <c r="S319" i="682" s="1"/>
  <c r="AC319" i="682"/>
  <c r="S348" i="682"/>
  <c r="R332" i="681" l="1"/>
  <c r="S332" i="681" s="1"/>
  <c r="R360" i="681"/>
  <c r="S360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95" i="681" l="1"/>
  <c r="V359" i="681" l="1"/>
  <c r="V358" i="681"/>
  <c r="V354" i="681"/>
  <c r="H392" i="682"/>
  <c r="S347" i="682"/>
  <c r="S346" i="682"/>
  <c r="S342" i="682"/>
  <c r="S101" i="682"/>
  <c r="AD316" i="682"/>
  <c r="R359" i="681"/>
  <c r="R358" i="681"/>
  <c r="R354" i="681"/>
  <c r="S95" i="681"/>
  <c r="S354" i="681" l="1"/>
  <c r="S358" i="681"/>
  <c r="S359" i="681"/>
  <c r="W379" i="682" l="1"/>
  <c r="W258" i="682"/>
  <c r="W316" i="682"/>
  <c r="W255" i="682"/>
  <c r="V329" i="681"/>
  <c r="V336" i="681"/>
  <c r="R379" i="682"/>
  <c r="R392" i="682" s="1"/>
  <c r="G392" i="682"/>
  <c r="S255" i="682"/>
  <c r="AC316" i="682"/>
  <c r="AB329" i="681"/>
  <c r="AB336" i="681"/>
  <c r="AB141" i="681"/>
  <c r="AB23" i="681"/>
  <c r="AB105" i="681"/>
  <c r="AB261" i="681"/>
  <c r="AB275" i="681"/>
  <c r="AB274" i="681"/>
  <c r="AB273" i="681"/>
  <c r="AB272" i="681"/>
  <c r="AB271" i="681"/>
  <c r="R329" i="681"/>
  <c r="R336" i="681"/>
  <c r="V271" i="681"/>
  <c r="R271" i="681"/>
  <c r="S379" i="682" l="1"/>
  <c r="S258" i="682"/>
  <c r="S336" i="681"/>
  <c r="S329" i="681"/>
  <c r="S316" i="682"/>
  <c r="S271" i="681"/>
  <c r="V275" i="681" l="1"/>
  <c r="V274" i="681"/>
  <c r="V273" i="681"/>
  <c r="V272" i="681"/>
  <c r="W111" i="682"/>
  <c r="W262" i="682"/>
  <c r="W261" i="682"/>
  <c r="W260" i="682"/>
  <c r="W259" i="682"/>
  <c r="V105" i="681"/>
  <c r="V23" i="681"/>
  <c r="S111" i="682" l="1"/>
  <c r="AC133" i="681" l="1"/>
  <c r="G143" i="681"/>
  <c r="R141" i="681"/>
  <c r="R143" i="681" s="1"/>
  <c r="S105" i="681"/>
  <c r="S23" i="681"/>
  <c r="S262" i="682"/>
  <c r="S261" i="682"/>
  <c r="S260" i="682"/>
  <c r="S259" i="682"/>
  <c r="R275" i="681"/>
  <c r="S275" i="681" s="1"/>
  <c r="R274" i="681"/>
  <c r="S274" i="681" s="1"/>
  <c r="R273" i="681"/>
  <c r="S273" i="681" s="1"/>
  <c r="R272" i="681"/>
  <c r="S141" i="681" l="1"/>
  <c r="S272" i="681"/>
  <c r="W340" i="682"/>
  <c r="V294" i="681"/>
  <c r="H371" i="682" l="1"/>
  <c r="G371" i="682"/>
  <c r="AB352" i="681"/>
  <c r="AB68" i="681"/>
  <c r="AB379" i="681"/>
  <c r="AB297" i="681"/>
  <c r="AB296" i="681"/>
  <c r="AB295" i="681"/>
  <c r="AB294" i="681"/>
  <c r="AB289" i="681"/>
  <c r="AB288" i="681"/>
  <c r="AB287" i="681"/>
  <c r="AB217" i="681"/>
  <c r="V361" i="681" l="1"/>
  <c r="V352" i="681"/>
  <c r="V379" i="681" l="1"/>
  <c r="S379" i="681" s="1"/>
  <c r="W369" i="682"/>
  <c r="R369" i="682"/>
  <c r="S340" i="682"/>
  <c r="W246" i="682"/>
  <c r="W67" i="682"/>
  <c r="W31" i="682"/>
  <c r="V68" i="681"/>
  <c r="V34" i="681"/>
  <c r="V79" i="681"/>
  <c r="AB218" i="681"/>
  <c r="S369" i="682" l="1"/>
  <c r="S282" i="682"/>
  <c r="S246" i="682"/>
  <c r="S67" i="682"/>
  <c r="S68" i="681"/>
  <c r="R337" i="681" l="1"/>
  <c r="V337" i="681"/>
  <c r="AB337" i="681"/>
  <c r="AC337" i="681"/>
  <c r="R352" i="681"/>
  <c r="S352" i="681" s="1"/>
  <c r="R294" i="681"/>
  <c r="S294" i="681" s="1"/>
  <c r="S337" i="681" l="1"/>
  <c r="W349" i="682" l="1"/>
  <c r="W141" i="682"/>
  <c r="V134" i="681"/>
  <c r="V295" i="681" l="1"/>
  <c r="S349" i="682" l="1"/>
  <c r="S31" i="682"/>
  <c r="AD325" i="682"/>
  <c r="AB134" i="681"/>
  <c r="AB133" i="681"/>
  <c r="AB116" i="681"/>
  <c r="AC34" i="681"/>
  <c r="AB34" i="681"/>
  <c r="R361" i="681"/>
  <c r="S361" i="681" s="1"/>
  <c r="S34" i="681" l="1"/>
  <c r="S134" i="681"/>
  <c r="W325" i="682" l="1"/>
  <c r="W119" i="682"/>
  <c r="S325" i="682" l="1"/>
  <c r="V116" i="681"/>
  <c r="S119" i="682" l="1"/>
  <c r="S116" i="681"/>
  <c r="W140" i="682" l="1"/>
  <c r="V133" i="681"/>
  <c r="S133" i="681" l="1"/>
  <c r="S140" i="682"/>
  <c r="M209" i="682"/>
  <c r="M221" i="682"/>
  <c r="M229" i="682"/>
  <c r="M361" i="682"/>
  <c r="M377" i="682"/>
  <c r="H145" i="682"/>
  <c r="H209" i="682"/>
  <c r="H221" i="682"/>
  <c r="H229" i="682"/>
  <c r="H251" i="682"/>
  <c r="H361" i="682"/>
  <c r="H377" i="682"/>
  <c r="M394" i="682" l="1"/>
  <c r="H394" i="682"/>
  <c r="V297" i="681"/>
  <c r="V296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297" i="681" l="1"/>
  <c r="S297" i="681" s="1"/>
  <c r="R296" i="681"/>
  <c r="S296" i="681" s="1"/>
  <c r="R295" i="681"/>
  <c r="S295" i="681" s="1"/>
  <c r="S285" i="682"/>
  <c r="S284" i="682"/>
  <c r="S283" i="682"/>
  <c r="W335" i="682" l="1"/>
  <c r="V347" i="681"/>
  <c r="AD370" i="682" l="1"/>
  <c r="AD368" i="682"/>
  <c r="AD367" i="682"/>
  <c r="AD366" i="682"/>
  <c r="AD365" i="682"/>
  <c r="AD364" i="682"/>
  <c r="AD363" i="682"/>
  <c r="AD362" i="682"/>
  <c r="AD360" i="682"/>
  <c r="AD359" i="682"/>
  <c r="AD358" i="682"/>
  <c r="AD357" i="682"/>
  <c r="AD356" i="682"/>
  <c r="AD354" i="682"/>
  <c r="AD335" i="682"/>
  <c r="AD334" i="682"/>
  <c r="AD333" i="682"/>
  <c r="AD332" i="682"/>
  <c r="AD329" i="682"/>
  <c r="AD328" i="682"/>
  <c r="AD327" i="682"/>
  <c r="AD326" i="682"/>
  <c r="AD324" i="682"/>
  <c r="AD323" i="682"/>
  <c r="AD315" i="682"/>
  <c r="AD314" i="682"/>
  <c r="AD313" i="682"/>
  <c r="AD292" i="682"/>
  <c r="AD291" i="682"/>
  <c r="AD290" i="682"/>
  <c r="AD289" i="682"/>
  <c r="AD288" i="682"/>
  <c r="AD277" i="682"/>
  <c r="AD276" i="682"/>
  <c r="AD275" i="682"/>
  <c r="AD274" i="682"/>
  <c r="AD253" i="682"/>
  <c r="AD252" i="682"/>
  <c r="AD250" i="682"/>
  <c r="AD249" i="682"/>
  <c r="AD248" i="682"/>
  <c r="AD247" i="682"/>
  <c r="AD242" i="682"/>
  <c r="AD241" i="682"/>
  <c r="AD240" i="682"/>
  <c r="AD239" i="682"/>
  <c r="AD238" i="682"/>
  <c r="AD237" i="682"/>
  <c r="AD236" i="682"/>
  <c r="AD235" i="682"/>
  <c r="AD234" i="682"/>
  <c r="AD233" i="682"/>
  <c r="AD232" i="682"/>
  <c r="AD231" i="682"/>
  <c r="AD230" i="682"/>
  <c r="AD228" i="682"/>
  <c r="AD227" i="682"/>
  <c r="AD226" i="682"/>
  <c r="AD225" i="682"/>
  <c r="AD224" i="682"/>
  <c r="AD223" i="682"/>
  <c r="AD222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1" i="682"/>
  <c r="AD160" i="682"/>
  <c r="AD159" i="682"/>
  <c r="AD158" i="682"/>
  <c r="AD157" i="682"/>
  <c r="AD156" i="682"/>
  <c r="AD155" i="682"/>
  <c r="AD154" i="682"/>
  <c r="AD153" i="682"/>
  <c r="AD152" i="682"/>
  <c r="AD151" i="682"/>
  <c r="AD150" i="682"/>
  <c r="AD149" i="682"/>
  <c r="AD148" i="682"/>
  <c r="AD147" i="682"/>
  <c r="AD146" i="682"/>
  <c r="AD144" i="682"/>
  <c r="AD143" i="682"/>
  <c r="AD139" i="682"/>
  <c r="AD138" i="682"/>
  <c r="AD135" i="682"/>
  <c r="AD134" i="682"/>
  <c r="AD133" i="682"/>
  <c r="AD128" i="682"/>
  <c r="AD127" i="682"/>
  <c r="AD126" i="682"/>
  <c r="AD125" i="682"/>
  <c r="AD124" i="682"/>
  <c r="AD123" i="682"/>
  <c r="AD122" i="682"/>
  <c r="AD121" i="682"/>
  <c r="AD100" i="682"/>
  <c r="AD99" i="682"/>
  <c r="AD98" i="682"/>
  <c r="AD97" i="682"/>
  <c r="AD96" i="682"/>
  <c r="AD95" i="682"/>
  <c r="AD94" i="682"/>
  <c r="AD93" i="682"/>
  <c r="AD92" i="682"/>
  <c r="AD91" i="682"/>
  <c r="AD90" i="682"/>
  <c r="AD89" i="682"/>
  <c r="AD88" i="682"/>
  <c r="AD87" i="682"/>
  <c r="AD86" i="682"/>
  <c r="AD85" i="682"/>
  <c r="AD84" i="682"/>
  <c r="AD83" i="682"/>
  <c r="AD82" i="682"/>
  <c r="AD81" i="682"/>
  <c r="AD79" i="682"/>
  <c r="AD78" i="682"/>
  <c r="AD54" i="682"/>
  <c r="AD53" i="682"/>
  <c r="AD52" i="682"/>
  <c r="AD51" i="682"/>
  <c r="AD50" i="682"/>
  <c r="AD49" i="682"/>
  <c r="AD48" i="682"/>
  <c r="AD47" i="682"/>
  <c r="AD46" i="682"/>
  <c r="AD45" i="682"/>
  <c r="AD44" i="682"/>
  <c r="AD43" i="682"/>
  <c r="AD42" i="682"/>
  <c r="AD30" i="682"/>
  <c r="AC403" i="681"/>
  <c r="AC401" i="681"/>
  <c r="AC399" i="681"/>
  <c r="AC398" i="681"/>
  <c r="AC397" i="681"/>
  <c r="AC380" i="681"/>
  <c r="AC378" i="681"/>
  <c r="AC377" i="681"/>
  <c r="AC376" i="681"/>
  <c r="AC375" i="681"/>
  <c r="AC373" i="681"/>
  <c r="AC372" i="681"/>
  <c r="AC371" i="681"/>
  <c r="AC370" i="681"/>
  <c r="AC369" i="681"/>
  <c r="AC368" i="681"/>
  <c r="AC366" i="681"/>
  <c r="AC347" i="681"/>
  <c r="AC346" i="681"/>
  <c r="AC345" i="681"/>
  <c r="AC344" i="681"/>
  <c r="AC342" i="681"/>
  <c r="AC341" i="681"/>
  <c r="AC340" i="681"/>
  <c r="AC339" i="681"/>
  <c r="AC338" i="681"/>
  <c r="AC328" i="681"/>
  <c r="AC327" i="681"/>
  <c r="AC326" i="681"/>
  <c r="AC323" i="681"/>
  <c r="AC322" i="681"/>
  <c r="AC321" i="681"/>
  <c r="AC320" i="681"/>
  <c r="AC319" i="681"/>
  <c r="AC318" i="681"/>
  <c r="AC289" i="681"/>
  <c r="AC288" i="681"/>
  <c r="AC287" i="681"/>
  <c r="AC286" i="681"/>
  <c r="AC267" i="681"/>
  <c r="AC266" i="681"/>
  <c r="AC264" i="681"/>
  <c r="AC263" i="681"/>
  <c r="AC262" i="681"/>
  <c r="AC261" i="681"/>
  <c r="AC256" i="681"/>
  <c r="AC255" i="681"/>
  <c r="AC254" i="681"/>
  <c r="AC253" i="681"/>
  <c r="AC252" i="681"/>
  <c r="AC251" i="681"/>
  <c r="AC250" i="681"/>
  <c r="AC249" i="681"/>
  <c r="AC248" i="681"/>
  <c r="AC247" i="681"/>
  <c r="AC246" i="681"/>
  <c r="AC245" i="681"/>
  <c r="AC244" i="681"/>
  <c r="AC242" i="681"/>
  <c r="AC241" i="681"/>
  <c r="AC240" i="681"/>
  <c r="AC239" i="681"/>
  <c r="AC238" i="681"/>
  <c r="AC237" i="681"/>
  <c r="AC236" i="681"/>
  <c r="AC234" i="681"/>
  <c r="AC233" i="681"/>
  <c r="AC232" i="681"/>
  <c r="AC231" i="681"/>
  <c r="AC230" i="681"/>
  <c r="AC229" i="681"/>
  <c r="AC228" i="681"/>
  <c r="AC227" i="681"/>
  <c r="AC226" i="681"/>
  <c r="AC225" i="681"/>
  <c r="AC224" i="681"/>
  <c r="AC222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1" i="681"/>
  <c r="AC200" i="681"/>
  <c r="AC199" i="681"/>
  <c r="AC198" i="681"/>
  <c r="AC197" i="681"/>
  <c r="AC196" i="681"/>
  <c r="AC195" i="681"/>
  <c r="AC194" i="681"/>
  <c r="AC193" i="681"/>
  <c r="AC192" i="681"/>
  <c r="AC191" i="681"/>
  <c r="AC190" i="681"/>
  <c r="AC189" i="681"/>
  <c r="AC188" i="681"/>
  <c r="AC187" i="681"/>
  <c r="AC186" i="681"/>
  <c r="AC185" i="681"/>
  <c r="AC184" i="681"/>
  <c r="AC183" i="681"/>
  <c r="AC182" i="681"/>
  <c r="AC180" i="681"/>
  <c r="AC179" i="681"/>
  <c r="AC178" i="681"/>
  <c r="AC177" i="681"/>
  <c r="AC176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59" i="681"/>
  <c r="AC158" i="681"/>
  <c r="AC157" i="681"/>
  <c r="AC156" i="681"/>
  <c r="AC155" i="681"/>
  <c r="AC154" i="681"/>
  <c r="AC153" i="681"/>
  <c r="AC152" i="681"/>
  <c r="AC151" i="681"/>
  <c r="AC150" i="681"/>
  <c r="AC149" i="681"/>
  <c r="AC148" i="681"/>
  <c r="AC147" i="681"/>
  <c r="AC146" i="681"/>
  <c r="AC145" i="681"/>
  <c r="AC144" i="681"/>
  <c r="AC137" i="681"/>
  <c r="AC136" i="681"/>
  <c r="AC132" i="681"/>
  <c r="AC131" i="681"/>
  <c r="AC128" i="681"/>
  <c r="AC127" i="681"/>
  <c r="AC124" i="681"/>
  <c r="AC123" i="681"/>
  <c r="AC122" i="681"/>
  <c r="AC121" i="681"/>
  <c r="AC120" i="681"/>
  <c r="AC119" i="681"/>
  <c r="AC118" i="681"/>
  <c r="AC117" i="681"/>
  <c r="AC103" i="681"/>
  <c r="AC94" i="681"/>
  <c r="AC93" i="681"/>
  <c r="AC92" i="681"/>
  <c r="AC91" i="681"/>
  <c r="AC90" i="681"/>
  <c r="AC89" i="681"/>
  <c r="AC88" i="681"/>
  <c r="AC87" i="681"/>
  <c r="AC86" i="681"/>
  <c r="AC85" i="681"/>
  <c r="AC84" i="681"/>
  <c r="AC83" i="681"/>
  <c r="AC82" i="681"/>
  <c r="AC81" i="681"/>
  <c r="AC80" i="681"/>
  <c r="AC79" i="681"/>
  <c r="AC56" i="681"/>
  <c r="AC55" i="681"/>
  <c r="AC54" i="681"/>
  <c r="AC53" i="681"/>
  <c r="AC52" i="681"/>
  <c r="AC51" i="681"/>
  <c r="AC50" i="681"/>
  <c r="AC49" i="681"/>
  <c r="AC48" i="681"/>
  <c r="AC47" i="681"/>
  <c r="AC46" i="681"/>
  <c r="AC45" i="681"/>
  <c r="AC33" i="681"/>
  <c r="AC20" i="681"/>
  <c r="R399" i="681"/>
  <c r="AD336" i="682"/>
  <c r="S335" i="682"/>
  <c r="AC335" i="682"/>
  <c r="AB347" i="681"/>
  <c r="R347" i="681"/>
  <c r="S347" i="681" s="1"/>
  <c r="AB338" i="681"/>
  <c r="AC348" i="681"/>
  <c r="W323" i="682" l="1"/>
  <c r="V338" i="681"/>
  <c r="R218" i="681"/>
  <c r="R217" i="681"/>
  <c r="V33" i="681"/>
  <c r="V52" i="681"/>
  <c r="V80" i="681"/>
  <c r="V81" i="681"/>
  <c r="V82" i="681"/>
  <c r="V83" i="681"/>
  <c r="V84" i="681"/>
  <c r="V85" i="681"/>
  <c r="V86" i="681"/>
  <c r="V87" i="681"/>
  <c r="V88" i="681"/>
  <c r="V89" i="681"/>
  <c r="V90" i="681"/>
  <c r="V91" i="681"/>
  <c r="V92" i="681"/>
  <c r="V93" i="681"/>
  <c r="V94" i="681"/>
  <c r="V117" i="681"/>
  <c r="V120" i="681"/>
  <c r="V127" i="681"/>
  <c r="V128" i="681"/>
  <c r="V131" i="681"/>
  <c r="V132" i="681"/>
  <c r="V136" i="681"/>
  <c r="V149" i="681"/>
  <c r="V151" i="681"/>
  <c r="V153" i="681"/>
  <c r="V158" i="681"/>
  <c r="V162" i="681"/>
  <c r="V164" i="681"/>
  <c r="V165" i="681"/>
  <c r="V166" i="681"/>
  <c r="V167" i="681"/>
  <c r="V168" i="681"/>
  <c r="V170" i="681"/>
  <c r="V171" i="681"/>
  <c r="V172" i="681"/>
  <c r="V176" i="681"/>
  <c r="V177" i="681"/>
  <c r="V178" i="681"/>
  <c r="V179" i="681"/>
  <c r="V180" i="681"/>
  <c r="V182" i="681"/>
  <c r="V183" i="681"/>
  <c r="V184" i="681"/>
  <c r="V185" i="681"/>
  <c r="V187" i="681"/>
  <c r="V188" i="681"/>
  <c r="V189" i="681"/>
  <c r="V191" i="681"/>
  <c r="V192" i="681"/>
  <c r="V193" i="681"/>
  <c r="V194" i="681"/>
  <c r="V195" i="681"/>
  <c r="V196" i="681"/>
  <c r="V201" i="681"/>
  <c r="V204" i="681"/>
  <c r="V207" i="681"/>
  <c r="V208" i="681"/>
  <c r="V209" i="681"/>
  <c r="V210" i="681"/>
  <c r="V211" i="681"/>
  <c r="V213" i="681"/>
  <c r="V215" i="681"/>
  <c r="V216" i="681"/>
  <c r="V256" i="681"/>
  <c r="V261" i="681"/>
  <c r="V262" i="681"/>
  <c r="V263" i="681"/>
  <c r="V286" i="681"/>
  <c r="V287" i="681"/>
  <c r="V288" i="681"/>
  <c r="V289" i="681"/>
  <c r="V318" i="681"/>
  <c r="V320" i="681"/>
  <c r="V321" i="681"/>
  <c r="V322" i="681"/>
  <c r="V323" i="681"/>
  <c r="V326" i="681"/>
  <c r="V327" i="681"/>
  <c r="V328" i="681"/>
  <c r="V339" i="681"/>
  <c r="V340" i="681"/>
  <c r="V341" i="681"/>
  <c r="V342" i="681"/>
  <c r="V344" i="681"/>
  <c r="V345" i="681"/>
  <c r="V346" i="681"/>
  <c r="V348" i="681"/>
  <c r="V370" i="681"/>
  <c r="V371" i="681"/>
  <c r="V377" i="681"/>
  <c r="V378" i="681"/>
  <c r="V20" i="681"/>
  <c r="AC223" i="681" l="1"/>
  <c r="S323" i="682"/>
  <c r="R338" i="681"/>
  <c r="S338" i="681" s="1"/>
  <c r="AC336" i="682" l="1"/>
  <c r="W324" i="682" l="1"/>
  <c r="W336" i="682"/>
  <c r="S324" i="682" l="1"/>
  <c r="S336" i="682"/>
  <c r="AB318" i="681"/>
  <c r="R318" i="681"/>
  <c r="S318" i="681" s="1"/>
  <c r="AD355" i="682" l="1"/>
  <c r="AC367" i="681"/>
  <c r="AC249" i="682"/>
  <c r="AC248" i="682"/>
  <c r="AC247" i="682"/>
  <c r="AC242" i="682"/>
  <c r="AC143" i="682"/>
  <c r="AC139" i="682"/>
  <c r="AC138" i="682"/>
  <c r="AC135" i="682"/>
  <c r="AC134" i="682"/>
  <c r="AC133" i="682"/>
  <c r="AC128" i="682"/>
  <c r="AC127" i="682"/>
  <c r="AC126" i="682"/>
  <c r="AC125" i="682"/>
  <c r="AC124" i="682"/>
  <c r="AC123" i="682"/>
  <c r="AC122" i="682"/>
  <c r="AC121" i="682"/>
  <c r="AC100" i="682"/>
  <c r="AC99" i="682"/>
  <c r="AC98" i="682"/>
  <c r="AC97" i="682"/>
  <c r="AC96" i="682"/>
  <c r="AC95" i="682"/>
  <c r="AC94" i="682"/>
  <c r="AC93" i="682"/>
  <c r="AC92" i="682"/>
  <c r="AC91" i="682"/>
  <c r="AC90" i="682"/>
  <c r="AC89" i="682"/>
  <c r="AC88" i="682"/>
  <c r="AC87" i="682"/>
  <c r="AC86" i="682"/>
  <c r="AC85" i="682"/>
  <c r="AC84" i="682"/>
  <c r="AC83" i="682"/>
  <c r="AC82" i="682"/>
  <c r="AC81" i="682"/>
  <c r="AC79" i="682"/>
  <c r="AC78" i="682"/>
  <c r="AC54" i="682"/>
  <c r="AC53" i="682"/>
  <c r="AC52" i="682"/>
  <c r="AC51" i="682"/>
  <c r="AC50" i="682"/>
  <c r="AC49" i="682"/>
  <c r="AC48" i="682"/>
  <c r="AC47" i="682"/>
  <c r="AC46" i="682"/>
  <c r="AC45" i="682"/>
  <c r="AC44" i="682"/>
  <c r="AC43" i="682"/>
  <c r="AC42" i="682"/>
  <c r="AC30" i="682"/>
  <c r="AC368" i="682"/>
  <c r="AC358" i="682"/>
  <c r="AC334" i="682"/>
  <c r="AC333" i="682"/>
  <c r="AC332" i="682"/>
  <c r="AC329" i="682"/>
  <c r="AC328" i="682"/>
  <c r="AC327" i="682"/>
  <c r="AC326" i="682"/>
  <c r="AC315" i="682"/>
  <c r="AC314" i="682"/>
  <c r="AC313" i="682"/>
  <c r="AC292" i="682"/>
  <c r="AC291" i="682"/>
  <c r="AC290" i="682"/>
  <c r="AC289" i="682"/>
  <c r="AC288" i="682"/>
  <c r="AC277" i="682"/>
  <c r="AC276" i="682"/>
  <c r="AC275" i="682"/>
  <c r="AC274" i="682"/>
  <c r="AB136" i="681"/>
  <c r="AB128" i="681"/>
  <c r="AB124" i="681"/>
  <c r="AB123" i="681"/>
  <c r="AB122" i="681"/>
  <c r="AB121" i="681"/>
  <c r="AB120" i="681"/>
  <c r="AB119" i="681"/>
  <c r="AB118" i="681"/>
  <c r="AB103" i="681"/>
  <c r="AB94" i="681"/>
  <c r="AB93" i="681"/>
  <c r="AB92" i="681"/>
  <c r="AB91" i="681"/>
  <c r="AB90" i="681"/>
  <c r="AB89" i="681"/>
  <c r="AB88" i="681"/>
  <c r="AB87" i="681"/>
  <c r="AB86" i="681"/>
  <c r="AB85" i="681"/>
  <c r="AB84" i="681"/>
  <c r="AB83" i="681"/>
  <c r="AB82" i="681"/>
  <c r="AB81" i="681"/>
  <c r="AB80" i="681"/>
  <c r="AB79" i="681"/>
  <c r="AB56" i="681"/>
  <c r="AB55" i="681"/>
  <c r="AB54" i="681"/>
  <c r="AB53" i="681"/>
  <c r="AB52" i="681"/>
  <c r="AB51" i="681"/>
  <c r="AB50" i="681"/>
  <c r="AB49" i="681"/>
  <c r="AB48" i="681"/>
  <c r="AB47" i="681"/>
  <c r="AB46" i="681"/>
  <c r="AB33" i="681"/>
  <c r="AB213" i="681"/>
  <c r="AB212" i="681"/>
  <c r="AB211" i="681"/>
  <c r="AB210" i="681"/>
  <c r="AB209" i="681"/>
  <c r="AB208" i="681"/>
  <c r="AB207" i="681"/>
  <c r="AB206" i="681"/>
  <c r="AB205" i="681"/>
  <c r="AB204" i="681"/>
  <c r="AB201" i="681"/>
  <c r="AB200" i="681"/>
  <c r="AB199" i="681"/>
  <c r="AB198" i="681"/>
  <c r="AB197" i="681"/>
  <c r="AB196" i="681"/>
  <c r="AB195" i="681"/>
  <c r="AB194" i="681"/>
  <c r="AB193" i="681"/>
  <c r="AB192" i="681"/>
  <c r="AB191" i="681"/>
  <c r="AB190" i="681"/>
  <c r="AB189" i="681"/>
  <c r="AB188" i="681"/>
  <c r="AB187" i="681"/>
  <c r="AB186" i="681"/>
  <c r="AB185" i="681"/>
  <c r="AB184" i="681"/>
  <c r="AB183" i="681"/>
  <c r="AB182" i="681"/>
  <c r="AB180" i="681"/>
  <c r="AB179" i="681"/>
  <c r="AB178" i="681"/>
  <c r="AB177" i="681"/>
  <c r="AB176" i="681"/>
  <c r="AB172" i="681"/>
  <c r="AB171" i="681"/>
  <c r="AB170" i="681"/>
  <c r="AB169" i="681"/>
  <c r="AB168" i="681"/>
  <c r="AB167" i="681"/>
  <c r="AB166" i="681"/>
  <c r="AB165" i="681"/>
  <c r="AB164" i="681"/>
  <c r="AB163" i="681"/>
  <c r="AB162" i="681"/>
  <c r="AB159" i="681"/>
  <c r="AB158" i="681"/>
  <c r="AB157" i="681"/>
  <c r="AB156" i="681"/>
  <c r="AB155" i="681"/>
  <c r="AB154" i="681"/>
  <c r="AB153" i="681"/>
  <c r="AB152" i="681"/>
  <c r="AB151" i="681"/>
  <c r="AB150" i="681"/>
  <c r="AB149" i="681"/>
  <c r="AB263" i="681"/>
  <c r="AB262" i="681"/>
  <c r="AB256" i="681"/>
  <c r="AB378" i="681"/>
  <c r="AB370" i="681"/>
  <c r="AB348" i="681"/>
  <c r="AB346" i="681"/>
  <c r="AB345" i="681"/>
  <c r="AB344" i="681"/>
  <c r="AB342" i="681"/>
  <c r="AB341" i="681"/>
  <c r="AB340" i="681"/>
  <c r="AB339" i="681"/>
  <c r="AB328" i="681"/>
  <c r="AB327" i="681"/>
  <c r="AB326" i="681"/>
  <c r="AB323" i="681"/>
  <c r="AB322" i="681"/>
  <c r="AB321" i="681"/>
  <c r="AB320" i="681"/>
  <c r="AB319" i="681"/>
  <c r="AB286" i="681"/>
  <c r="R348" i="681" l="1"/>
  <c r="S348" i="681" s="1"/>
  <c r="AB132" i="681"/>
  <c r="AB131" i="681"/>
  <c r="AB117" i="681"/>
  <c r="AB45" i="681"/>
  <c r="AB127" i="681"/>
  <c r="U52" i="777" l="1"/>
  <c r="T52" i="777"/>
  <c r="T56" i="777"/>
  <c r="U56" i="777"/>
  <c r="W329" i="682" l="1"/>
  <c r="W332" i="682"/>
  <c r="W333" i="682"/>
  <c r="W334" i="682"/>
  <c r="R346" i="681"/>
  <c r="R345" i="681"/>
  <c r="R344" i="681"/>
  <c r="R342" i="681"/>
  <c r="S333" i="682" l="1"/>
  <c r="S334" i="682"/>
  <c r="S332" i="682"/>
  <c r="S344" i="681"/>
  <c r="S345" i="681"/>
  <c r="S342" i="681"/>
  <c r="S346" i="681"/>
  <c r="S329" i="682"/>
  <c r="R20" i="681" l="1"/>
  <c r="R205" i="681"/>
  <c r="R229" i="681"/>
  <c r="R231" i="681"/>
  <c r="R241" i="681"/>
  <c r="R371" i="681"/>
  <c r="W291" i="682" l="1"/>
  <c r="S291" i="682" l="1"/>
  <c r="R322" i="681"/>
  <c r="S322" i="681" s="1"/>
  <c r="W79" i="682" l="1"/>
  <c r="W78" i="682"/>
  <c r="W54" i="682"/>
  <c r="W53" i="682"/>
  <c r="W52" i="682"/>
  <c r="W51" i="682"/>
  <c r="W50" i="682"/>
  <c r="G251" i="682" l="1"/>
  <c r="R263" i="681"/>
  <c r="R177" i="681"/>
  <c r="W249" i="682"/>
  <c r="W49" i="682"/>
  <c r="AC265" i="681" l="1"/>
  <c r="AD251" i="682"/>
  <c r="S177" i="681"/>
  <c r="S263" i="681"/>
  <c r="S249" i="682"/>
  <c r="R211" i="681" l="1"/>
  <c r="S211" i="681" s="1"/>
  <c r="R212" i="681" l="1"/>
  <c r="Q374" i="681" l="1"/>
  <c r="O374" i="681"/>
  <c r="N374" i="681"/>
  <c r="M374" i="681"/>
  <c r="L374" i="681"/>
  <c r="K374" i="681"/>
  <c r="J374" i="681"/>
  <c r="J404" i="681" s="1"/>
  <c r="I374" i="681"/>
  <c r="H374" i="681"/>
  <c r="G374" i="681"/>
  <c r="Q243" i="681"/>
  <c r="P243" i="681"/>
  <c r="O243" i="681"/>
  <c r="N243" i="681"/>
  <c r="M243" i="681"/>
  <c r="L243" i="681"/>
  <c r="K243" i="681"/>
  <c r="J243" i="681"/>
  <c r="I243" i="681"/>
  <c r="H243" i="681"/>
  <c r="G243" i="681"/>
  <c r="Q235" i="681"/>
  <c r="I235" i="681"/>
  <c r="H235" i="681"/>
  <c r="G235" i="681"/>
  <c r="Q377" i="682"/>
  <c r="P377" i="682"/>
  <c r="O377" i="682"/>
  <c r="N377" i="682"/>
  <c r="L377" i="682"/>
  <c r="J377" i="682"/>
  <c r="G377" i="682"/>
  <c r="Q361" i="682"/>
  <c r="P361" i="682"/>
  <c r="O361" i="682"/>
  <c r="N361" i="682"/>
  <c r="L361" i="682"/>
  <c r="K361" i="682"/>
  <c r="J361" i="682"/>
  <c r="I361" i="682"/>
  <c r="G361" i="682"/>
  <c r="P374" i="681"/>
  <c r="N404" i="681" l="1"/>
  <c r="L404" i="681"/>
  <c r="K404" i="681"/>
  <c r="M404" i="681"/>
  <c r="H404" i="681"/>
  <c r="O404" i="681"/>
  <c r="P404" i="681"/>
  <c r="I404" i="681"/>
  <c r="Q404" i="681"/>
  <c r="G404" i="681"/>
  <c r="AD361" i="682"/>
  <c r="AC402" i="681"/>
  <c r="AC374" i="681"/>
  <c r="AC243" i="681"/>
  <c r="AC235" i="681"/>
  <c r="W143" i="682" l="1"/>
  <c r="R242" i="681" l="1"/>
  <c r="R234" i="681"/>
  <c r="R372" i="681"/>
  <c r="AC381" i="681"/>
  <c r="W207" i="682"/>
  <c r="W204" i="682"/>
  <c r="W197" i="682"/>
  <c r="W196" i="682"/>
  <c r="W187" i="682"/>
  <c r="W186" i="682"/>
  <c r="W185" i="682"/>
  <c r="W173" i="682"/>
  <c r="W172" i="682"/>
  <c r="W171" i="682"/>
  <c r="W160" i="682"/>
  <c r="W153" i="682"/>
  <c r="W152" i="682"/>
  <c r="W151" i="682"/>
  <c r="W124" i="682"/>
  <c r="W100" i="682"/>
  <c r="W99" i="682"/>
  <c r="W98" i="682"/>
  <c r="W97" i="682"/>
  <c r="W96" i="682"/>
  <c r="W95" i="682"/>
  <c r="W94" i="682"/>
  <c r="W93" i="682"/>
  <c r="W92" i="682"/>
  <c r="W91" i="682"/>
  <c r="W90" i="682"/>
  <c r="W89" i="682"/>
  <c r="W88" i="682"/>
  <c r="W87" i="682"/>
  <c r="W30" i="682"/>
  <c r="W42" i="682"/>
  <c r="W358" i="682"/>
  <c r="W328" i="682"/>
  <c r="W327" i="682"/>
  <c r="W326" i="682"/>
  <c r="W315" i="682"/>
  <c r="W314" i="682"/>
  <c r="W313" i="682"/>
  <c r="W290" i="682"/>
  <c r="W288" i="682"/>
  <c r="W247" i="682"/>
  <c r="W164" i="682"/>
  <c r="W368" i="682"/>
  <c r="W367" i="682"/>
  <c r="W366" i="682"/>
  <c r="W365" i="682"/>
  <c r="W364" i="682"/>
  <c r="W359" i="682"/>
  <c r="W289" i="682"/>
  <c r="W248" i="682"/>
  <c r="W242" i="682"/>
  <c r="W206" i="682"/>
  <c r="W203" i="682"/>
  <c r="W202" i="682"/>
  <c r="W201" i="682"/>
  <c r="W200" i="682"/>
  <c r="W191" i="682"/>
  <c r="W190" i="682"/>
  <c r="W189" i="682"/>
  <c r="W188" i="682"/>
  <c r="W183" i="682"/>
  <c r="W182" i="682"/>
  <c r="W181" i="682"/>
  <c r="W180" i="682"/>
  <c r="W179" i="682"/>
  <c r="W178" i="682"/>
  <c r="W177" i="682"/>
  <c r="W176" i="682"/>
  <c r="W175" i="682"/>
  <c r="W174" i="682"/>
  <c r="W169" i="682"/>
  <c r="W168" i="682"/>
  <c r="W167" i="682"/>
  <c r="W166" i="682"/>
  <c r="W165" i="682"/>
  <c r="W162" i="682"/>
  <c r="W155" i="682"/>
  <c r="W139" i="682"/>
  <c r="W138" i="682"/>
  <c r="Z138" i="682" s="1"/>
  <c r="W135" i="682"/>
  <c r="W134" i="682"/>
  <c r="W133" i="682"/>
  <c r="W121" i="682"/>
  <c r="W85" i="682"/>
  <c r="W86" i="682"/>
  <c r="W84" i="682"/>
  <c r="R374" i="682"/>
  <c r="R368" i="682"/>
  <c r="R367" i="682"/>
  <c r="R366" i="682"/>
  <c r="R365" i="682"/>
  <c r="R359" i="682"/>
  <c r="R358" i="682"/>
  <c r="R242" i="682"/>
  <c r="S143" i="682"/>
  <c r="S128" i="682"/>
  <c r="S127" i="682"/>
  <c r="S126" i="682"/>
  <c r="S125" i="682"/>
  <c r="S123" i="682"/>
  <c r="S122" i="682"/>
  <c r="S83" i="682"/>
  <c r="S82" i="682"/>
  <c r="S81" i="682"/>
  <c r="S79" i="682"/>
  <c r="S78" i="682"/>
  <c r="S54" i="682"/>
  <c r="S53" i="682"/>
  <c r="S52" i="682"/>
  <c r="S51" i="682"/>
  <c r="S50" i="682"/>
  <c r="S49" i="682"/>
  <c r="S48" i="682"/>
  <c r="S47" i="682"/>
  <c r="S46" i="682"/>
  <c r="S45" i="682"/>
  <c r="S44" i="682"/>
  <c r="S43" i="682"/>
  <c r="R241" i="682"/>
  <c r="R240" i="682"/>
  <c r="R239" i="682"/>
  <c r="R238" i="682"/>
  <c r="R237" i="682"/>
  <c r="R236" i="682"/>
  <c r="R235" i="682"/>
  <c r="R234" i="682"/>
  <c r="R233" i="682"/>
  <c r="Q229" i="682"/>
  <c r="P229" i="682"/>
  <c r="O229" i="682"/>
  <c r="N229" i="682"/>
  <c r="L229" i="682"/>
  <c r="K229" i="682"/>
  <c r="J229" i="682"/>
  <c r="I229" i="682"/>
  <c r="G229" i="682"/>
  <c r="F229" i="682"/>
  <c r="R227" i="682"/>
  <c r="R226" i="682"/>
  <c r="R225" i="682"/>
  <c r="Q221" i="682"/>
  <c r="P221" i="682"/>
  <c r="O221" i="682"/>
  <c r="N221" i="682"/>
  <c r="L221" i="682"/>
  <c r="K221" i="682"/>
  <c r="J221" i="682"/>
  <c r="I221" i="682"/>
  <c r="F221" i="682"/>
  <c r="R219" i="682"/>
  <c r="R218" i="682"/>
  <c r="R217" i="682"/>
  <c r="R216" i="682"/>
  <c r="R215" i="682"/>
  <c r="R214" i="682"/>
  <c r="R213" i="682"/>
  <c r="Q209" i="682"/>
  <c r="Q394" i="682" s="1"/>
  <c r="P209" i="682"/>
  <c r="P394" i="682" s="1"/>
  <c r="N209" i="682"/>
  <c r="N394" i="682" s="1"/>
  <c r="L209" i="682"/>
  <c r="L394" i="682" s="1"/>
  <c r="K209" i="682"/>
  <c r="K394" i="682" s="1"/>
  <c r="J209" i="682"/>
  <c r="J394" i="682" s="1"/>
  <c r="G394" i="682"/>
  <c r="F209" i="682"/>
  <c r="R207" i="682"/>
  <c r="R206" i="682"/>
  <c r="R205" i="682"/>
  <c r="R204" i="682"/>
  <c r="R203" i="682"/>
  <c r="R202" i="682"/>
  <c r="R201" i="682"/>
  <c r="R200" i="682"/>
  <c r="R199" i="682"/>
  <c r="R198" i="682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O209" i="682"/>
  <c r="O394" i="682" s="1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R166" i="682"/>
  <c r="R165" i="682"/>
  <c r="R164" i="682"/>
  <c r="R1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F145" i="682"/>
  <c r="R17" i="682"/>
  <c r="R16" i="682"/>
  <c r="R15" i="682"/>
  <c r="R14" i="682"/>
  <c r="R13" i="682"/>
  <c r="R12" i="682"/>
  <c r="R11" i="682"/>
  <c r="R10" i="682"/>
  <c r="R9" i="682"/>
  <c r="R145" i="682" l="1"/>
  <c r="R355" i="682"/>
  <c r="AD229" i="682"/>
  <c r="AD221" i="682"/>
  <c r="AC138" i="681"/>
  <c r="S135" i="682"/>
  <c r="S134" i="682"/>
  <c r="R377" i="682"/>
  <c r="S248" i="682"/>
  <c r="S133" i="682"/>
  <c r="S94" i="682"/>
  <c r="S87" i="682"/>
  <c r="S274" i="682"/>
  <c r="S247" i="682"/>
  <c r="S366" i="682"/>
  <c r="S315" i="682"/>
  <c r="S276" i="682"/>
  <c r="R251" i="682"/>
  <c r="S326" i="682"/>
  <c r="S313" i="682"/>
  <c r="S124" i="682"/>
  <c r="S292" i="682"/>
  <c r="S85" i="682"/>
  <c r="S139" i="682"/>
  <c r="S42" i="682"/>
  <c r="S96" i="682"/>
  <c r="S89" i="682"/>
  <c r="S97" i="682"/>
  <c r="S88" i="682"/>
  <c r="S288" i="682"/>
  <c r="S98" i="682"/>
  <c r="S91" i="682"/>
  <c r="S90" i="682"/>
  <c r="S290" i="682"/>
  <c r="S99" i="682"/>
  <c r="S242" i="682"/>
  <c r="S121" i="682"/>
  <c r="S359" i="682"/>
  <c r="S30" i="682"/>
  <c r="S328" i="682"/>
  <c r="S327" i="682"/>
  <c r="S275" i="682"/>
  <c r="S138" i="682"/>
  <c r="S368" i="682"/>
  <c r="S277" i="682"/>
  <c r="S367" i="682"/>
  <c r="S289" i="682"/>
  <c r="S84" i="682"/>
  <c r="S86" i="682"/>
  <c r="S95" i="682"/>
  <c r="S374" i="682"/>
  <c r="S358" i="682"/>
  <c r="S314" i="682"/>
  <c r="S100" i="682"/>
  <c r="S92" i="682"/>
  <c r="S93" i="682"/>
  <c r="R364" i="682"/>
  <c r="R371" i="682" s="1"/>
  <c r="R229" i="682"/>
  <c r="R221" i="682"/>
  <c r="R361" i="682"/>
  <c r="R209" i="682"/>
  <c r="I209" i="682"/>
  <c r="I394" i="682" s="1"/>
  <c r="J395" i="682" s="1"/>
  <c r="H396" i="682" l="1"/>
  <c r="H414" i="681" s="1"/>
  <c r="J414" i="681" s="1"/>
  <c r="I395" i="682"/>
  <c r="R394" i="682"/>
  <c r="AD209" i="682"/>
  <c r="R187" i="681" l="1"/>
  <c r="S187" i="681" s="1"/>
  <c r="R186" i="681"/>
  <c r="S399" i="681"/>
  <c r="R378" i="681"/>
  <c r="R381" i="681" s="1"/>
  <c r="R370" i="681"/>
  <c r="S370" i="681" s="1"/>
  <c r="R341" i="681"/>
  <c r="S341" i="681" s="1"/>
  <c r="R340" i="681"/>
  <c r="S340" i="681" s="1"/>
  <c r="R339" i="681"/>
  <c r="S339" i="681" s="1"/>
  <c r="R328" i="681"/>
  <c r="S328" i="681" s="1"/>
  <c r="R327" i="681"/>
  <c r="S327" i="681" s="1"/>
  <c r="R326" i="681"/>
  <c r="S326" i="681" s="1"/>
  <c r="R323" i="681"/>
  <c r="S323" i="681" s="1"/>
  <c r="R321" i="681"/>
  <c r="S321" i="681" s="1"/>
  <c r="R320" i="681"/>
  <c r="S320" i="681" s="1"/>
  <c r="R319" i="681"/>
  <c r="S319" i="681" s="1"/>
  <c r="R289" i="681"/>
  <c r="S289" i="681" s="1"/>
  <c r="R288" i="681"/>
  <c r="R286" i="681"/>
  <c r="R262" i="681"/>
  <c r="S262" i="681" s="1"/>
  <c r="R261" i="681"/>
  <c r="S261" i="681" s="1"/>
  <c r="R255" i="681"/>
  <c r="R254" i="681"/>
  <c r="R253" i="681"/>
  <c r="R252" i="681"/>
  <c r="R251" i="681"/>
  <c r="R250" i="681"/>
  <c r="R249" i="681"/>
  <c r="R248" i="681"/>
  <c r="R247" i="681"/>
  <c r="R240" i="681"/>
  <c r="R239" i="681"/>
  <c r="R233" i="681"/>
  <c r="R232" i="681"/>
  <c r="S103" i="681"/>
  <c r="R228" i="681"/>
  <c r="R227" i="681"/>
  <c r="R216" i="681"/>
  <c r="S216" i="681" s="1"/>
  <c r="R215" i="681"/>
  <c r="S215" i="681" s="1"/>
  <c r="R214" i="681"/>
  <c r="S214" i="681" s="1"/>
  <c r="R213" i="681"/>
  <c r="S213" i="681" s="1"/>
  <c r="R210" i="681"/>
  <c r="S210" i="681" s="1"/>
  <c r="R209" i="681"/>
  <c r="S209" i="681" s="1"/>
  <c r="R208" i="681"/>
  <c r="S208" i="681" s="1"/>
  <c r="R207" i="681"/>
  <c r="S207" i="681" s="1"/>
  <c r="R206" i="681"/>
  <c r="S206" i="681" s="1"/>
  <c r="S205" i="681"/>
  <c r="R204" i="681"/>
  <c r="S204" i="681" s="1"/>
  <c r="R201" i="681"/>
  <c r="S201" i="681" s="1"/>
  <c r="R200" i="681"/>
  <c r="S200" i="681" s="1"/>
  <c r="R199" i="681"/>
  <c r="S199" i="681" s="1"/>
  <c r="R198" i="681"/>
  <c r="S198" i="681" s="1"/>
  <c r="R197" i="681"/>
  <c r="S197" i="681" s="1"/>
  <c r="R196" i="681"/>
  <c r="S196" i="681" s="1"/>
  <c r="R195" i="681"/>
  <c r="S195" i="681" s="1"/>
  <c r="R194" i="681"/>
  <c r="S194" i="681" s="1"/>
  <c r="S193" i="681"/>
  <c r="R192" i="681"/>
  <c r="S192" i="681" s="1"/>
  <c r="R191" i="681"/>
  <c r="S191" i="681" s="1"/>
  <c r="R190" i="681"/>
  <c r="S190" i="681" s="1"/>
  <c r="S189" i="681"/>
  <c r="R188" i="681"/>
  <c r="S188" i="681" s="1"/>
  <c r="R184" i="681"/>
  <c r="S184" i="681" s="1"/>
  <c r="R183" i="681"/>
  <c r="S183" i="681" s="1"/>
  <c r="R180" i="681"/>
  <c r="S180" i="681" s="1"/>
  <c r="R179" i="681"/>
  <c r="S179" i="681" s="1"/>
  <c r="R178" i="681"/>
  <c r="S178" i="681" s="1"/>
  <c r="R172" i="681"/>
  <c r="S172" i="681" s="1"/>
  <c r="R171" i="681"/>
  <c r="S171" i="681" s="1"/>
  <c r="R170" i="681"/>
  <c r="R169" i="681"/>
  <c r="S169" i="681" s="1"/>
  <c r="R168" i="681"/>
  <c r="R167" i="681"/>
  <c r="S167" i="681" s="1"/>
  <c r="R166" i="681"/>
  <c r="S166" i="681" s="1"/>
  <c r="R165" i="681"/>
  <c r="S165" i="681" s="1"/>
  <c r="R164" i="681"/>
  <c r="S164" i="681" s="1"/>
  <c r="R163" i="681"/>
  <c r="S163" i="681" s="1"/>
  <c r="S162" i="681"/>
  <c r="R159" i="681"/>
  <c r="S159" i="681" s="1"/>
  <c r="R158" i="681"/>
  <c r="S158" i="681" s="1"/>
  <c r="R157" i="681"/>
  <c r="S157" i="681" s="1"/>
  <c r="R156" i="681"/>
  <c r="S156" i="681" s="1"/>
  <c r="R155" i="681"/>
  <c r="S155" i="681" s="1"/>
  <c r="R154" i="681"/>
  <c r="S154" i="681" s="1"/>
  <c r="R153" i="681"/>
  <c r="R152" i="681"/>
  <c r="R151" i="681"/>
  <c r="S151" i="681" s="1"/>
  <c r="R150" i="681"/>
  <c r="S150" i="681" s="1"/>
  <c r="R149" i="681"/>
  <c r="S149" i="681" s="1"/>
  <c r="R148" i="681"/>
  <c r="R147" i="681"/>
  <c r="R146" i="681"/>
  <c r="S132" i="681"/>
  <c r="S124" i="681"/>
  <c r="S123" i="681"/>
  <c r="S122" i="681"/>
  <c r="S121" i="681"/>
  <c r="S119" i="681"/>
  <c r="S118" i="681"/>
  <c r="S94" i="681"/>
  <c r="S93" i="681"/>
  <c r="S92" i="681"/>
  <c r="S91" i="681"/>
  <c r="S90" i="681"/>
  <c r="S89" i="681"/>
  <c r="S88" i="681"/>
  <c r="S87" i="681"/>
  <c r="S86" i="681"/>
  <c r="S85" i="681"/>
  <c r="S84" i="681"/>
  <c r="S83" i="681"/>
  <c r="S82" i="681"/>
  <c r="S81" i="681"/>
  <c r="S80" i="681"/>
  <c r="S79" i="681"/>
  <c r="S56" i="681"/>
  <c r="R230" i="681"/>
  <c r="S55" i="681"/>
  <c r="S54" i="681"/>
  <c r="S53" i="681"/>
  <c r="S52" i="681"/>
  <c r="S51" i="681"/>
  <c r="S50" i="681"/>
  <c r="S49" i="681"/>
  <c r="S48" i="681"/>
  <c r="S47" i="681"/>
  <c r="S46" i="681"/>
  <c r="S45" i="681"/>
  <c r="S33" i="681"/>
  <c r="S20" i="681"/>
  <c r="R19" i="681"/>
  <c r="R18" i="681"/>
  <c r="R17" i="681"/>
  <c r="R16" i="681"/>
  <c r="R15" i="681"/>
  <c r="R14" i="681"/>
  <c r="R13" i="681"/>
  <c r="R12" i="681"/>
  <c r="R11" i="681"/>
  <c r="S127" i="681" l="1"/>
  <c r="S131" i="681"/>
  <c r="S170" i="681"/>
  <c r="S152" i="681"/>
  <c r="S117" i="681"/>
  <c r="R235" i="681"/>
  <c r="S168" i="681"/>
  <c r="S378" i="681"/>
  <c r="S288" i="681"/>
  <c r="S286" i="681"/>
  <c r="S185" i="681"/>
  <c r="R374" i="681"/>
  <c r="S371" i="681"/>
  <c r="R402" i="681"/>
  <c r="S120" i="681"/>
  <c r="S136" i="681"/>
  <c r="R377" i="681"/>
  <c r="R243" i="681"/>
  <c r="R287" i="681"/>
  <c r="R367" i="681" s="1"/>
  <c r="R256" i="681"/>
  <c r="R265" i="681" s="1"/>
  <c r="R176" i="681"/>
  <c r="S176" i="681" s="1"/>
  <c r="R182" i="681"/>
  <c r="S182" i="681" s="1"/>
  <c r="R223" i="681" l="1"/>
  <c r="R138" i="681"/>
  <c r="S287" i="681"/>
  <c r="S256" i="681"/>
  <c r="R404" i="681" l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41" i="682"/>
  <c r="R407" i="681" l="1"/>
  <c r="R410" i="681" s="1"/>
  <c r="T410" i="681" s="1"/>
  <c r="AD145" i="682"/>
  <c r="R420" i="681" l="1"/>
  <c r="L79" i="1013"/>
  <c r="V72" i="681" l="1"/>
  <c r="S72" i="681" s="1"/>
</calcChain>
</file>

<file path=xl/sharedStrings.xml><?xml version="1.0" encoding="utf-8"?>
<sst xmlns="http://schemas.openxmlformats.org/spreadsheetml/2006/main" count="61565" uniqueCount="1657">
  <si>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</si>
  <si>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</si>
  <si>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</si>
  <si>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</si>
  <si>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</si>
  <si>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</si>
  <si>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</si>
  <si>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</si>
  <si>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</si>
  <si>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</si>
  <si>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</si>
  <si>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</si>
  <si>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</si>
  <si>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</si>
  <si>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</si>
  <si>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</si>
  <si>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</si>
  <si>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</si>
  <si>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</si>
  <si>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</si>
  <si>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</si>
  <si>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</si>
  <si>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</si>
  <si>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</si>
  <si>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</si>
  <si>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</si>
  <si>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</si>
  <si>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</si>
  <si>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</si>
  <si>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</si>
  <si>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</si>
  <si>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</si>
  <si>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</si>
  <si>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</si>
  <si>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</si>
  <si>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</si>
  <si>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</si>
  <si>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</si>
  <si>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</si>
  <si>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</si>
  <si>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</si>
  <si>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</si>
  <si>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</si>
  <si>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</si>
  <si>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</si>
  <si>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</si>
  <si>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</si>
  <si>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</si>
  <si>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</si>
  <si>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</si>
  <si>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</si>
  <si>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</si>
  <si>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</si>
  <si>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</si>
  <si>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</si>
  <si>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</si>
  <si>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</si>
  <si>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</si>
  <si>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</si>
  <si>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</si>
  <si>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</si>
  <si>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</si>
  <si>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</si>
  <si>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</si>
  <si>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</si>
  <si>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</si>
  <si>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</si>
  <si>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</si>
  <si>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</si>
  <si>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</si>
  <si>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</si>
  <si>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</si>
  <si>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</si>
  <si>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</si>
  <si>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</si>
  <si>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</si>
  <si>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</si>
  <si>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</si>
  <si>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</si>
  <si>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</si>
  <si>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</si>
  <si>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</si>
  <si>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</si>
  <si>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</si>
  <si>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</si>
  <si>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</si>
  <si>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</si>
  <si>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</si>
  <si>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</si>
  <si>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</si>
  <si>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</si>
  <si>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</si>
  <si>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</si>
  <si>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</si>
  <si>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</si>
  <si>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</si>
  <si>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</si>
  <si>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</si>
  <si>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</si>
  <si>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</si>
  <si>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</si>
  <si>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</si>
  <si>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</si>
  <si>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</si>
  <si>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</si>
  <si>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</si>
  <si>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</si>
  <si>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</si>
  <si>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</si>
  <si>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</si>
  <si>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</si>
  <si>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</si>
  <si>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</si>
  <si>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</si>
  <si>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</si>
  <si>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</si>
  <si>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</si>
  <si>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</si>
  <si>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</si>
  <si>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</si>
  <si>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</si>
  <si>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</si>
  <si>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</si>
  <si>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</si>
  <si>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</si>
  <si>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</si>
  <si>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</si>
  <si>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</si>
  <si>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</si>
  <si>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</si>
  <si>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</si>
  <si>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</si>
  <si>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</si>
  <si>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</si>
  <si>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</si>
  <si>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</si>
  <si>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</si>
  <si>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</si>
  <si>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</si>
  <si>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</si>
  <si>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</si>
  <si>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</si>
  <si>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</si>
  <si>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</si>
  <si>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</si>
  <si>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</si>
  <si>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</si>
  <si>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</si>
  <si>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</si>
  <si>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</si>
  <si>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</si>
  <si>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</si>
  <si>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</si>
  <si>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</si>
  <si>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</si>
  <si>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</si>
  <si>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</si>
  <si>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</si>
  <si>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</si>
  <si>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</si>
  <si>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</si>
  <si>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</si>
  <si>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</si>
  <si>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</si>
  <si>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</si>
  <si>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</si>
  <si>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</si>
  <si>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</si>
  <si>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</si>
  <si>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</si>
  <si>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</si>
  <si>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</si>
  <si>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</si>
  <si>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</si>
  <si>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</si>
  <si>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</si>
  <si>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</si>
  <si>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</si>
  <si>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</si>
  <si>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</si>
  <si>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</si>
  <si>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</si>
  <si>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</si>
  <si>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</si>
  <si>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</si>
  <si>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</si>
  <si>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</si>
  <si>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</si>
  <si>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</si>
  <si>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</si>
  <si>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</si>
  <si>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</si>
  <si>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</si>
  <si>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</si>
  <si>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</si>
  <si>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</si>
  <si>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</si>
  <si>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</si>
  <si>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</si>
  <si>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</si>
  <si>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</si>
  <si>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</si>
  <si>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</si>
  <si>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</si>
  <si>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</si>
  <si>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</si>
  <si>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</si>
  <si>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</si>
  <si>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</si>
  <si>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</si>
  <si>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</si>
  <si>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</si>
  <si>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</si>
  <si>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</si>
  <si>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</si>
  <si>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</si>
  <si>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</si>
  <si>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</si>
  <si>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</si>
  <si>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</si>
  <si>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</si>
  <si>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</si>
  <si>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</si>
  <si>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</si>
  <si>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</si>
  <si>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</si>
  <si>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</si>
  <si>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</si>
  <si>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</si>
  <si>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</si>
  <si>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</si>
  <si>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</si>
  <si>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</si>
  <si>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</si>
  <si>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</si>
  <si>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</si>
  <si>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</si>
  <si>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</si>
  <si>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</si>
  <si>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</si>
  <si>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</si>
  <si>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</si>
  <si>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</si>
  <si>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</si>
  <si>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</si>
  <si>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</si>
  <si>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</si>
  <si>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</si>
  <si>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</si>
  <si>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</si>
  <si>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</si>
  <si>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</si>
  <si>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</si>
  <si>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</si>
  <si>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</si>
  <si>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</si>
  <si>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</si>
  <si>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</si>
  <si>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</si>
  <si>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</si>
  <si>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</si>
  <si>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</si>
  <si>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</si>
  <si>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</si>
  <si>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</si>
  <si>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</si>
  <si>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</si>
  <si>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</si>
  <si>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</si>
  <si>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</si>
  <si>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</si>
  <si>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</si>
  <si>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</si>
  <si>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</si>
  <si>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</si>
  <si>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</si>
  <si>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</si>
  <si>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</si>
  <si>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</si>
  <si>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</si>
  <si>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</si>
  <si>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</si>
  <si>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</si>
  <si>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</si>
  <si>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</si>
  <si>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</si>
  <si>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</si>
  <si>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</si>
  <si>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</si>
  <si>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</si>
  <si>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</si>
  <si>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</si>
  <si>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</si>
  <si>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</si>
  <si>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</si>
  <si>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</si>
  <si>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</si>
  <si>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</si>
  <si>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</si>
  <si>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</si>
  <si>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</si>
  <si>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</si>
  <si>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</si>
  <si>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</si>
  <si>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</si>
  <si>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</si>
  <si>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</si>
  <si>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</si>
  <si>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</si>
  <si>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</si>
  <si>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</si>
  <si>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</si>
  <si>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</si>
  <si>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</si>
  <si>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</si>
  <si>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</si>
  <si>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</si>
  <si>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</si>
  <si>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</si>
  <si>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</si>
  <si>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</si>
  <si>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</si>
  <si>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</si>
  <si>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</si>
  <si>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</si>
  <si>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</si>
  <si>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</si>
  <si>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</si>
  <si>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</si>
  <si>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</si>
  <si>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</si>
  <si>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</si>
  <si>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</si>
  <si>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</si>
  <si>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</si>
  <si>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</si>
  <si>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</si>
  <si>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</si>
  <si>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</si>
  <si>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</si>
  <si>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</si>
  <si>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</si>
  <si>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</si>
  <si>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</si>
  <si>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</si>
  <si>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</si>
  <si>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</si>
  <si>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</si>
  <si>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</si>
  <si>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</si>
  <si>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</si>
  <si>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</si>
  <si>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</si>
  <si>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</si>
  <si>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</si>
  <si>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</si>
  <si>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</si>
  <si>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</si>
  <si>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</si>
  <si>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</si>
  <si>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</si>
  <si>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</si>
  <si>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</si>
  <si>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</si>
  <si>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</si>
  <si>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</si>
  <si>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</si>
  <si>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</si>
  <si>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</si>
  <si>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</si>
  <si>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</si>
  <si>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</si>
  <si>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</si>
  <si>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</si>
  <si>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</si>
  <si>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</si>
  <si>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</si>
  <si>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</si>
  <si>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</si>
  <si>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</si>
  <si>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</si>
  <si>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</si>
  <si>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</si>
  <si>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</si>
  <si>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</si>
  <si>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</si>
  <si>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</si>
  <si>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</si>
  <si>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</si>
  <si>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</si>
  <si>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</si>
  <si>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</si>
  <si>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</si>
  <si>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</si>
  <si>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</si>
  <si>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</si>
  <si>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</si>
  <si>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</si>
  <si>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</si>
  <si>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</si>
  <si>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</si>
  <si>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</si>
  <si>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</si>
  <si>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</si>
  <si>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</si>
  <si>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</si>
  <si>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</si>
  <si>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</si>
  <si>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</si>
  <si>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</si>
  <si>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</si>
  <si>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</si>
  <si>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</si>
  <si>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</si>
  <si>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</si>
  <si>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</si>
  <si>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</si>
  <si>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</si>
  <si>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</si>
  <si>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</si>
  <si>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</si>
  <si>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</si>
  <si>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</si>
  <si>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</si>
  <si>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</si>
  <si>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</si>
  <si>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</si>
  <si>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</si>
  <si>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</si>
  <si>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</si>
  <si>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</si>
  <si>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</si>
  <si>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</si>
  <si>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</si>
  <si>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</si>
  <si>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</si>
  <si>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</si>
  <si>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</si>
  <si>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</si>
  <si>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</si>
  <si>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</si>
  <si>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</si>
  <si>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</si>
  <si>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</si>
  <si>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</si>
  <si>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</si>
  <si>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</si>
  <si>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</si>
  <si>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</si>
  <si>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</si>
  <si>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</si>
  <si>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</si>
  <si>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</si>
  <si>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</si>
  <si>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</si>
  <si>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</si>
  <si>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</si>
  <si>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</si>
  <si>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</si>
  <si>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</si>
  <si>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</si>
  <si>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</si>
  <si>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</si>
  <si>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</si>
  <si>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</si>
  <si>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</si>
  <si>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</si>
  <si>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</si>
  <si>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</si>
  <si>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</si>
  <si>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</si>
  <si>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</si>
  <si>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</si>
  <si>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</si>
  <si>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</si>
  <si>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</si>
  <si>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</si>
  <si>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</si>
  <si>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</si>
  <si>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</si>
  <si>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</si>
  <si>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</si>
  <si>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</si>
  <si>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</si>
  <si>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</si>
  <si>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</si>
  <si>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</si>
  <si>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</si>
  <si>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</si>
  <si>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</si>
  <si>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</si>
  <si>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</si>
  <si>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</si>
  <si>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</si>
  <si>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</si>
  <si>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</si>
  <si>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</si>
  <si>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</si>
  <si>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</si>
  <si>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</si>
  <si>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</si>
  <si>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</si>
  <si>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</si>
  <si>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</si>
  <si>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</si>
  <si>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</si>
  <si>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</si>
  <si>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</si>
  <si>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</si>
  <si>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</si>
  <si>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</si>
  <si>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</si>
  <si>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</si>
  <si>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</si>
  <si>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</si>
  <si>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</si>
  <si>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</si>
  <si>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</si>
  <si>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</si>
  <si>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</si>
  <si>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</si>
  <si>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</si>
  <si>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</si>
  <si>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</si>
  <si>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</si>
  <si>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</si>
  <si>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</si>
  <si>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</si>
  <si>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</si>
  <si>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</si>
  <si>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</si>
  <si>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</si>
  <si>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</si>
  <si>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</si>
  <si>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</si>
  <si>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</si>
  <si>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</si>
  <si>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</si>
  <si>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</si>
  <si>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</si>
  <si>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</si>
  <si>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</si>
  <si>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</si>
  <si>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</si>
  <si>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</si>
  <si>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</si>
  <si>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</si>
  <si>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</si>
  <si>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</si>
  <si>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</si>
  <si>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</si>
  <si>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</si>
  <si>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</si>
  <si>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</si>
  <si>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</si>
  <si>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</si>
  <si>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</si>
  <si>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</si>
  <si>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</si>
  <si>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</si>
  <si>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</si>
  <si>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</si>
  <si>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</si>
  <si>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</si>
  <si>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</si>
  <si>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</si>
  <si>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</si>
  <si>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</si>
  <si>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</si>
  <si>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</si>
  <si>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</si>
  <si>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</si>
  <si>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</si>
  <si>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</si>
  <si>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</si>
  <si>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</si>
  <si>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</si>
  <si>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</si>
  <si>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</si>
  <si>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</si>
  <si>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</si>
  <si>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</si>
  <si>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</si>
  <si>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</si>
  <si>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</si>
  <si>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</si>
  <si>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</si>
  <si>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</si>
  <si>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</si>
  <si>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</si>
  <si>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</si>
  <si>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</si>
  <si>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</si>
  <si>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</si>
  <si>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</si>
  <si>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</si>
  <si>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</si>
  <si>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</si>
  <si>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</si>
  <si>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</si>
  <si>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</si>
  <si>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</si>
  <si>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</si>
  <si>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</si>
  <si>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</si>
  <si>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</si>
  <si>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</si>
  <si>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</si>
  <si>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</si>
  <si>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</si>
  <si>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</si>
  <si>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</si>
  <si>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</si>
  <si>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</si>
  <si>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</si>
  <si>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</si>
  <si>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</si>
  <si>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</si>
  <si>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</si>
  <si>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</si>
  <si>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</si>
  <si>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</si>
  <si>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</si>
  <si>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</si>
  <si>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</si>
  <si>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</si>
  <si>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</si>
  <si>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</si>
  <si>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</si>
  <si>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</si>
  <si>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</si>
  <si>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</si>
  <si>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</si>
  <si>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</si>
  <si>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</si>
  <si>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</si>
  <si>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</si>
  <si>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</si>
  <si>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</si>
  <si>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</si>
  <si>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</si>
  <si>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</si>
  <si>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</si>
  <si>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</si>
  <si>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</si>
  <si>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</si>
  <si>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</si>
  <si>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</si>
  <si>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</si>
  <si>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</si>
  <si>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</si>
  <si>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</si>
  <si>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</si>
  <si>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</si>
  <si>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</si>
  <si>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</si>
  <si>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</si>
  <si>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</si>
  <si>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</si>
  <si>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</si>
  <si>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</si>
  <si>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</si>
  <si>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</si>
  <si>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</si>
  <si>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</si>
  <si>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</si>
  <si>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</si>
  <si>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</si>
  <si>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</si>
  <si>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</si>
  <si>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</si>
  <si>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</si>
  <si>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</si>
  <si>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</si>
  <si>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</si>
  <si>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</si>
  <si>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</si>
  <si>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</si>
  <si>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</si>
  <si>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</si>
  <si>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</si>
  <si>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</si>
  <si>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</si>
  <si>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</si>
  <si>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</si>
  <si>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</si>
  <si>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</si>
  <si>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</si>
  <si>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</si>
  <si>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</si>
  <si>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</si>
  <si>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</si>
  <si>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</si>
  <si>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</si>
  <si>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</si>
  <si>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</si>
  <si>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</si>
  <si>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</si>
  <si>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</si>
  <si>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</si>
  <si>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</si>
  <si>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</si>
  <si>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</si>
  <si>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</si>
  <si>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</si>
  <si>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</si>
  <si>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</si>
  <si>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</si>
  <si>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</si>
  <si>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</si>
  <si>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</si>
  <si>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</si>
  <si>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</si>
  <si>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</si>
  <si>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</si>
  <si>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</si>
  <si>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</si>
  <si>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</si>
  <si>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</si>
  <si>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</si>
  <si>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</si>
  <si>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</si>
  <si>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</si>
  <si>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</si>
  <si>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</si>
  <si>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</si>
  <si>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</si>
  <si>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</si>
  <si>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</si>
  <si>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</si>
  <si>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</si>
  <si>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</si>
  <si>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</si>
  <si>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</si>
  <si>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</si>
  <si>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</si>
  <si>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</si>
  <si>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</si>
  <si>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</si>
  <si>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</si>
  <si>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</si>
  <si>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</si>
  <si>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</si>
  <si>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</si>
  <si>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</si>
  <si>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</si>
  <si>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</si>
  <si>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</si>
  <si>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</si>
  <si>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</si>
  <si>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</si>
  <si>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</si>
  <si>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</si>
  <si>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</si>
  <si>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</si>
  <si>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</si>
  <si>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</si>
  <si>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</si>
  <si>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</si>
  <si>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</si>
  <si>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</si>
  <si>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</si>
  <si>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</si>
  <si>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</si>
  <si>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</si>
  <si>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</si>
  <si>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</si>
  <si>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</si>
  <si>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</si>
  <si>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</si>
  <si>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</si>
  <si>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</si>
  <si>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</si>
  <si>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</si>
  <si>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</si>
  <si>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</si>
  <si>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</si>
  <si>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</si>
  <si>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</si>
  <si>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</si>
  <si>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</si>
  <si>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</si>
  <si>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</si>
  <si>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</si>
  <si>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</si>
  <si>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</si>
  <si>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</si>
  <si>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</si>
  <si>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</si>
  <si>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</si>
  <si>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</si>
  <si>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</si>
  <si>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</si>
  <si>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</si>
  <si>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</si>
  <si>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</si>
  <si>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</si>
  <si>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</si>
  <si>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</si>
  <si>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</si>
  <si>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</si>
  <si>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</si>
  <si>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</si>
  <si>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</si>
  <si>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</si>
  <si>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</si>
  <si>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</si>
  <si>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</si>
  <si>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</si>
  <si>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</si>
  <si>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</si>
  <si>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</si>
  <si>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</si>
  <si>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</si>
  <si>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</si>
  <si>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</si>
  <si>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</si>
  <si>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</si>
  <si>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</si>
  <si>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</si>
  <si>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</si>
  <si>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</si>
  <si>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</si>
  <si>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</si>
  <si>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</si>
  <si>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</si>
  <si>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</si>
  <si>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</si>
  <si>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</si>
  <si>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</si>
  <si>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</si>
  <si>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</si>
  <si>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</si>
  <si>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</si>
  <si>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</si>
  <si>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</si>
  <si>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</si>
  <si>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</si>
  <si>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</si>
  <si>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</si>
  <si>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</si>
  <si>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</si>
  <si>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</si>
  <si>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</si>
  <si>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</si>
  <si>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</si>
  <si>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</si>
  <si>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</si>
  <si>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</si>
  <si>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</si>
  <si>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</si>
  <si>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</si>
  <si>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</si>
  <si>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</si>
  <si>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</si>
  <si>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</si>
  <si>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</si>
  <si>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</si>
  <si>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</si>
  <si>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</si>
  <si>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</si>
  <si>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</si>
  <si>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</si>
  <si>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</si>
  <si>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</si>
  <si>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</si>
  <si>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</si>
  <si>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</si>
  <si>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</si>
  <si>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</si>
  <si>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</si>
  <si>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</si>
  <si>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</si>
  <si>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</si>
  <si>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</si>
  <si>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</si>
  <si>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</si>
  <si>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</si>
  <si>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</si>
  <si>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</si>
  <si>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</si>
  <si>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</si>
  <si>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</si>
  <si>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</si>
  <si>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</si>
  <si>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</si>
  <si>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</si>
  <si>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</si>
  <si>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</si>
  <si>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</si>
  <si>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</si>
  <si>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</si>
  <si>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</si>
  <si>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</si>
  <si>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</si>
  <si>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</si>
  <si>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</si>
  <si>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</si>
  <si>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</si>
  <si>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</si>
  <si>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</si>
  <si>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</si>
  <si>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</si>
  <si>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</si>
  <si>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</si>
  <si>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</si>
  <si>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</si>
  <si>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</si>
  <si>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</si>
  <si>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</si>
  <si>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</si>
  <si>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</si>
  <si>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</si>
  <si>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</si>
  <si>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</si>
  <si>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</si>
  <si>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</si>
  <si>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</si>
  <si>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</si>
  <si>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</si>
  <si>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</si>
  <si>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</si>
  <si>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</si>
  <si>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</si>
  <si>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</si>
  <si>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</si>
  <si>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</si>
  <si>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</si>
  <si>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</si>
  <si>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</si>
  <si>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</si>
  <si>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</si>
  <si>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</si>
  <si>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</si>
  <si>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</si>
  <si>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</si>
  <si>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</si>
  <si>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</si>
  <si>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</si>
  <si>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</si>
  <si>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</si>
  <si>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</si>
  <si>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</si>
  <si>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</si>
  <si>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</si>
  <si>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</si>
  <si>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</si>
  <si>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</si>
  <si>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</si>
  <si>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</si>
  <si>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</si>
  <si>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</si>
  <si>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</si>
  <si>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</si>
  <si>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</si>
  <si>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</si>
  <si>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</si>
  <si>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</si>
  <si>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</si>
  <si>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</si>
  <si>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</si>
  <si>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</si>
  <si>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</si>
  <si>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</si>
  <si>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</si>
  <si>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</si>
  <si>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</si>
  <si>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</si>
  <si>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</si>
  <si>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</si>
  <si>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</si>
  <si>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</si>
  <si>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</si>
  <si>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</si>
  <si>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</si>
  <si>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</si>
  <si>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</si>
  <si>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</si>
  <si>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</si>
  <si>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</si>
  <si>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</si>
  <si>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</si>
  <si>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</si>
  <si>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</si>
  <si>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</si>
  <si>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</si>
  <si>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</si>
  <si>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</si>
  <si>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</si>
  <si>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</si>
  <si>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</si>
  <si>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</si>
  <si>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</si>
  <si>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</si>
  <si>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</si>
  <si>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</si>
  <si>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</si>
  <si>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</si>
  <si>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</si>
  <si>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</si>
  <si>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</si>
  <si>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</si>
  <si>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</si>
  <si>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</si>
  <si>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</si>
  <si>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</si>
  <si>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</si>
  <si>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</si>
  <si>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</si>
  <si>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</si>
  <si>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</si>
  <si>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</si>
  <si>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</si>
  <si>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</si>
  <si>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</si>
  <si>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</si>
  <si>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</si>
  <si>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</si>
  <si>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</si>
  <si>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</si>
  <si>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</si>
  <si>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</si>
  <si>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</si>
  <si>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</si>
  <si>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</si>
  <si>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</si>
  <si>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</si>
  <si>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</si>
  <si>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</si>
  <si>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</si>
  <si>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</si>
  <si>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</si>
  <si>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</si>
  <si>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</si>
  <si>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</si>
  <si>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</si>
  <si>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</si>
  <si>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</si>
  <si>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</si>
  <si>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</si>
  <si>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</si>
  <si>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</si>
  <si>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</si>
  <si>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</si>
  <si>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</si>
  <si>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</si>
  <si>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</si>
  <si>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</si>
  <si>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</si>
  <si>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</si>
  <si>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</si>
  <si>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</si>
  <si>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</si>
  <si>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</si>
  <si>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</si>
  <si>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</si>
  <si>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</si>
  <si>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</si>
  <si>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</si>
  <si>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</si>
  <si>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</si>
  <si>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</si>
  <si>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</si>
  <si>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</si>
  <si>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</si>
  <si>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</si>
  <si>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</si>
  <si>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</si>
  <si>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</si>
  <si>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</si>
  <si>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</si>
  <si>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</si>
  <si>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</si>
  <si>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</si>
  <si>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</si>
  <si>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</si>
  <si>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</si>
  <si>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</si>
  <si>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</si>
  <si>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</si>
  <si>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</si>
  <si>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</si>
  <si>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</si>
  <si>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</si>
  <si>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</si>
  <si>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</si>
  <si>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</si>
  <si>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</si>
  <si>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</si>
  <si>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</si>
  <si>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</si>
  <si>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</si>
  <si>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</si>
  <si>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</si>
  <si>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</si>
  <si>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</si>
  <si>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</si>
  <si>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</si>
  <si>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</si>
  <si>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</si>
  <si>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</si>
  <si>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</si>
  <si>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</si>
  <si>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</si>
  <si>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</si>
  <si>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</si>
  <si>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</si>
  <si>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</si>
  <si>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</si>
  <si>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</si>
  <si>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</si>
  <si>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</si>
  <si>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</si>
  <si>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</si>
  <si>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</si>
  <si>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</si>
  <si>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</si>
  <si>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</si>
  <si>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</si>
  <si>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</si>
  <si>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</si>
  <si>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</si>
  <si>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</si>
  <si>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</si>
  <si>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</si>
  <si>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</si>
  <si>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</si>
  <si>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</si>
  <si>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</si>
  <si>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</si>
  <si>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</si>
  <si>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</si>
  <si>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</si>
  <si>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</si>
  <si>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</si>
  <si>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</si>
  <si>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</si>
  <si>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</si>
  <si>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</si>
  <si>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</si>
  <si>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</si>
  <si>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</si>
  <si>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</si>
  <si>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</si>
  <si>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</si>
  <si>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</si>
  <si>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</si>
  <si>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</si>
  <si>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</si>
  <si>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</si>
  <si>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</si>
  <si>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</si>
  <si>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</si>
  <si>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</si>
  <si>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</si>
  <si>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</si>
  <si>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</si>
  <si>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</si>
  <si>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</si>
  <si>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</si>
  <si>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</si>
  <si>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</si>
  <si>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</si>
  <si>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</si>
  <si>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</si>
  <si>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</si>
  <si>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</si>
  <si>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</si>
  <si>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</si>
  <si>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</si>
  <si>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</si>
  <si>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</si>
  <si>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</si>
  <si>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</si>
  <si>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</si>
  <si>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</si>
  <si>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</si>
  <si>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</si>
  <si>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</si>
  <si>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</si>
  <si>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</si>
  <si>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</si>
  <si>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</si>
  <si>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</si>
  <si>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</si>
  <si>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</si>
  <si>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</si>
  <si>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</si>
  <si>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</si>
  <si>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</si>
  <si>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</si>
  <si>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</si>
  <si>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</si>
  <si>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</si>
  <si>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</si>
  <si>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</si>
  <si>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</si>
  <si>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</si>
  <si>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</si>
  <si>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</si>
  <si>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</si>
  <si>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</si>
  <si>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</si>
  <si>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</si>
  <si>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</si>
  <si>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</si>
  <si>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</si>
  <si>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</si>
  <si>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</si>
  <si>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</si>
  <si>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</si>
  <si>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</si>
  <si>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</si>
  <si>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</si>
  <si>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</si>
  <si>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</si>
  <si>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</si>
  <si>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</si>
  <si>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</si>
  <si>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</si>
  <si>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</si>
  <si>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</si>
  <si>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</si>
  <si>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</si>
  <si>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</si>
  <si>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</si>
  <si>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</si>
  <si>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</si>
  <si>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</si>
  <si>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</si>
  <si>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</si>
  <si>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</si>
  <si>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</si>
  <si>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</si>
  <si>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</si>
  <si>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</si>
  <si>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</si>
  <si>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</si>
  <si>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</si>
  <si>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</si>
  <si>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</si>
  <si>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</si>
  <si>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</si>
  <si>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</si>
  <si>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</si>
  <si>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</si>
  <si>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</si>
  <si>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</si>
  <si>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</si>
  <si>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</si>
  <si>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</si>
  <si>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</si>
  <si>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</si>
  <si>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</si>
  <si>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</si>
  <si>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</si>
  <si>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</si>
  <si>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</si>
  <si>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</si>
  <si>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</si>
  <si>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</si>
  <si>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</si>
  <si>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</si>
  <si>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</si>
  <si>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</si>
  <si>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</si>
  <si>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</si>
  <si>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</si>
  <si>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</si>
  <si>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</si>
  <si>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</si>
  <si>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</si>
  <si>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</si>
  <si>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</si>
  <si>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</si>
  <si>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</si>
  <si>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</si>
  <si>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</si>
  <si>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</si>
  <si>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</si>
  <si>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</si>
  <si>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</si>
  <si>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</si>
  <si>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</si>
  <si>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</si>
  <si>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</si>
  <si>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</si>
  <si>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</si>
  <si>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</si>
  <si>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</si>
  <si>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</si>
  <si>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</si>
  <si>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</si>
  <si>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</si>
  <si>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</si>
  <si>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</si>
  <si>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</si>
  <si>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</si>
  <si>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</si>
  <si>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</si>
  <si>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</si>
  <si>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</si>
  <si>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</si>
  <si>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</si>
  <si>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</si>
  <si>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</si>
  <si>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</si>
  <si>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</si>
  <si>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</si>
  <si>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</si>
  <si>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</si>
  <si>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</si>
  <si>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</si>
  <si>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</si>
  <si>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</si>
  <si>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</si>
  <si>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</si>
  <si>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</si>
  <si>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</si>
  <si>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</si>
  <si>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</si>
  <si>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</si>
  <si>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</si>
  <si>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</si>
  <si>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</si>
  <si>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</si>
  <si>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</si>
  <si>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</si>
  <si>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</si>
  <si>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</si>
  <si>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</si>
  <si>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</si>
  <si>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</si>
  <si>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</si>
  <si>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</si>
  <si>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</si>
  <si>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</si>
  <si>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</si>
  <si>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</si>
  <si>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</si>
  <si>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</si>
  <si>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</si>
  <si>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</si>
  <si>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</si>
  <si>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</si>
  <si>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</si>
  <si>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</si>
  <si>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</si>
  <si>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</si>
  <si>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</si>
  <si>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</si>
  <si>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</si>
  <si>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</si>
  <si>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</si>
  <si>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</si>
  <si>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</si>
  <si>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</si>
  <si>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</si>
  <si>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</si>
  <si>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</si>
  <si>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</si>
  <si>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</si>
  <si>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</si>
  <si>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</si>
  <si>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</si>
  <si>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</si>
  <si>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</si>
  <si>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</si>
  <si>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</si>
  <si>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</si>
  <si>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</si>
  <si>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</si>
  <si>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</si>
  <si>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</si>
  <si>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</si>
  <si>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</si>
  <si>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</si>
  <si>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</si>
  <si>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</si>
  <si>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</si>
  <si>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</si>
  <si>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</si>
  <si>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</si>
  <si>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</si>
  <si>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</si>
  <si>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</si>
  <si>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</si>
  <si>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</si>
  <si>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</si>
  <si>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</si>
  <si>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</si>
  <si>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</si>
  <si>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</si>
  <si>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</si>
  <si>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</si>
  <si>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</si>
  <si>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</si>
  <si>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</si>
  <si>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</si>
  <si>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</si>
  <si>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</si>
  <si>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</si>
  <si>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</si>
  <si>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</si>
  <si>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</si>
  <si>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</si>
  <si>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Istanbul Sabiha Gocken Uluslararasi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</si>
  <si>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</si>
  <si>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</si>
  <si>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</si>
  <si>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</si>
  <si>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</si>
  <si>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</si>
  <si>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</si>
  <si>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</si>
  <si>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</si>
  <si>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</si>
  <si>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</si>
  <si>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</si>
  <si>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</si>
  <si>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</si>
  <si>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</si>
  <si>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UZMA KUALA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</si>
  <si>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</si>
  <si>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</si>
  <si>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</si>
  <si>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</si>
  <si>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</si>
  <si>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</si>
  <si>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</si>
  <si>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</si>
  <si>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</si>
  <si>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</si>
  <si>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</si>
  <si>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</si>
  <si>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</si>
  <si>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Malaysia Steel Works (KL)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</si>
  <si>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</si>
  <si>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</si>
  <si>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</si>
  <si>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</si>
  <si>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</si>
  <si>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</si>
  <si>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</si>
  <si>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</si>
  <si>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</si>
  <si>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</si>
  <si>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</si>
  <si>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</si>
  <si>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</si>
  <si>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</si>
  <si>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</si>
  <si>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</si>
  <si>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</si>
  <si>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</si>
  <si>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</si>
  <si>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</si>
  <si>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</si>
  <si>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</si>
  <si>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</si>
  <si>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</si>
  <si>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</si>
  <si>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</si>
  <si>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</si>
  <si>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</si>
  <si>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</si>
  <si>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SMH RAIL I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</si>
  <si>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</si>
  <si>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</si>
  <si>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</si>
  <si>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</si>
  <si>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</si>
  <si>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</si>
  <si>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</si>
  <si>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</si>
  <si>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</si>
  <si>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</si>
  <si>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</si>
  <si>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</si>
  <si>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</si>
  <si>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</si>
  <si>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</si>
  <si>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</si>
  <si>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</si>
  <si>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</si>
  <si>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</si>
  <si>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</si>
  <si>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</si>
  <si>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</si>
  <si>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</si>
  <si>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</si>
  <si>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</si>
  <si>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</si>
  <si>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</si>
  <si>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</si>
  <si>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</si>
  <si>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</si>
  <si>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</si>
  <si>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</si>
  <si>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</si>
  <si>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</si>
  <si>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</si>
  <si>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</si>
  <si>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</si>
  <si>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</si>
  <si>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</si>
  <si>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</si>
  <si>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</si>
  <si>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</si>
  <si>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2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</si>
  <si>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</si>
  <si>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</si>
  <si>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</si>
  <si>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</si>
  <si>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</si>
  <si>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</si>
  <si>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</si>
  <si>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</si>
  <si>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</si>
  <si>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JOYERIA -</t>
  </si>
  <si>
    <t>PTS GOLDKI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</si>
  <si>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</si>
  <si>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</si>
  <si>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</si>
  <si>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</si>
  <si>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</si>
  <si>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</si>
  <si>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</si>
  <si>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</si>
  <si>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</si>
  <si>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</si>
  <si>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</si>
  <si>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</si>
  <si>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</si>
  <si>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</si>
  <si>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MAC WORLD</t>
  </si>
  <si>
    <t>FABULOUS -</t>
  </si>
  <si>
    <t>MHC COLD S</t>
  </si>
  <si>
    <t>IRADAR SDN</t>
  </si>
  <si>
    <t>N.K RUBBER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</si>
  <si>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</si>
  <si>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</si>
  <si>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</si>
  <si>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</si>
  <si>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</si>
  <si>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</si>
  <si>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</si>
  <si>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GLIDE TECH</t>
  </si>
  <si>
    <t>JFC FOOD -</t>
  </si>
  <si>
    <t>BOUSTEAD R</t>
  </si>
  <si>
    <t>BERTAMBEST</t>
  </si>
  <si>
    <t>SOUTHEAST</t>
  </si>
  <si>
    <t>BOUSTEAD S</t>
  </si>
  <si>
    <t>SUNNITE TI</t>
  </si>
  <si>
    <t>A-T PRECIS</t>
  </si>
  <si>
    <t>MARRYBROWN</t>
  </si>
  <si>
    <t>MB BURWOOD</t>
  </si>
  <si>
    <t>MB MELBOUR</t>
  </si>
  <si>
    <t>NAUTILUS T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</si>
  <si>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</si>
  <si>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</si>
  <si>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</si>
  <si>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</si>
  <si>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</si>
  <si>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</si>
  <si>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</si>
  <si>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</si>
  <si>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</si>
  <si>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</si>
  <si>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</si>
  <si>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</si>
  <si>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</si>
  <si>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</si>
  <si>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</si>
  <si>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</si>
  <si>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</si>
  <si>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</si>
  <si>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</si>
  <si>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</si>
  <si>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</si>
  <si>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</si>
  <si>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</si>
  <si>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</si>
  <si>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</si>
  <si>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</si>
  <si>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</si>
  <si>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</si>
  <si>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</si>
  <si>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</si>
  <si>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</si>
  <si>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</si>
  <si>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</si>
  <si>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</si>
  <si>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</si>
  <si>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</si>
  <si>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RIZMAN - R</t>
  </si>
  <si>
    <t>SMH RAIL 0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</si>
  <si>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</si>
  <si>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</si>
  <si>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</si>
  <si>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</si>
  <si>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</si>
  <si>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</si>
  <si>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</si>
  <si>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</si>
  <si>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</si>
  <si>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SAGE PROMA</t>
  </si>
  <si>
    <t>TF-I - MKR</t>
  </si>
  <si>
    <t>TFI - AEMU</t>
  </si>
  <si>
    <t>GLOBAL (OP</t>
  </si>
  <si>
    <t>Cost Outstanding (MYR) for Islamic Financing as at 31st December 2025</t>
  </si>
  <si>
    <t>Profit Outstanding (MYR) for Islamic Financing as at 31st December 2025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</si>
  <si>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</si>
  <si>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</si>
  <si>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</si>
  <si>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</si>
  <si>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</si>
  <si>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</si>
  <si>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</si>
  <si>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</si>
  <si>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</si>
  <si>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</si>
  <si>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</si>
  <si>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</si>
  <si>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</si>
  <si>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</si>
  <si>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Amortisation in Dec 2025</t>
  </si>
  <si>
    <t>Account turned impaired on 14.9.2025</t>
  </si>
  <si>
    <t>EXIM Bank of Malaysia                                    Customer Balances in Local Currency                                    Time 16:52:33     Date  31.12.2025</t>
  </si>
  <si>
    <t>Carryforwd Perio 01 - 11 2025 Reporting Period 12 - 12 2025</t>
  </si>
  <si>
    <t>Exim Production              Customer Balances in Local Currency              Time 16:52:33     Date  31.12.2025</t>
  </si>
  <si>
    <t>EXIM Islamic Banking                                     Customer Balances in Local Currency                                    Time 11:19:07     Date  31.12.2025</t>
  </si>
  <si>
    <t>EXIM Islamic Banking            Customer Balances in Local Currency           Time 11:19:07     Date  31.12.2025</t>
  </si>
  <si>
    <t>EXIM Bank of Malaysia                                    Customer Balances in Local Currency                                    Time 10:28:41     Date  04.01.2026</t>
  </si>
  <si>
    <t>Exim Production              Customer Balances in Local Currency              Time 10:28:41     Date  04.01.2026</t>
  </si>
  <si>
    <t>Customer Balances as at December 2025</t>
  </si>
  <si>
    <t>EXIM Bank of Malaysia                                    Customer Balances in Local Currency                                    Time 10:36:08     Date  04.01.2026</t>
  </si>
  <si>
    <t>Exim Production              Customer Balances in Local Currency              Time 10:36:08     Date  04.01.2026</t>
  </si>
  <si>
    <t>EXIM Bank of Malaysia                                    Customer Balances in Local Currency                                    Time 10:42:56     Date  04.01.2026</t>
  </si>
  <si>
    <t>Exim Production              Customer Balances in Local Currency              Time 10:42:56     Date  04.01.2026</t>
  </si>
  <si>
    <t>EXIM Bank of Malaysia                                    Customer Balances in Local Currency                                    Time 10:45:56     Date  04.01.2026</t>
  </si>
  <si>
    <t>Exim Production              Customer Balances in Local Currency              Time 10:45:56     Date  04.01.2026</t>
  </si>
  <si>
    <t>EXIM Islamic Banking                                     Customer Balances in Local Currency                                    Time 10:48:34     Date  04.01.2026</t>
  </si>
  <si>
    <t>KENNWU - S</t>
  </si>
  <si>
    <t>EXIM Islamic Banking            Customer Balances in Local Currency           Time 10:48:34     Date  04.01.2026</t>
  </si>
  <si>
    <t>EXIM Islamic Banking                                     Customer Balances in Local Currency                                    Time 10:54:15     Date  04.01.2026</t>
  </si>
  <si>
    <t>DUTA MARIN</t>
  </si>
  <si>
    <t>LUNAS - LC</t>
  </si>
  <si>
    <t>BERJAYA OK</t>
  </si>
  <si>
    <t>RINOCA - T</t>
  </si>
  <si>
    <t>Exim Production              Customer Balances in Local Currency              Time 10:54:15     Date  04.01.2026</t>
  </si>
  <si>
    <t>EXIM Islamic Banking                                     Customer Balances in Local Currency                                    Time 10:57:15     Date  04.01.2026</t>
  </si>
  <si>
    <t>EXIM Islamic Banking            Customer Balances in Local Currency           Time 10:57:15     Date  04.01.2026</t>
  </si>
  <si>
    <t>EXIM Bank of Malaysia                                    Customer Balances in Local Currency                                    Time 11:06:33     Date  04.01.2026</t>
  </si>
  <si>
    <t>Exim Production              Customer Balances in Local Currency              Time 11:06:33     Date  04.01.2026</t>
  </si>
  <si>
    <t>EXIM Islamic Banking                                     Customer Balances in Local Currency                                    Time 23:43:38     Date  04.01.2026</t>
  </si>
  <si>
    <t>EXIM Islamic Banking            Customer Balances in Local Currency           Time 23:43:38     Date  04.01.2026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</si>
</sst>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24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  <font>
      <sz val="10"/>
      <color theme="1"/>
      <name val="72"/>
      <family val="2"/>
    </font>
    <font>
      <b/>
      <sz val="10"/>
      <color theme="1"/>
      <name val="72"/>
      <family val="2"/>
    </font>
    <font>
      <b/>
      <u/>
      <sz val="10"/>
      <color theme="1"/>
      <name val="72"/>
      <family val="2"/>
    </font>
    <font>
      <b/>
      <sz val="10"/>
      <color theme="0"/>
      <name val="72"/>
      <family val="2"/>
    </font>
    <font>
      <sz val="10"/>
      <color theme="0"/>
      <name val="72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76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4" fontId="76" fillId="37" borderId="17" xfId="0" applyNumberFormat="1" applyFont="1" applyFill="1" applyBorder="1" applyAlignment="1">
      <alignment vertical="center"/>
    </xf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" fontId="76" fillId="37" borderId="22" xfId="0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6" fillId="37" borderId="24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33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17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4" fontId="76" fillId="48" borderId="17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4" fontId="71" fillId="48" borderId="22" xfId="0" applyNumberFormat="1" applyFont="1" applyFill="1" applyBorder="1" applyAlignment="1">
      <alignment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4" fontId="76" fillId="48" borderId="22" xfId="0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9" fillId="0" borderId="12" xfId="1" applyFont="1" applyFill="1" applyBorder="1" applyAlignment="1">
      <alignment vertical="center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" fontId="76" fillId="37" borderId="0" xfId="0" applyNumberFormat="1" applyFont="1" applyFill="1" applyAlignment="1">
      <alignment vertical="center"/>
    </xf>
    <xf numFmtId="0" fontId="76" fillId="37" borderId="0" xfId="0" applyFont="1" applyFill="1" applyAlignment="1">
      <alignment horizontal="right" vertical="center"/>
    </xf>
    <xf numFmtId="43" fontId="72" fillId="37" borderId="0" xfId="0" applyNumberFormat="1" applyFont="1" applyFill="1" applyAlignment="1">
      <alignment horizontal="right" vertical="center"/>
    </xf>
    <xf numFmtId="164" fontId="72" fillId="37" borderId="0" xfId="1" quotePrefix="1" applyFont="1" applyFill="1" applyBorder="1" applyAlignment="1">
      <alignment vertical="center"/>
    </xf>
    <xf numFmtId="164" fontId="72" fillId="37" borderId="0" xfId="1" quotePrefix="1" applyFont="1" applyFill="1" applyBorder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Border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0" fontId="119" fillId="0" borderId="0" xfId="0" applyFont="1"/>
    <xf numFmtId="17" fontId="120" fillId="53" borderId="0" xfId="0" applyNumberFormat="1" applyFont="1" applyFill="1" applyAlignment="1">
      <alignment horizontal="center"/>
    </xf>
    <xf numFmtId="170" fontId="119" fillId="0" borderId="0" xfId="0" applyNumberFormat="1" applyFont="1"/>
    <xf numFmtId="0" fontId="119" fillId="63" borderId="0" xfId="0" applyFont="1" applyFill="1"/>
    <xf numFmtId="0" fontId="119" fillId="0" borderId="0" xfId="0" applyFont="1" applyAlignment="1">
      <alignment horizontal="center" vertical="center"/>
    </xf>
    <xf numFmtId="0" fontId="121" fillId="0" borderId="0" xfId="0" quotePrefix="1" applyFont="1"/>
    <xf numFmtId="0" fontId="119" fillId="0" borderId="0" xfId="0" applyFont="1" applyAlignment="1">
      <alignment horizontal="center" wrapText="1"/>
    </xf>
    <xf numFmtId="0" fontId="65" fillId="0" borderId="31" xfId="0" applyFont="1" applyBorder="1"/>
    <xf numFmtId="0" fontId="119" fillId="0" borderId="31" xfId="0" applyFont="1" applyBorder="1"/>
    <xf numFmtId="14" fontId="119" fillId="0" borderId="31" xfId="0" applyNumberFormat="1" applyFont="1" applyBorder="1"/>
    <xf numFmtId="0" fontId="65" fillId="0" borderId="30" xfId="0" applyFont="1" applyBorder="1"/>
    <xf numFmtId="169" fontId="65" fillId="53" borderId="33" xfId="0" applyNumberFormat="1" applyFont="1" applyFill="1" applyBorder="1"/>
    <xf numFmtId="169" fontId="65" fillId="47" borderId="21" xfId="0" applyNumberFormat="1" applyFont="1" applyFill="1" applyBorder="1"/>
    <xf numFmtId="169" fontId="78" fillId="53" borderId="21" xfId="0" applyNumberFormat="1" applyFont="1" applyFill="1" applyBorder="1"/>
    <xf numFmtId="170" fontId="119" fillId="0" borderId="31" xfId="0" applyNumberFormat="1" applyFont="1" applyBorder="1"/>
    <xf numFmtId="169" fontId="119" fillId="53" borderId="22" xfId="0" applyNumberFormat="1" applyFont="1" applyFill="1" applyBorder="1"/>
    <xf numFmtId="43" fontId="119" fillId="0" borderId="0" xfId="0" applyNumberFormat="1" applyFont="1"/>
    <xf numFmtId="169" fontId="122" fillId="60" borderId="57" xfId="0" applyNumberFormat="1" applyFont="1" applyFill="1" applyBorder="1" applyAlignment="1">
      <alignment horizontal="left"/>
    </xf>
    <xf numFmtId="0" fontId="119" fillId="0" borderId="59" xfId="0" applyFont="1" applyBorder="1"/>
    <xf numFmtId="0" fontId="119" fillId="0" borderId="60" xfId="0" applyFont="1" applyBorder="1"/>
    <xf numFmtId="0" fontId="119" fillId="0" borderId="61" xfId="0" applyFont="1" applyBorder="1"/>
    <xf numFmtId="169" fontId="122" fillId="60" borderId="57" xfId="0" applyNumberFormat="1" applyFont="1" applyFill="1" applyBorder="1"/>
    <xf numFmtId="0" fontId="119" fillId="0" borderId="62" xfId="0" applyFont="1" applyBorder="1"/>
    <xf numFmtId="0" fontId="119" fillId="0" borderId="63" xfId="0" applyFont="1" applyBorder="1"/>
    <xf numFmtId="0" fontId="119" fillId="0" borderId="64" xfId="0" applyFont="1" applyBorder="1"/>
    <xf numFmtId="164" fontId="119" fillId="0" borderId="0" xfId="0" applyNumberFormat="1" applyFont="1"/>
    <xf numFmtId="0" fontId="119" fillId="0" borderId="31" xfId="0" applyFont="1" applyBorder="1" applyAlignment="1">
      <alignment vertical="center"/>
    </xf>
    <xf numFmtId="0" fontId="119" fillId="0" borderId="30" xfId="0" applyFont="1" applyBorder="1"/>
    <xf numFmtId="169" fontId="119" fillId="53" borderId="33" xfId="0" applyNumberFormat="1" applyFont="1" applyFill="1" applyBorder="1" applyAlignment="1">
      <alignment vertical="center"/>
    </xf>
    <xf numFmtId="169" fontId="119" fillId="47" borderId="31" xfId="0" applyNumberFormat="1" applyFont="1" applyFill="1" applyBorder="1" applyAlignment="1">
      <alignment vertical="center"/>
    </xf>
    <xf numFmtId="169" fontId="78" fillId="53" borderId="31" xfId="0" applyNumberFormat="1" applyFont="1" applyFill="1" applyBorder="1"/>
    <xf numFmtId="0" fontId="119" fillId="0" borderId="0" xfId="0" applyFont="1" applyAlignment="1">
      <alignment horizontal="left"/>
    </xf>
    <xf numFmtId="0" fontId="123" fillId="60" borderId="10" xfId="0" applyFont="1" applyFill="1" applyBorder="1"/>
    <xf numFmtId="169" fontId="122" fillId="0" borderId="0" xfId="0" applyNumberFormat="1" applyFont="1" applyAlignment="1">
      <alignment horizontal="left"/>
    </xf>
    <xf numFmtId="169" fontId="119" fillId="0" borderId="31" xfId="0" applyNumberFormat="1" applyFont="1" applyBorder="1" applyAlignment="1">
      <alignment vertical="center"/>
    </xf>
    <xf numFmtId="167" fontId="119" fillId="0" borderId="0" xfId="0" applyNumberFormat="1" applyFont="1" applyAlignment="1">
      <alignment horizontal="left"/>
    </xf>
    <xf numFmtId="169" fontId="119" fillId="53" borderId="31" xfId="0" applyNumberFormat="1" applyFont="1" applyFill="1" applyBorder="1" applyAlignment="1">
      <alignment vertical="center"/>
    </xf>
    <xf numFmtId="169" fontId="119" fillId="53" borderId="31" xfId="0" applyNumberFormat="1" applyFont="1" applyFill="1" applyBorder="1"/>
    <xf numFmtId="0" fontId="123" fillId="60" borderId="0" xfId="0" applyFont="1" applyFill="1"/>
    <xf numFmtId="0" fontId="122" fillId="60" borderId="0" xfId="0" applyFont="1" applyFill="1"/>
    <xf numFmtId="169" fontId="122" fillId="60" borderId="54" xfId="0" applyNumberFormat="1" applyFont="1" applyFill="1" applyBorder="1"/>
    <xf numFmtId="43" fontId="120" fillId="55" borderId="55" xfId="43" applyFont="1" applyFill="1" applyBorder="1" applyAlignment="1">
      <alignment horizontal="center" wrapText="1"/>
    </xf>
    <xf numFmtId="2" fontId="119" fillId="0" borderId="0" xfId="0" applyNumberFormat="1" applyFont="1"/>
    <xf numFmtId="43" fontId="78" fillId="55" borderId="55" xfId="43" applyFont="1" applyFill="1" applyBorder="1" applyAlignment="1">
      <alignment horizontal="center" wrapText="1"/>
    </xf>
    <xf numFmtId="169" fontId="78" fillId="55" borderId="54" xfId="0" applyNumberFormat="1" applyFont="1" applyFill="1" applyBorder="1"/>
    <xf numFmtId="164" fontId="119" fillId="0" borderId="0" xfId="43" applyNumberFormat="1" applyFont="1"/>
    <xf numFmtId="0" fontId="65" fillId="0" borderId="0" xfId="0" applyFont="1"/>
    <xf numFmtId="164" fontId="119" fillId="0" borderId="37" xfId="43" applyNumberFormat="1" applyFont="1" applyBorder="1"/>
    <xf numFmtId="0" fontId="120" fillId="55" borderId="31" xfId="0" applyFont="1" applyFill="1" applyBorder="1" applyAlignment="1">
      <alignment horizontal="center" vertical="center"/>
    </xf>
    <xf numFmtId="0" fontId="120" fillId="55" borderId="31" xfId="0" applyFont="1" applyFill="1" applyBorder="1" applyAlignment="1">
      <alignment horizontal="center" vertical="center" wrapText="1"/>
    </xf>
    <xf numFmtId="0" fontId="120" fillId="59" borderId="31" xfId="0" applyFont="1" applyFill="1" applyBorder="1" applyAlignment="1">
      <alignment horizontal="center" vertical="center" wrapText="1"/>
    </xf>
    <xf numFmtId="0" fontId="120" fillId="55" borderId="30" xfId="0" applyFont="1" applyFill="1" applyBorder="1" applyAlignment="1">
      <alignment horizontal="center" vertical="center" wrapText="1"/>
    </xf>
    <xf numFmtId="43" fontId="120" fillId="55" borderId="52" xfId="43" applyFont="1" applyFill="1" applyBorder="1" applyAlignment="1">
      <alignment horizontal="center" vertical="center" wrapText="1"/>
    </xf>
    <xf numFmtId="43" fontId="120" fillId="55" borderId="58" xfId="43" applyFont="1" applyFill="1" applyBorder="1" applyAlignment="1">
      <alignment horizontal="center" vertical="center" wrapText="1"/>
    </xf>
    <xf numFmtId="0" fontId="120" fillId="55" borderId="46" xfId="0" applyFont="1" applyFill="1" applyBorder="1" applyAlignment="1">
      <alignment horizontal="center" vertical="center" wrapText="1"/>
    </xf>
    <xf numFmtId="43" fontId="120" fillId="55" borderId="53" xfId="43" applyFont="1" applyFill="1" applyBorder="1" applyAlignment="1">
      <alignment horizontal="center" vertical="center" wrapText="1"/>
    </xf>
    <xf numFmtId="164" fontId="120" fillId="55" borderId="53" xfId="43" applyNumberFormat="1" applyFont="1" applyFill="1" applyBorder="1" applyAlignment="1">
      <alignment horizontal="center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31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9" fillId="37" borderId="44" xfId="0" applyFont="1" applyFill="1" applyBorder="1" applyAlignment="1">
      <alignment horizontal="center" vertical="center"/>
    </xf>
    <xf numFmtId="0" fontId="69" fillId="37" borderId="41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 wrapText="1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37" fontId="90" fillId="37" borderId="67" xfId="0" applyNumberFormat="1" applyFont="1" applyFill="1" applyBorder="1" applyAlignment="1">
      <alignment horizontal="right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99FFCC"/>
      <color rgb="FFFFCCFF"/>
      <color rgb="FF00FFFF"/>
      <color rgb="FFF6D6D6"/>
      <color rgb="FFCCECFF"/>
      <color rgb="FFCCFFFF"/>
      <color rgb="FFF8F8F8"/>
      <color rgb="FFFFFFCC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475386</xdr:colOff>
      <xdr:row>56</xdr:row>
      <xdr:rowOff>95386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94E0-1E65-1621-8194-597F2303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dil\AppData\Local\Microsoft\Windows\INetCache\Content.Outlook\ESHJ6C5O\1225%20EXIM%20-%20Interest%20on%20Impaired%20Accounts(EXIM%202025).xlsx" TargetMode="External"/><Relationship Id="rId1" Type="http://schemas.openxmlformats.org/officeDocument/2006/relationships/externalLinkPath" Target="/Users/eidil/AppData/Local/Microsoft/Windows/INetCache/Content.Outlook/ESHJ6C5O/1225%20EXIM%20-%20Interest%20on%20Impaired%20Accounts(EXIM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Q6">
            <v>0</v>
          </cell>
          <cell r="AN6">
            <v>0</v>
          </cell>
        </row>
        <row r="7">
          <cell r="Q7">
            <v>0</v>
          </cell>
          <cell r="AN7">
            <v>0</v>
          </cell>
        </row>
        <row r="8">
          <cell r="Q8">
            <v>0</v>
          </cell>
          <cell r="AN8">
            <v>0</v>
          </cell>
        </row>
        <row r="9">
          <cell r="Q9">
            <v>198150.59374214752</v>
          </cell>
          <cell r="AN9">
            <v>8241911.6694250749</v>
          </cell>
        </row>
        <row r="10">
          <cell r="Q10">
            <v>200252.47222181826</v>
          </cell>
          <cell r="AN10">
            <v>7394106.3719846467</v>
          </cell>
        </row>
        <row r="11">
          <cell r="Q11">
            <v>0</v>
          </cell>
          <cell r="AN11">
            <v>0</v>
          </cell>
        </row>
        <row r="12">
          <cell r="Q12">
            <v>0</v>
          </cell>
          <cell r="AN12">
            <v>0</v>
          </cell>
        </row>
        <row r="14">
          <cell r="Q14">
            <v>0</v>
          </cell>
          <cell r="AN14">
            <v>0</v>
          </cell>
        </row>
        <row r="15">
          <cell r="Q15">
            <v>0</v>
          </cell>
          <cell r="AN15">
            <v>0</v>
          </cell>
        </row>
        <row r="16">
          <cell r="Q16">
            <v>0</v>
          </cell>
          <cell r="AN16">
            <v>0</v>
          </cell>
        </row>
        <row r="17">
          <cell r="Q17">
            <v>0</v>
          </cell>
          <cell r="AN17">
            <v>0</v>
          </cell>
        </row>
        <row r="18">
          <cell r="Q18">
            <v>398403.06596396578</v>
          </cell>
          <cell r="AN18">
            <v>15636018.041409722</v>
          </cell>
        </row>
        <row r="21">
          <cell r="Q21">
            <v>71028.484262867772</v>
          </cell>
          <cell r="AN21">
            <v>0</v>
          </cell>
        </row>
        <row r="22">
          <cell r="Q22">
            <v>0</v>
          </cell>
          <cell r="AN22">
            <v>0</v>
          </cell>
        </row>
        <row r="23">
          <cell r="Q23">
            <v>0</v>
          </cell>
          <cell r="AN23">
            <v>0</v>
          </cell>
        </row>
        <row r="25">
          <cell r="Q25">
            <v>0</v>
          </cell>
          <cell r="AN25">
            <v>0</v>
          </cell>
        </row>
        <row r="27">
          <cell r="Q27">
            <v>4498.2449680555555</v>
          </cell>
          <cell r="AN27">
            <v>59104.212639316676</v>
          </cell>
        </row>
        <row r="28">
          <cell r="Q28">
            <v>11657.943925524998</v>
          </cell>
          <cell r="AN28">
            <v>742769.24955501931</v>
          </cell>
        </row>
        <row r="29">
          <cell r="Q29">
            <v>87184.673156448334</v>
          </cell>
          <cell r="AN29">
            <v>801873.462194336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68.400000000000006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68.400000000000006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3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3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3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3.4" thickBot="1" x14ac:dyDescent="0.35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3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" thickBot="1" x14ac:dyDescent="0.35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" thickBot="1" x14ac:dyDescent="0.35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" thickBot="1" x14ac:dyDescent="0.35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3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" thickBot="1" x14ac:dyDescent="0.35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3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" thickBot="1" x14ac:dyDescent="0.35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" thickBot="1" x14ac:dyDescent="0.35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" thickBot="1" x14ac:dyDescent="0.35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3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3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" thickBot="1" x14ac:dyDescent="0.35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" thickBot="1" x14ac:dyDescent="0.35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" thickBot="1" x14ac:dyDescent="0.35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" thickBot="1" x14ac:dyDescent="0.35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3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3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" thickBot="1" x14ac:dyDescent="0.35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3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" thickBot="1" x14ac:dyDescent="0.35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" thickBot="1" x14ac:dyDescent="0.35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" thickBot="1" x14ac:dyDescent="0.35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3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" thickBot="1" x14ac:dyDescent="0.35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" thickBot="1" x14ac:dyDescent="0.35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3.4" thickBot="1" x14ac:dyDescent="0.35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" thickBot="1" x14ac:dyDescent="0.35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" thickBot="1" x14ac:dyDescent="0.35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" thickBot="1" x14ac:dyDescent="0.35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3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3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3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3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3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3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3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3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3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3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3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3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34"/>
  <sheetViews>
    <sheetView zoomScaleNormal="100" workbookViewId="0">
      <pane xSplit="3" ySplit="7" topLeftCell="D265" activePane="bottomRight" state="frozen"/>
      <selection activeCell="G72" sqref="G72"/>
      <selection pane="topRight" activeCell="G72" sqref="G72"/>
      <selection pane="bottomLeft" activeCell="G72" sqref="G72"/>
      <selection pane="bottomRight" activeCell="B279" sqref="B279"/>
    </sheetView>
  </sheetViews>
  <sheetFormatPr defaultColWidth="0" defaultRowHeight="15" customHeight="1" x14ac:dyDescent="0.3"/>
  <cols>
    <col min="1" max="1" width="4.10937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4" hidden="1" customWidth="1"/>
    <col min="20" max="20" width="16.6640625" style="328" hidden="1" customWidth="1"/>
    <col min="21" max="21" width="7.33203125" style="330" hidden="1" customWidth="1"/>
    <col min="22" max="22" width="23.5546875" style="330" hidden="1" customWidth="1"/>
    <col min="23" max="23" width="12.109375" style="330" hidden="1" customWidth="1"/>
    <col min="24" max="24" width="10.6640625" style="330" hidden="1" customWidth="1"/>
    <col min="25" max="27" width="7.33203125" style="330" hidden="1" customWidth="1"/>
    <col min="28" max="28" width="11.6640625" style="330" hidden="1" customWidth="1"/>
    <col min="29" max="29" width="11.33203125" style="330" hidden="1" customWidth="1"/>
    <col min="30" max="33" width="7.33203125" style="330" hidden="1" customWidth="1"/>
    <col min="34" max="44" width="7.33203125" style="545" hidden="1" customWidth="1"/>
    <col min="45" max="47" width="0.33203125" style="545" hidden="1" customWidth="1"/>
    <col min="48" max="58" width="0.33203125" style="544" hidden="1" customWidth="1"/>
    <col min="59" max="254" width="0.33203125" style="550" hidden="1" customWidth="1"/>
    <col min="255" max="16384" width="0.33203125" style="551" hidden="1"/>
  </cols>
  <sheetData>
    <row r="1" spans="1:255" s="519" customFormat="1" ht="15" customHeight="1" x14ac:dyDescent="0.3">
      <c r="A1" s="1048" t="s">
        <v>1610</v>
      </c>
      <c r="B1" s="1048"/>
      <c r="C1" s="1048"/>
      <c r="D1" s="1048"/>
      <c r="E1" s="1048"/>
      <c r="F1" s="1048"/>
      <c r="G1" s="1048"/>
      <c r="H1" s="1048"/>
      <c r="I1" s="1048"/>
      <c r="J1" s="1048"/>
      <c r="K1" s="1048"/>
      <c r="L1" s="1048"/>
      <c r="M1" s="1048"/>
      <c r="N1" s="1048"/>
      <c r="O1" s="1048"/>
      <c r="P1" s="1048"/>
      <c r="Q1" s="1048"/>
      <c r="R1" s="1048"/>
      <c r="S1" s="862"/>
      <c r="T1" s="328"/>
      <c r="U1" s="515" t="s">
        <v>0</v>
      </c>
      <c r="V1" s="516">
        <v>4.0609999999999999</v>
      </c>
      <c r="W1" s="515" t="s">
        <v>1</v>
      </c>
      <c r="X1" s="517">
        <v>4.7606999999999999</v>
      </c>
      <c r="Y1" s="515" t="s">
        <v>2</v>
      </c>
      <c r="Z1" s="516">
        <v>3.1572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1048"/>
      <c r="B2" s="1048"/>
      <c r="C2" s="1048"/>
      <c r="D2" s="1048"/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862"/>
      <c r="T2" s="328"/>
      <c r="U2" s="515" t="s">
        <v>3</v>
      </c>
      <c r="V2" s="517">
        <v>5.4537000000000004</v>
      </c>
      <c r="W2" s="515" t="s">
        <v>4</v>
      </c>
      <c r="X2" s="517">
        <v>2.7134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1048"/>
      <c r="B3" s="1048"/>
      <c r="C3" s="1048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862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62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62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1049" t="s">
        <v>5</v>
      </c>
      <c r="B6" s="1051" t="s">
        <v>6</v>
      </c>
      <c r="C6" s="1037" t="s">
        <v>7</v>
      </c>
      <c r="D6" s="1037" t="s">
        <v>8</v>
      </c>
      <c r="E6" s="1035" t="s">
        <v>9</v>
      </c>
      <c r="F6" s="1043"/>
      <c r="G6" s="1037" t="s">
        <v>1441</v>
      </c>
      <c r="H6" s="1035" t="s">
        <v>11</v>
      </c>
      <c r="I6" s="1037" t="s">
        <v>12</v>
      </c>
      <c r="J6" s="1037" t="s">
        <v>13</v>
      </c>
      <c r="K6" s="318" t="s">
        <v>14</v>
      </c>
      <c r="L6" s="1035" t="s">
        <v>15</v>
      </c>
      <c r="M6" s="1037" t="s">
        <v>16</v>
      </c>
      <c r="N6" s="318" t="s">
        <v>17</v>
      </c>
      <c r="O6" s="1037" t="s">
        <v>12</v>
      </c>
      <c r="P6" s="1037" t="s">
        <v>18</v>
      </c>
      <c r="Q6" s="318" t="s">
        <v>19</v>
      </c>
      <c r="R6" s="1046" t="s">
        <v>1442</v>
      </c>
      <c r="S6" s="1038"/>
      <c r="T6" s="1039" t="s">
        <v>20</v>
      </c>
      <c r="U6" s="330"/>
      <c r="V6" s="1041" t="s">
        <v>21</v>
      </c>
      <c r="W6" s="1034"/>
      <c r="X6" s="1034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1050"/>
      <c r="B7" s="1052"/>
      <c r="C7" s="1036"/>
      <c r="D7" s="1045"/>
      <c r="E7" s="1036"/>
      <c r="F7" s="1044"/>
      <c r="G7" s="1045"/>
      <c r="H7" s="1036"/>
      <c r="I7" s="1036"/>
      <c r="J7" s="1036"/>
      <c r="K7" s="322" t="s">
        <v>17</v>
      </c>
      <c r="L7" s="1036"/>
      <c r="M7" s="1036"/>
      <c r="N7" s="322" t="s">
        <v>22</v>
      </c>
      <c r="O7" s="1036"/>
      <c r="P7" s="1036"/>
      <c r="Q7" s="322" t="s">
        <v>17</v>
      </c>
      <c r="R7" s="1047"/>
      <c r="S7" s="1038"/>
      <c r="T7" s="1040"/>
      <c r="U7" s="521"/>
      <c r="V7" s="1042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1016" t="s">
        <v>23</v>
      </c>
      <c r="C8" s="1016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3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3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3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3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30" si="0">G12+H12+J12+K12+I12-M12-O12-P12-Q12-N12</f>
        <v>8.440110832452774E-9</v>
      </c>
      <c r="S12" s="863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3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3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3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3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3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3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3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3">
        <f t="shared" ref="S20:S116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3">
        <f t="shared" si="1"/>
        <v>-1.7462298274040222E-10</v>
      </c>
      <c r="T21" s="328"/>
      <c r="U21" s="329" t="str">
        <f>D21</f>
        <v>MYR</v>
      </c>
      <c r="V21" s="329">
        <f t="shared" ref="V21:V45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1582</v>
      </c>
      <c r="C22" s="361">
        <v>501285</v>
      </c>
      <c r="D22" s="451" t="s">
        <v>26</v>
      </c>
      <c r="E22" s="679"/>
      <c r="F22" s="363"/>
      <c r="G22" s="364">
        <v>1759923.44</v>
      </c>
      <c r="H22" s="369">
        <v>1442349.36</v>
      </c>
      <c r="I22" s="366"/>
      <c r="J22" s="366"/>
      <c r="K22" s="368"/>
      <c r="L22" s="368"/>
      <c r="M22" s="368"/>
      <c r="N22" s="368"/>
      <c r="O22" s="369"/>
      <c r="P22" s="366"/>
      <c r="Q22" s="368"/>
      <c r="R22" s="556">
        <f t="shared" si="0"/>
        <v>3202272.8</v>
      </c>
      <c r="S22" s="863">
        <f t="shared" si="1"/>
        <v>0</v>
      </c>
      <c r="T22" s="328">
        <v>3202272.8000000007</v>
      </c>
      <c r="U22" s="329" t="str">
        <f>D22</f>
        <v>MYR</v>
      </c>
      <c r="V22" s="329">
        <f t="shared" si="2"/>
        <v>3202272.8000000007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10000000</v>
      </c>
      <c r="H23" s="364"/>
      <c r="I23" s="366"/>
      <c r="J23" s="366"/>
      <c r="K23" s="368"/>
      <c r="L23" s="368"/>
      <c r="M23" s="368"/>
      <c r="N23" s="368"/>
      <c r="O23" s="369"/>
      <c r="P23" s="366"/>
      <c r="Q23" s="368"/>
      <c r="R23" s="556">
        <f t="shared" si="0"/>
        <v>10000000</v>
      </c>
      <c r="S23" s="867">
        <f t="shared" si="1"/>
        <v>0</v>
      </c>
      <c r="T23" s="328">
        <v>10000000</v>
      </c>
      <c r="U23" s="329" t="str">
        <f t="shared" ref="U23:U115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 t="shared" ref="AB23:AB136" si="4">H23+I23-M23-O23</f>
        <v>0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29937549.559999987</v>
      </c>
      <c r="H24" s="364"/>
      <c r="I24" s="366"/>
      <c r="J24" s="366"/>
      <c r="K24" s="368"/>
      <c r="L24" s="368"/>
      <c r="M24" s="368"/>
      <c r="N24" s="368"/>
      <c r="O24" s="369"/>
      <c r="P24" s="366"/>
      <c r="Q24" s="368"/>
      <c r="R24" s="556">
        <f t="shared" si="0"/>
        <v>29937549.559999987</v>
      </c>
      <c r="S24" s="863">
        <f t="shared" si="1"/>
        <v>0</v>
      </c>
      <c r="T24" s="328">
        <v>29937549.560000002</v>
      </c>
      <c r="U24" s="329" t="str">
        <f t="shared" si="3"/>
        <v>MYR</v>
      </c>
      <c r="V24" s="329">
        <f>T24</f>
        <v>29937549.560000002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1583</v>
      </c>
      <c r="C25" s="361">
        <v>501291</v>
      </c>
      <c r="D25" s="451" t="s">
        <v>26</v>
      </c>
      <c r="E25" s="679"/>
      <c r="F25" s="363"/>
      <c r="G25" s="364">
        <v>39976432.549999997</v>
      </c>
      <c r="H25" s="364"/>
      <c r="I25" s="366"/>
      <c r="J25" s="366"/>
      <c r="K25" s="368"/>
      <c r="L25" s="368"/>
      <c r="M25" s="368"/>
      <c r="N25" s="368"/>
      <c r="O25" s="369"/>
      <c r="P25" s="366"/>
      <c r="Q25" s="368"/>
      <c r="R25" s="556">
        <f t="shared" si="0"/>
        <v>39976432.549999997</v>
      </c>
      <c r="S25" s="863">
        <f t="shared" si="1"/>
        <v>0</v>
      </c>
      <c r="T25" s="328">
        <v>39976432.54999999</v>
      </c>
      <c r="U25" s="329" t="str">
        <f t="shared" si="3"/>
        <v>MYR</v>
      </c>
      <c r="V25" s="329">
        <f>T25</f>
        <v>39976432.54999999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1347</v>
      </c>
      <c r="C26" s="361">
        <v>501129</v>
      </c>
      <c r="D26" s="451" t="s">
        <v>26</v>
      </c>
      <c r="E26" s="679"/>
      <c r="F26" s="363"/>
      <c r="G26" s="364">
        <v>1191772.9100000001</v>
      </c>
      <c r="H26" s="364">
        <v>683362.32</v>
      </c>
      <c r="I26" s="366"/>
      <c r="J26" s="366"/>
      <c r="K26" s="368"/>
      <c r="L26" s="368"/>
      <c r="M26" s="368">
        <v>728168.08</v>
      </c>
      <c r="N26" s="368"/>
      <c r="O26" s="369"/>
      <c r="P26" s="366"/>
      <c r="Q26" s="368"/>
      <c r="R26" s="556">
        <f t="shared" si="0"/>
        <v>1146967.1499999999</v>
      </c>
      <c r="S26" s="863">
        <f t="shared" si="1"/>
        <v>0</v>
      </c>
      <c r="T26" s="328">
        <v>1146967.1500000001</v>
      </c>
      <c r="U26" s="329" t="str">
        <f t="shared" si="3"/>
        <v>MYR</v>
      </c>
      <c r="V26" s="329">
        <f>T26</f>
        <v>1146967.1500000001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1395</v>
      </c>
      <c r="C27" s="361">
        <v>501161</v>
      </c>
      <c r="D27" s="451" t="s">
        <v>26</v>
      </c>
      <c r="E27" s="679"/>
      <c r="F27" s="363"/>
      <c r="G27" s="364">
        <v>16228939.940000009</v>
      </c>
      <c r="H27" s="364"/>
      <c r="I27" s="366"/>
      <c r="J27" s="366"/>
      <c r="K27" s="368"/>
      <c r="L27" s="368"/>
      <c r="M27" s="368">
        <v>4932425.6100000003</v>
      </c>
      <c r="N27" s="368"/>
      <c r="O27" s="369"/>
      <c r="P27" s="366"/>
      <c r="Q27" s="368"/>
      <c r="R27" s="556">
        <f t="shared" si="0"/>
        <v>11296514.330000009</v>
      </c>
      <c r="S27" s="863">
        <f t="shared" si="1"/>
        <v>0</v>
      </c>
      <c r="T27" s="328">
        <v>11296514.329999998</v>
      </c>
      <c r="U27" s="329" t="str">
        <f t="shared" si="3"/>
        <v>MYR</v>
      </c>
      <c r="V27" s="329">
        <f t="shared" si="2"/>
        <v>11296514.329999998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1559</v>
      </c>
      <c r="C28" s="361">
        <v>501265</v>
      </c>
      <c r="D28" s="451" t="s">
        <v>26</v>
      </c>
      <c r="E28" s="679"/>
      <c r="F28" s="363"/>
      <c r="G28" s="364">
        <v>2977127.7</v>
      </c>
      <c r="H28" s="364"/>
      <c r="I28" s="366"/>
      <c r="J28" s="366"/>
      <c r="K28" s="368"/>
      <c r="L28" s="368"/>
      <c r="M28" s="368"/>
      <c r="N28" s="368"/>
      <c r="O28" s="369"/>
      <c r="P28" s="366"/>
      <c r="Q28" s="368"/>
      <c r="R28" s="556">
        <f t="shared" si="0"/>
        <v>2977127.7</v>
      </c>
      <c r="S28" s="863">
        <f t="shared" si="1"/>
        <v>0</v>
      </c>
      <c r="T28" s="328">
        <v>2977127.7</v>
      </c>
      <c r="U28" s="329" t="str">
        <f t="shared" si="3"/>
        <v>MYR</v>
      </c>
      <c r="V28" s="329">
        <f t="shared" si="2"/>
        <v>2977127.7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8</v>
      </c>
      <c r="B29" s="370" t="s">
        <v>1487</v>
      </c>
      <c r="C29" s="361">
        <v>501231</v>
      </c>
      <c r="D29" s="451" t="s">
        <v>26</v>
      </c>
      <c r="E29" s="679"/>
      <c r="F29" s="363"/>
      <c r="G29" s="364">
        <v>1852123.1799999997</v>
      </c>
      <c r="H29" s="364">
        <v>1254020.48</v>
      </c>
      <c r="I29" s="366"/>
      <c r="J29" s="366"/>
      <c r="K29" s="368"/>
      <c r="L29" s="368"/>
      <c r="M29" s="368">
        <v>1852123.18</v>
      </c>
      <c r="N29" s="368"/>
      <c r="O29" s="369"/>
      <c r="P29" s="366"/>
      <c r="Q29" s="368"/>
      <c r="R29" s="556">
        <f t="shared" si="0"/>
        <v>1254020.4799999997</v>
      </c>
      <c r="S29" s="863">
        <f t="shared" si="1"/>
        <v>0</v>
      </c>
      <c r="T29" s="328">
        <v>1254020.48</v>
      </c>
      <c r="U29" s="329" t="str">
        <f t="shared" si="3"/>
        <v>MYR</v>
      </c>
      <c r="V29" s="329">
        <f t="shared" si="2"/>
        <v>1254020.48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customHeight="1" x14ac:dyDescent="0.3">
      <c r="A30" s="359">
        <v>9</v>
      </c>
      <c r="B30" s="370" t="s">
        <v>1603</v>
      </c>
      <c r="C30" s="361">
        <v>501306</v>
      </c>
      <c r="D30" s="451" t="s">
        <v>26</v>
      </c>
      <c r="E30" s="679"/>
      <c r="F30" s="363"/>
      <c r="G30" s="364">
        <v>3770774.57</v>
      </c>
      <c r="H30" s="364"/>
      <c r="I30" s="366"/>
      <c r="J30" s="366"/>
      <c r="K30" s="368"/>
      <c r="L30" s="368"/>
      <c r="M30" s="368"/>
      <c r="N30" s="368"/>
      <c r="O30" s="369"/>
      <c r="P30" s="366"/>
      <c r="Q30" s="368"/>
      <c r="R30" s="556">
        <f t="shared" si="0"/>
        <v>3770774.57</v>
      </c>
      <c r="S30" s="863">
        <f t="shared" si="1"/>
        <v>0</v>
      </c>
      <c r="T30" s="328">
        <v>3770774.57</v>
      </c>
      <c r="U30" s="329" t="str">
        <f t="shared" si="3"/>
        <v>MYR</v>
      </c>
      <c r="V30" s="329">
        <f t="shared" si="2"/>
        <v>3770774.57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customHeight="1" x14ac:dyDescent="0.3">
      <c r="A31" s="359">
        <v>10</v>
      </c>
      <c r="B31" s="370" t="s">
        <v>1368</v>
      </c>
      <c r="C31" s="361">
        <v>501137</v>
      </c>
      <c r="D31" s="451" t="s">
        <v>26</v>
      </c>
      <c r="E31" s="679"/>
      <c r="F31" s="363"/>
      <c r="G31" s="364">
        <v>266836.99999999953</v>
      </c>
      <c r="H31" s="364">
        <v>126997.5</v>
      </c>
      <c r="I31" s="366"/>
      <c r="J31" s="366"/>
      <c r="K31" s="368"/>
      <c r="L31" s="368"/>
      <c r="M31" s="368">
        <v>211187</v>
      </c>
      <c r="N31" s="368"/>
      <c r="O31" s="369"/>
      <c r="P31" s="366"/>
      <c r="Q31" s="368"/>
      <c r="R31" s="556">
        <f t="shared" si="0"/>
        <v>182647.49999999953</v>
      </c>
      <c r="S31" s="863">
        <f t="shared" si="1"/>
        <v>-4.6566128730773926E-10</v>
      </c>
      <c r="T31" s="328">
        <v>182647.5</v>
      </c>
      <c r="U31" s="329" t="str">
        <f t="shared" si="3"/>
        <v>MYR</v>
      </c>
      <c r="V31" s="329">
        <f t="shared" si="2"/>
        <v>182647.5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11</v>
      </c>
      <c r="B32" s="370" t="s">
        <v>1348</v>
      </c>
      <c r="C32" s="361">
        <v>501131</v>
      </c>
      <c r="D32" s="451" t="s">
        <v>26</v>
      </c>
      <c r="E32" s="679"/>
      <c r="F32" s="363"/>
      <c r="G32" s="364">
        <v>1656654.4</v>
      </c>
      <c r="H32" s="364"/>
      <c r="I32" s="366"/>
      <c r="J32" s="366"/>
      <c r="K32" s="368"/>
      <c r="L32" s="368"/>
      <c r="M32" s="368">
        <v>767025.11</v>
      </c>
      <c r="N32" s="368"/>
      <c r="O32" s="369"/>
      <c r="P32" s="366"/>
      <c r="Q32" s="368"/>
      <c r="R32" s="556">
        <f t="shared" si="0"/>
        <v>889629.28999999992</v>
      </c>
      <c r="S32" s="863">
        <f t="shared" si="1"/>
        <v>0</v>
      </c>
      <c r="T32" s="328">
        <v>889629.28999999992</v>
      </c>
      <c r="U32" s="329" t="str">
        <f t="shared" si="3"/>
        <v>MYR</v>
      </c>
      <c r="V32" s="329">
        <f t="shared" si="2"/>
        <v>889629.28999999992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hidden="1" customHeight="1" x14ac:dyDescent="0.3">
      <c r="A33" s="359">
        <v>2</v>
      </c>
      <c r="B33" s="370" t="s">
        <v>37</v>
      </c>
      <c r="C33" s="362">
        <v>501035</v>
      </c>
      <c r="D33" s="451" t="s">
        <v>26</v>
      </c>
      <c r="E33" s="370"/>
      <c r="F33" s="371"/>
      <c r="G33" s="364">
        <v>-4.6566128730773926E-10</v>
      </c>
      <c r="H33" s="364"/>
      <c r="I33" s="366"/>
      <c r="J33" s="366"/>
      <c r="K33" s="368"/>
      <c r="L33" s="368"/>
      <c r="M33" s="368"/>
      <c r="N33" s="368"/>
      <c r="O33" s="366"/>
      <c r="P33" s="366"/>
      <c r="Q33" s="368"/>
      <c r="R33" s="556">
        <f t="shared" si="0"/>
        <v>-4.6566128730773926E-10</v>
      </c>
      <c r="S33" s="863">
        <f t="shared" si="1"/>
        <v>-4.6566128730773926E-10</v>
      </c>
      <c r="T33" s="524"/>
      <c r="U33" s="329" t="str">
        <f t="shared" si="3"/>
        <v>MYR</v>
      </c>
      <c r="V33" s="329">
        <f t="shared" si="2"/>
        <v>0</v>
      </c>
      <c r="W33" s="329"/>
      <c r="X33" s="329"/>
      <c r="Y33" s="329"/>
      <c r="Z33" s="329"/>
      <c r="AA33" s="329"/>
      <c r="AB33" s="419">
        <f t="shared" si="4"/>
        <v>0</v>
      </c>
      <c r="AC33" s="329">
        <f t="shared" ref="AC33:AC164" si="5">G33+H33+I33+J33-M33-O33-P33</f>
        <v>-4.6566128730773926E-10</v>
      </c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hidden="1" customHeight="1" x14ac:dyDescent="0.3">
      <c r="A34" s="657">
        <v>10</v>
      </c>
      <c r="B34" s="360" t="s">
        <v>1260</v>
      </c>
      <c r="C34" s="362">
        <v>501086</v>
      </c>
      <c r="D34" s="659" t="s">
        <v>0</v>
      </c>
      <c r="F34" s="371"/>
      <c r="G34" s="364">
        <v>0</v>
      </c>
      <c r="H34" s="364"/>
      <c r="I34" s="366"/>
      <c r="J34" s="366"/>
      <c r="K34" s="368"/>
      <c r="L34" s="368"/>
      <c r="M34" s="368"/>
      <c r="N34" s="368"/>
      <c r="O34" s="366"/>
      <c r="P34" s="366"/>
      <c r="Q34" s="368"/>
      <c r="R34" s="556">
        <f t="shared" si="0"/>
        <v>0</v>
      </c>
      <c r="S34" s="863">
        <f t="shared" si="1"/>
        <v>0</v>
      </c>
      <c r="T34" s="524"/>
      <c r="U34" s="329" t="str">
        <f t="shared" si="3"/>
        <v>USD</v>
      </c>
      <c r="V34" s="329">
        <f>T34*$V$1</f>
        <v>0</v>
      </c>
      <c r="W34" s="329"/>
      <c r="X34" s="329"/>
      <c r="Y34" s="329"/>
      <c r="Z34" s="329"/>
      <c r="AA34" s="329"/>
      <c r="AB34" s="619">
        <f t="shared" si="4"/>
        <v>0</v>
      </c>
      <c r="AC34" s="329">
        <f t="shared" si="5"/>
        <v>0</v>
      </c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3">
      <c r="A35" s="657">
        <v>8</v>
      </c>
      <c r="B35" s="360" t="s">
        <v>1260</v>
      </c>
      <c r="C35" s="362">
        <v>501156</v>
      </c>
      <c r="D35" s="659" t="s">
        <v>0</v>
      </c>
      <c r="F35" s="371"/>
      <c r="G35" s="364">
        <v>6.9849193096160889E-10</v>
      </c>
      <c r="H35" s="364"/>
      <c r="I35" s="366"/>
      <c r="J35" s="366"/>
      <c r="K35" s="368"/>
      <c r="L35" s="368"/>
      <c r="M35" s="368"/>
      <c r="N35" s="368"/>
      <c r="O35" s="366"/>
      <c r="P35" s="366"/>
      <c r="Q35" s="368"/>
      <c r="R35" s="556">
        <f t="shared" si="0"/>
        <v>6.9849193096160889E-10</v>
      </c>
      <c r="S35" s="863">
        <f t="shared" si="1"/>
        <v>6.9849193096160889E-10</v>
      </c>
      <c r="T35" s="524"/>
      <c r="U35" s="329" t="str">
        <f t="shared" si="3"/>
        <v>USD</v>
      </c>
      <c r="V35" s="329">
        <f>T35*$V$1</f>
        <v>0</v>
      </c>
      <c r="W35" s="329"/>
      <c r="X35" s="329"/>
      <c r="Y35" s="329"/>
      <c r="Z35" s="329"/>
      <c r="AA35" s="329"/>
      <c r="AB35" s="6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608" t="s">
        <v>1371</v>
      </c>
      <c r="C36" s="483">
        <v>501142</v>
      </c>
      <c r="D36" s="362" t="s">
        <v>26</v>
      </c>
      <c r="F36" s="484"/>
      <c r="G36" s="367">
        <v>5098424.4499999974</v>
      </c>
      <c r="H36" s="364">
        <v>1926091.13</v>
      </c>
      <c r="I36" s="366"/>
      <c r="J36" s="366"/>
      <c r="K36" s="368"/>
      <c r="L36" s="368"/>
      <c r="M36" s="368">
        <v>3056861.02</v>
      </c>
      <c r="N36" s="368"/>
      <c r="O36" s="366"/>
      <c r="P36" s="366"/>
      <c r="Q36" s="368"/>
      <c r="R36" s="556">
        <f t="shared" si="0"/>
        <v>3967654.5599999973</v>
      </c>
      <c r="S36" s="863">
        <f t="shared" si="1"/>
        <v>0</v>
      </c>
      <c r="T36" s="524">
        <v>3967654.56</v>
      </c>
      <c r="U36" s="329" t="str">
        <f t="shared" si="3"/>
        <v>MYR</v>
      </c>
      <c r="V36" s="329">
        <f t="shared" si="2"/>
        <v>3967654.56</v>
      </c>
      <c r="W36" s="329"/>
      <c r="X36" s="329"/>
      <c r="Y36" s="329"/>
      <c r="Z36" s="329"/>
      <c r="AA36" s="329"/>
      <c r="AB36" s="6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3">
      <c r="A37" s="362">
        <v>13</v>
      </c>
      <c r="B37" s="360" t="s">
        <v>1617</v>
      </c>
      <c r="C37" s="482">
        <v>501293</v>
      </c>
      <c r="D37" s="362" t="s">
        <v>26</v>
      </c>
      <c r="F37" s="484"/>
      <c r="G37" s="367">
        <v>0</v>
      </c>
      <c r="H37" s="364">
        <v>2884440</v>
      </c>
      <c r="I37" s="366"/>
      <c r="J37" s="366"/>
      <c r="K37" s="368"/>
      <c r="L37" s="368"/>
      <c r="M37" s="368"/>
      <c r="N37" s="368"/>
      <c r="O37" s="366"/>
      <c r="P37" s="366"/>
      <c r="Q37" s="368"/>
      <c r="R37" s="556">
        <f t="shared" si="0"/>
        <v>2884440</v>
      </c>
      <c r="S37" s="863">
        <f t="shared" si="1"/>
        <v>0</v>
      </c>
      <c r="T37" s="524">
        <v>2884440</v>
      </c>
      <c r="U37" s="329" t="str">
        <f t="shared" si="3"/>
        <v>MYR</v>
      </c>
      <c r="V37" s="329">
        <f t="shared" si="2"/>
        <v>2884440</v>
      </c>
      <c r="W37" s="329"/>
      <c r="X37" s="329"/>
      <c r="Y37" s="329"/>
      <c r="Z37" s="329"/>
      <c r="AA37" s="329"/>
      <c r="AB37" s="619"/>
      <c r="AC37" s="329"/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customHeight="1" x14ac:dyDescent="0.3">
      <c r="A38" s="362">
        <v>14</v>
      </c>
      <c r="B38" s="360" t="s">
        <v>1616</v>
      </c>
      <c r="C38" s="482">
        <v>501318</v>
      </c>
      <c r="D38" s="362" t="s">
        <v>26</v>
      </c>
      <c r="F38" s="484"/>
      <c r="G38" s="367">
        <v>0</v>
      </c>
      <c r="H38" s="364">
        <v>1710000</v>
      </c>
      <c r="I38" s="366"/>
      <c r="J38" s="366"/>
      <c r="K38" s="368"/>
      <c r="L38" s="368"/>
      <c r="M38" s="368"/>
      <c r="N38" s="368"/>
      <c r="O38" s="366"/>
      <c r="P38" s="366"/>
      <c r="Q38" s="368"/>
      <c r="R38" s="556">
        <f t="shared" si="0"/>
        <v>1710000</v>
      </c>
      <c r="S38" s="863">
        <f t="shared" si="1"/>
        <v>0</v>
      </c>
      <c r="T38" s="524">
        <v>1710000</v>
      </c>
      <c r="U38" s="329"/>
      <c r="V38" s="329">
        <f t="shared" si="2"/>
        <v>1710000</v>
      </c>
      <c r="W38" s="329"/>
      <c r="X38" s="329"/>
      <c r="Y38" s="329"/>
      <c r="Z38" s="329"/>
      <c r="AA38" s="329"/>
      <c r="AB38" s="619"/>
      <c r="AC38" s="329"/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customHeight="1" x14ac:dyDescent="0.3">
      <c r="A39" s="362">
        <v>15</v>
      </c>
      <c r="B39" s="360" t="s">
        <v>1623</v>
      </c>
      <c r="C39" s="482">
        <v>501235</v>
      </c>
      <c r="D39" s="362" t="s">
        <v>0</v>
      </c>
      <c r="F39" s="484"/>
      <c r="G39" s="367">
        <v>0</v>
      </c>
      <c r="H39" s="364">
        <v>2453144.6800000002</v>
      </c>
      <c r="I39" s="366"/>
      <c r="J39" s="366"/>
      <c r="K39" s="368"/>
      <c r="L39" s="368"/>
      <c r="M39" s="368"/>
      <c r="N39" s="368"/>
      <c r="O39" s="366"/>
      <c r="P39" s="366">
        <v>13946.76</v>
      </c>
      <c r="Q39" s="368"/>
      <c r="R39" s="556">
        <f t="shared" si="0"/>
        <v>2439197.9200000004</v>
      </c>
      <c r="S39" s="863">
        <f t="shared" si="1"/>
        <v>4.9516772851347923E-3</v>
      </c>
      <c r="T39" s="524">
        <v>600639.7229865361</v>
      </c>
      <c r="U39" s="329"/>
      <c r="V39" s="329">
        <f>T39*$V$1</f>
        <v>2439197.9150483231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62">
        <v>16</v>
      </c>
      <c r="B40" s="360" t="s">
        <v>1584</v>
      </c>
      <c r="C40" s="483">
        <v>501290</v>
      </c>
      <c r="D40" s="362" t="s">
        <v>26</v>
      </c>
      <c r="F40" s="484"/>
      <c r="G40" s="367">
        <v>1000000</v>
      </c>
      <c r="H40" s="364">
        <v>7000000</v>
      </c>
      <c r="I40" s="366"/>
      <c r="J40" s="366"/>
      <c r="K40" s="368"/>
      <c r="L40" s="368"/>
      <c r="M40" s="368"/>
      <c r="N40" s="368"/>
      <c r="O40" s="366"/>
      <c r="P40" s="366"/>
      <c r="Q40" s="368"/>
      <c r="R40" s="556">
        <f t="shared" si="0"/>
        <v>8000000</v>
      </c>
      <c r="S40" s="863">
        <f t="shared" si="1"/>
        <v>0</v>
      </c>
      <c r="T40" s="524">
        <v>8000000</v>
      </c>
      <c r="U40" s="329" t="str">
        <f t="shared" si="3"/>
        <v>MYR</v>
      </c>
      <c r="V40" s="329">
        <f t="shared" si="2"/>
        <v>8000000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851">
        <v>17</v>
      </c>
      <c r="B41" s="1015" t="s">
        <v>1473</v>
      </c>
      <c r="C41" s="483">
        <v>501232</v>
      </c>
      <c r="D41" s="851" t="s">
        <v>0</v>
      </c>
      <c r="F41" s="484"/>
      <c r="G41" s="367">
        <v>18954451.079999994</v>
      </c>
      <c r="H41" s="364">
        <v>1654650</v>
      </c>
      <c r="I41" s="366"/>
      <c r="J41" s="366">
        <v>2924.99</v>
      </c>
      <c r="K41" s="368"/>
      <c r="L41" s="368"/>
      <c r="M41" s="368"/>
      <c r="N41" s="368"/>
      <c r="O41" s="366"/>
      <c r="P41" s="366">
        <v>313252.61</v>
      </c>
      <c r="Q41" s="368"/>
      <c r="R41" s="556">
        <f t="shared" si="0"/>
        <v>20298773.459999993</v>
      </c>
      <c r="S41" s="863">
        <f t="shared" si="1"/>
        <v>2.8859991580247879E-2</v>
      </c>
      <c r="T41" s="524">
        <v>4998466.74</v>
      </c>
      <c r="U41" s="329" t="str">
        <f t="shared" ref="U41" si="6">D41</f>
        <v>USD</v>
      </c>
      <c r="V41" s="329">
        <f>T41*$V$1</f>
        <v>20298773.431140002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18</v>
      </c>
      <c r="B42" s="360" t="s">
        <v>1444</v>
      </c>
      <c r="C42" s="362">
        <v>501181</v>
      </c>
      <c r="D42" s="362" t="s">
        <v>26</v>
      </c>
      <c r="E42" s="360"/>
      <c r="F42" s="412"/>
      <c r="G42" s="365">
        <v>7821113.7499999981</v>
      </c>
      <c r="H42" s="364">
        <v>2037733.5</v>
      </c>
      <c r="I42" s="366"/>
      <c r="J42" s="366"/>
      <c r="K42" s="368"/>
      <c r="L42" s="368"/>
      <c r="M42" s="368">
        <v>3064735.87</v>
      </c>
      <c r="N42" s="368"/>
      <c r="O42" s="366"/>
      <c r="P42" s="366"/>
      <c r="Q42" s="368"/>
      <c r="R42" s="556">
        <f t="shared" si="0"/>
        <v>6794111.379999998</v>
      </c>
      <c r="S42" s="863">
        <f t="shared" si="1"/>
        <v>0</v>
      </c>
      <c r="T42" s="524">
        <v>6794111.3799999999</v>
      </c>
      <c r="U42" s="329" t="str">
        <f t="shared" si="3"/>
        <v>MYR</v>
      </c>
      <c r="V42" s="329">
        <f t="shared" si="2"/>
        <v>6794111.3799999999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19</v>
      </c>
      <c r="B43" s="360" t="s">
        <v>1445</v>
      </c>
      <c r="C43" s="362">
        <v>501208</v>
      </c>
      <c r="D43" s="362" t="s">
        <v>26</v>
      </c>
      <c r="E43" s="360"/>
      <c r="F43" s="412"/>
      <c r="G43" s="365">
        <v>1257638.5100000007</v>
      </c>
      <c r="H43" s="364">
        <v>1914239.76</v>
      </c>
      <c r="I43" s="366"/>
      <c r="J43" s="366"/>
      <c r="K43" s="368"/>
      <c r="L43" s="368"/>
      <c r="M43" s="368">
        <v>1226262.51</v>
      </c>
      <c r="N43" s="368"/>
      <c r="O43" s="366"/>
      <c r="P43" s="366"/>
      <c r="Q43" s="368"/>
      <c r="R43" s="556">
        <f t="shared" si="0"/>
        <v>1945615.7600000005</v>
      </c>
      <c r="S43" s="863">
        <f t="shared" si="1"/>
        <v>0</v>
      </c>
      <c r="T43" s="524">
        <v>1945615.7599999998</v>
      </c>
      <c r="U43" s="329" t="str">
        <f t="shared" si="3"/>
        <v>MYR</v>
      </c>
      <c r="V43" s="329">
        <f t="shared" si="2"/>
        <v>1945615.7599999998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hidden="1" customHeight="1" x14ac:dyDescent="0.3">
      <c r="A44" s="362">
        <v>15</v>
      </c>
      <c r="B44" s="360" t="s">
        <v>1488</v>
      </c>
      <c r="C44" s="362">
        <v>501242</v>
      </c>
      <c r="D44" s="362" t="s">
        <v>26</v>
      </c>
      <c r="E44" s="360"/>
      <c r="F44" s="412"/>
      <c r="G44" s="365">
        <v>0</v>
      </c>
      <c r="H44" s="364"/>
      <c r="I44" s="366"/>
      <c r="J44" s="366"/>
      <c r="K44" s="368"/>
      <c r="L44" s="368"/>
      <c r="M44" s="368"/>
      <c r="N44" s="368"/>
      <c r="O44" s="366"/>
      <c r="P44" s="366"/>
      <c r="Q44" s="368"/>
      <c r="R44" s="556">
        <f t="shared" si="0"/>
        <v>0</v>
      </c>
      <c r="S44" s="863">
        <f t="shared" si="1"/>
        <v>0</v>
      </c>
      <c r="T44" s="524"/>
      <c r="U44" s="329" t="str">
        <f t="shared" si="3"/>
        <v>MYR</v>
      </c>
      <c r="V44" s="329">
        <f t="shared" si="2"/>
        <v>0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75">
        <v>20</v>
      </c>
      <c r="B45" s="821" t="s">
        <v>38</v>
      </c>
      <c r="C45" s="375">
        <v>500784</v>
      </c>
      <c r="D45" s="375" t="s">
        <v>26</v>
      </c>
      <c r="E45" s="821"/>
      <c r="F45" s="397"/>
      <c r="G45" s="366">
        <v>71000000</v>
      </c>
      <c r="H45" s="364">
        <v>421000000</v>
      </c>
      <c r="I45" s="366"/>
      <c r="J45" s="366"/>
      <c r="K45" s="369"/>
      <c r="L45" s="369"/>
      <c r="M45" s="369">
        <v>399000000</v>
      </c>
      <c r="N45" s="369"/>
      <c r="O45" s="366"/>
      <c r="P45" s="366"/>
      <c r="Q45" s="368"/>
      <c r="R45" s="562">
        <f t="shared" si="0"/>
        <v>93000000</v>
      </c>
      <c r="S45" s="863">
        <f t="shared" si="1"/>
        <v>0</v>
      </c>
      <c r="T45" s="525">
        <v>93000000</v>
      </c>
      <c r="U45" s="329" t="str">
        <f t="shared" si="3"/>
        <v>MYR</v>
      </c>
      <c r="V45" s="329">
        <f t="shared" si="2"/>
        <v>93000000</v>
      </c>
      <c r="W45" s="329"/>
      <c r="X45" s="329"/>
      <c r="Y45" s="329"/>
      <c r="Z45" s="329"/>
      <c r="AA45" s="329"/>
      <c r="AB45" s="419">
        <f t="shared" si="4"/>
        <v>22000000</v>
      </c>
      <c r="AC45" s="329">
        <f t="shared" si="5"/>
        <v>93000000</v>
      </c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hidden="1" customHeight="1" x14ac:dyDescent="0.3">
      <c r="A46" s="893"/>
      <c r="B46" s="894" t="s">
        <v>39</v>
      </c>
      <c r="C46" s="895">
        <v>500671</v>
      </c>
      <c r="D46" s="896" t="s">
        <v>26</v>
      </c>
      <c r="E46" s="895"/>
      <c r="F46" s="897"/>
      <c r="G46" s="898">
        <v>0</v>
      </c>
      <c r="H46" s="364"/>
      <c r="I46" s="899"/>
      <c r="J46" s="899"/>
      <c r="K46" s="900"/>
      <c r="L46" s="900"/>
      <c r="M46" s="900"/>
      <c r="N46" s="900"/>
      <c r="O46" s="898"/>
      <c r="P46" s="899"/>
      <c r="Q46" s="900"/>
      <c r="R46" s="901">
        <f t="shared" si="0"/>
        <v>0</v>
      </c>
      <c r="S46" s="863">
        <f t="shared" si="1"/>
        <v>0</v>
      </c>
      <c r="T46" s="328"/>
      <c r="U46" s="329" t="str">
        <f t="shared" si="3"/>
        <v>MYR</v>
      </c>
      <c r="V46" s="329"/>
      <c r="W46" s="329"/>
      <c r="X46" s="329"/>
      <c r="Y46" s="329"/>
      <c r="Z46" s="329"/>
      <c r="AA46" s="329"/>
      <c r="AB46" s="329">
        <f t="shared" si="4"/>
        <v>0</v>
      </c>
      <c r="AC46" s="329">
        <f t="shared" si="5"/>
        <v>0</v>
      </c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hidden="1" customHeight="1" x14ac:dyDescent="0.3">
      <c r="A47" s="893"/>
      <c r="B47" s="894" t="s">
        <v>40</v>
      </c>
      <c r="C47" s="895">
        <v>500551</v>
      </c>
      <c r="D47" s="896" t="s">
        <v>26</v>
      </c>
      <c r="E47" s="895"/>
      <c r="F47" s="897"/>
      <c r="G47" s="898">
        <v>0</v>
      </c>
      <c r="H47" s="364"/>
      <c r="I47" s="899"/>
      <c r="J47" s="899"/>
      <c r="K47" s="900"/>
      <c r="L47" s="900"/>
      <c r="M47" s="900"/>
      <c r="N47" s="900"/>
      <c r="O47" s="898"/>
      <c r="P47" s="899"/>
      <c r="Q47" s="900"/>
      <c r="R47" s="901">
        <f t="shared" si="0"/>
        <v>0</v>
      </c>
      <c r="S47" s="863">
        <f t="shared" si="1"/>
        <v>0</v>
      </c>
      <c r="T47" s="328"/>
      <c r="U47" s="329" t="str">
        <f t="shared" si="3"/>
        <v>MYR</v>
      </c>
      <c r="V47" s="329"/>
      <c r="W47" s="329"/>
      <c r="X47" s="329"/>
      <c r="Y47" s="329"/>
      <c r="Z47" s="329"/>
      <c r="AA47" s="329"/>
      <c r="AB47" s="329">
        <f t="shared" si="4"/>
        <v>0</v>
      </c>
      <c r="AC47" s="329">
        <f t="shared" si="5"/>
        <v>0</v>
      </c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hidden="1" customHeight="1" x14ac:dyDescent="0.3">
      <c r="A48" s="893"/>
      <c r="B48" s="894" t="s">
        <v>41</v>
      </c>
      <c r="C48" s="895">
        <v>500531</v>
      </c>
      <c r="D48" s="896" t="s">
        <v>26</v>
      </c>
      <c r="E48" s="895"/>
      <c r="F48" s="897"/>
      <c r="G48" s="898">
        <v>0</v>
      </c>
      <c r="H48" s="365"/>
      <c r="I48" s="902"/>
      <c r="J48" s="899"/>
      <c r="K48" s="900"/>
      <c r="L48" s="900"/>
      <c r="M48" s="900"/>
      <c r="N48" s="900"/>
      <c r="O48" s="898"/>
      <c r="P48" s="899"/>
      <c r="Q48" s="900"/>
      <c r="R48" s="901">
        <f t="shared" si="0"/>
        <v>0</v>
      </c>
      <c r="S48" s="863">
        <f t="shared" si="1"/>
        <v>0</v>
      </c>
      <c r="T48" s="328"/>
      <c r="U48" s="329" t="str">
        <f t="shared" si="3"/>
        <v>MYR</v>
      </c>
      <c r="V48" s="329"/>
      <c r="W48" s="329"/>
      <c r="X48" s="329"/>
      <c r="Y48" s="329"/>
      <c r="Z48" s="329"/>
      <c r="AA48" s="329"/>
      <c r="AB48" s="329">
        <f t="shared" si="4"/>
        <v>0</v>
      </c>
      <c r="AC48" s="329">
        <f t="shared" si="5"/>
        <v>0</v>
      </c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hidden="1" customHeight="1" x14ac:dyDescent="0.3">
      <c r="A49" s="893"/>
      <c r="B49" s="894" t="s">
        <v>42</v>
      </c>
      <c r="C49" s="895">
        <v>500628</v>
      </c>
      <c r="D49" s="896" t="s">
        <v>0</v>
      </c>
      <c r="E49" s="895"/>
      <c r="F49" s="897"/>
      <c r="G49" s="898">
        <v>0</v>
      </c>
      <c r="H49" s="365"/>
      <c r="I49" s="902"/>
      <c r="J49" s="899"/>
      <c r="K49" s="900"/>
      <c r="L49" s="900"/>
      <c r="M49" s="900"/>
      <c r="N49" s="900"/>
      <c r="O49" s="898"/>
      <c r="P49" s="899"/>
      <c r="Q49" s="900"/>
      <c r="R49" s="901">
        <f t="shared" si="0"/>
        <v>0</v>
      </c>
      <c r="S49" s="863">
        <f t="shared" si="1"/>
        <v>0</v>
      </c>
      <c r="T49" s="328"/>
      <c r="U49" s="329" t="str">
        <f t="shared" si="3"/>
        <v>USD</v>
      </c>
      <c r="V49" s="329"/>
      <c r="W49" s="329"/>
      <c r="X49" s="329"/>
      <c r="Y49" s="329"/>
      <c r="Z49" s="329"/>
      <c r="AA49" s="329"/>
      <c r="AB49" s="329">
        <f t="shared" si="4"/>
        <v>0</v>
      </c>
      <c r="AC49" s="329">
        <f t="shared" si="5"/>
        <v>0</v>
      </c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893"/>
      <c r="B50" s="894" t="s">
        <v>43</v>
      </c>
      <c r="C50" s="895">
        <v>500739</v>
      </c>
      <c r="D50" s="896" t="s">
        <v>26</v>
      </c>
      <c r="E50" s="895"/>
      <c r="F50" s="897"/>
      <c r="G50" s="898">
        <v>0</v>
      </c>
      <c r="H50" s="365"/>
      <c r="I50" s="902"/>
      <c r="J50" s="899"/>
      <c r="K50" s="900"/>
      <c r="L50" s="900"/>
      <c r="M50" s="900"/>
      <c r="N50" s="900"/>
      <c r="O50" s="898"/>
      <c r="P50" s="899"/>
      <c r="Q50" s="900"/>
      <c r="R50" s="901">
        <f t="shared" si="0"/>
        <v>0</v>
      </c>
      <c r="S50" s="863">
        <f t="shared" si="1"/>
        <v>0</v>
      </c>
      <c r="T50" s="328"/>
      <c r="U50" s="329" t="str">
        <f t="shared" si="3"/>
        <v>MYR</v>
      </c>
      <c r="V50" s="329"/>
      <c r="W50" s="329"/>
      <c r="X50" s="329"/>
      <c r="Y50" s="329"/>
      <c r="Z50" s="329"/>
      <c r="AA50" s="329"/>
      <c r="AB50" s="329">
        <f t="shared" si="4"/>
        <v>0</v>
      </c>
      <c r="AC50" s="329">
        <f t="shared" si="5"/>
        <v>0</v>
      </c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3">
      <c r="A51" s="893"/>
      <c r="B51" s="894" t="s">
        <v>44</v>
      </c>
      <c r="C51" s="895">
        <v>500588</v>
      </c>
      <c r="D51" s="896" t="s">
        <v>3</v>
      </c>
      <c r="E51" s="895"/>
      <c r="F51" s="897"/>
      <c r="G51" s="898">
        <v>0</v>
      </c>
      <c r="H51" s="365"/>
      <c r="I51" s="902"/>
      <c r="J51" s="899"/>
      <c r="K51" s="900"/>
      <c r="L51" s="900"/>
      <c r="M51" s="900"/>
      <c r="N51" s="900"/>
      <c r="O51" s="898"/>
      <c r="P51" s="899"/>
      <c r="Q51" s="900"/>
      <c r="R51" s="901">
        <f t="shared" si="0"/>
        <v>0</v>
      </c>
      <c r="S51" s="863">
        <f t="shared" si="1"/>
        <v>0</v>
      </c>
      <c r="T51" s="328"/>
      <c r="U51" s="329" t="str">
        <f t="shared" si="3"/>
        <v>GBP</v>
      </c>
      <c r="V51" s="329"/>
      <c r="W51" s="329"/>
      <c r="X51" s="329"/>
      <c r="Y51" s="329"/>
      <c r="Z51" s="329"/>
      <c r="AA51" s="329"/>
      <c r="AB51" s="329">
        <f t="shared" si="4"/>
        <v>0</v>
      </c>
      <c r="AC51" s="329">
        <f t="shared" si="5"/>
        <v>0</v>
      </c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hidden="1" customHeight="1" x14ac:dyDescent="0.3">
      <c r="A52" s="893">
        <v>3</v>
      </c>
      <c r="B52" s="894" t="s">
        <v>45</v>
      </c>
      <c r="C52" s="895">
        <v>500851</v>
      </c>
      <c r="D52" s="896" t="s">
        <v>26</v>
      </c>
      <c r="E52" s="895"/>
      <c r="F52" s="897"/>
      <c r="G52" s="898">
        <v>0</v>
      </c>
      <c r="H52" s="365"/>
      <c r="I52" s="902"/>
      <c r="J52" s="899"/>
      <c r="K52" s="900"/>
      <c r="L52" s="900"/>
      <c r="M52" s="899"/>
      <c r="N52" s="900"/>
      <c r="O52" s="898"/>
      <c r="P52" s="899"/>
      <c r="Q52" s="900"/>
      <c r="R52" s="901">
        <f t="shared" si="0"/>
        <v>0</v>
      </c>
      <c r="S52" s="863">
        <f t="shared" si="1"/>
        <v>0</v>
      </c>
      <c r="T52" s="525"/>
      <c r="U52" s="329" t="str">
        <f t="shared" si="3"/>
        <v>MYR</v>
      </c>
      <c r="V52" s="329">
        <f>T52</f>
        <v>0</v>
      </c>
      <c r="W52" s="329"/>
      <c r="X52" s="329"/>
      <c r="Y52" s="329"/>
      <c r="Z52" s="329"/>
      <c r="AA52" s="329"/>
      <c r="AB52" s="329">
        <f t="shared" si="4"/>
        <v>0</v>
      </c>
      <c r="AC52" s="329">
        <f t="shared" si="5"/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93"/>
      <c r="B53" s="894" t="s">
        <v>46</v>
      </c>
      <c r="C53" s="895">
        <v>500889</v>
      </c>
      <c r="D53" s="896" t="s">
        <v>26</v>
      </c>
      <c r="E53" s="895"/>
      <c r="F53" s="897"/>
      <c r="G53" s="898">
        <v>0</v>
      </c>
      <c r="H53" s="365"/>
      <c r="I53" s="902"/>
      <c r="J53" s="903"/>
      <c r="K53" s="900"/>
      <c r="L53" s="900"/>
      <c r="M53" s="900"/>
      <c r="N53" s="900"/>
      <c r="O53" s="898"/>
      <c r="P53" s="899"/>
      <c r="Q53" s="900"/>
      <c r="R53" s="901">
        <f t="shared" si="0"/>
        <v>0</v>
      </c>
      <c r="S53" s="863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5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93"/>
      <c r="B54" s="894" t="s">
        <v>47</v>
      </c>
      <c r="C54" s="895">
        <v>500967</v>
      </c>
      <c r="D54" s="896" t="s">
        <v>2</v>
      </c>
      <c r="E54" s="895"/>
      <c r="F54" s="897"/>
      <c r="G54" s="898">
        <v>0</v>
      </c>
      <c r="H54" s="365"/>
      <c r="I54" s="902"/>
      <c r="J54" s="900"/>
      <c r="K54" s="900"/>
      <c r="L54" s="900"/>
      <c r="M54" s="899"/>
      <c r="N54" s="900"/>
      <c r="O54" s="898"/>
      <c r="P54" s="899"/>
      <c r="Q54" s="900"/>
      <c r="R54" s="901">
        <f t="shared" si="0"/>
        <v>0</v>
      </c>
      <c r="S54" s="863">
        <f t="shared" si="1"/>
        <v>0</v>
      </c>
      <c r="T54" s="328"/>
      <c r="U54" s="329" t="str">
        <f t="shared" si="3"/>
        <v>SGD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5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93"/>
      <c r="B55" s="894" t="s">
        <v>48</v>
      </c>
      <c r="C55" s="895">
        <v>500950</v>
      </c>
      <c r="D55" s="896" t="s">
        <v>0</v>
      </c>
      <c r="E55" s="895"/>
      <c r="F55" s="897"/>
      <c r="G55" s="898">
        <v>0</v>
      </c>
      <c r="H55" s="365"/>
      <c r="I55" s="902"/>
      <c r="J55" s="899"/>
      <c r="K55" s="900"/>
      <c r="L55" s="900"/>
      <c r="M55" s="904"/>
      <c r="N55" s="900"/>
      <c r="O55" s="898"/>
      <c r="P55" s="899"/>
      <c r="Q55" s="900"/>
      <c r="R55" s="905">
        <f t="shared" si="0"/>
        <v>0</v>
      </c>
      <c r="S55" s="863">
        <f t="shared" si="1"/>
        <v>0</v>
      </c>
      <c r="T55" s="328"/>
      <c r="U55" s="329" t="str">
        <f t="shared" si="3"/>
        <v>USD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5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57"/>
      <c r="AZ55" s="327"/>
      <c r="BA55" s="327"/>
      <c r="BB55" s="327"/>
      <c r="BC55" s="327"/>
      <c r="BD55" s="327"/>
      <c r="BE55" s="327"/>
      <c r="BF55" s="327"/>
      <c r="BG55" s="358"/>
      <c r="BI55" s="358"/>
      <c r="IU55" s="333"/>
    </row>
    <row r="56" spans="1:255" s="332" customFormat="1" ht="15" hidden="1" customHeight="1" x14ac:dyDescent="0.3">
      <c r="A56" s="893"/>
      <c r="B56" s="894" t="s">
        <v>49</v>
      </c>
      <c r="C56" s="895">
        <v>500727</v>
      </c>
      <c r="D56" s="896" t="s">
        <v>26</v>
      </c>
      <c r="E56" s="895"/>
      <c r="F56" s="897"/>
      <c r="G56" s="898">
        <v>0</v>
      </c>
      <c r="H56" s="365"/>
      <c r="I56" s="902"/>
      <c r="J56" s="899"/>
      <c r="K56" s="900"/>
      <c r="L56" s="900"/>
      <c r="M56" s="900"/>
      <c r="N56" s="900"/>
      <c r="O56" s="898"/>
      <c r="P56" s="899"/>
      <c r="Q56" s="900"/>
      <c r="R56" s="901">
        <f t="shared" si="0"/>
        <v>0</v>
      </c>
      <c r="S56" s="863">
        <f t="shared" si="1"/>
        <v>0</v>
      </c>
      <c r="T56" s="328"/>
      <c r="U56" s="329" t="str">
        <f t="shared" si="3"/>
        <v>MYR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5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customHeight="1" x14ac:dyDescent="0.3">
      <c r="A57" s="359">
        <v>21</v>
      </c>
      <c r="B57" s="377" t="s">
        <v>1619</v>
      </c>
      <c r="C57" s="361">
        <v>501310</v>
      </c>
      <c r="D57" s="362" t="s">
        <v>26</v>
      </c>
      <c r="E57" s="361"/>
      <c r="F57" s="371"/>
      <c r="G57" s="364">
        <v>760797.23</v>
      </c>
      <c r="H57" s="365">
        <v>239202.77</v>
      </c>
      <c r="I57" s="378"/>
      <c r="J57" s="364"/>
      <c r="K57" s="367"/>
      <c r="L57" s="367"/>
      <c r="M57" s="367"/>
      <c r="N57" s="367"/>
      <c r="O57" s="364"/>
      <c r="P57" s="365"/>
      <c r="Q57" s="367"/>
      <c r="R57" s="379">
        <f t="shared" si="0"/>
        <v>1000000</v>
      </c>
      <c r="S57" s="863">
        <f t="shared" si="1"/>
        <v>0</v>
      </c>
      <c r="T57" s="328">
        <v>1000000</v>
      </c>
      <c r="U57" s="329" t="str">
        <f t="shared" si="3"/>
        <v>MYR</v>
      </c>
      <c r="V57" s="329">
        <f t="shared" ref="V57:V58" si="7">T57</f>
        <v>1000000</v>
      </c>
      <c r="W57" s="329"/>
      <c r="X57" s="329"/>
      <c r="Y57" s="329"/>
      <c r="Z57" s="329"/>
      <c r="AA57" s="329"/>
      <c r="AB57" s="329"/>
      <c r="AC57" s="329">
        <f t="shared" si="5"/>
        <v>1000000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customHeight="1" x14ac:dyDescent="0.3">
      <c r="A58" s="359">
        <v>22</v>
      </c>
      <c r="B58" s="377" t="s">
        <v>1618</v>
      </c>
      <c r="C58" s="361">
        <v>501261</v>
      </c>
      <c r="D58" s="362" t="s">
        <v>26</v>
      </c>
      <c r="E58" s="361"/>
      <c r="F58" s="371"/>
      <c r="G58" s="364">
        <v>0</v>
      </c>
      <c r="H58" s="365">
        <v>1175410.97</v>
      </c>
      <c r="I58" s="378"/>
      <c r="J58" s="364"/>
      <c r="K58" s="367"/>
      <c r="L58" s="367"/>
      <c r="M58" s="367"/>
      <c r="N58" s="367"/>
      <c r="O58" s="364"/>
      <c r="P58" s="365"/>
      <c r="Q58" s="367"/>
      <c r="R58" s="379">
        <f t="shared" si="0"/>
        <v>1175410.97</v>
      </c>
      <c r="S58" s="863">
        <f t="shared" si="1"/>
        <v>0</v>
      </c>
      <c r="T58" s="328">
        <v>1175410.97</v>
      </c>
      <c r="U58" s="329" t="str">
        <f t="shared" si="3"/>
        <v>MYR</v>
      </c>
      <c r="V58" s="329">
        <f t="shared" si="7"/>
        <v>1175410.97</v>
      </c>
      <c r="W58" s="329"/>
      <c r="X58" s="329"/>
      <c r="Y58" s="329"/>
      <c r="Z58" s="329"/>
      <c r="AA58" s="329"/>
      <c r="AB58" s="329"/>
      <c r="AC58" s="329">
        <f t="shared" si="5"/>
        <v>1175410.97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customHeight="1" x14ac:dyDescent="0.3">
      <c r="A59" s="359">
        <v>23</v>
      </c>
      <c r="B59" s="377" t="s">
        <v>1375</v>
      </c>
      <c r="C59" s="361">
        <v>501147</v>
      </c>
      <c r="D59" s="362" t="s">
        <v>26</v>
      </c>
      <c r="E59" s="361"/>
      <c r="F59" s="371"/>
      <c r="G59" s="364">
        <v>4711053.2099999981</v>
      </c>
      <c r="H59" s="365">
        <v>501404</v>
      </c>
      <c r="I59" s="387"/>
      <c r="J59" s="369"/>
      <c r="K59" s="368"/>
      <c r="L59" s="368"/>
      <c r="M59" s="368">
        <v>313515.8</v>
      </c>
      <c r="N59" s="368"/>
      <c r="O59" s="369"/>
      <c r="P59" s="366"/>
      <c r="Q59" s="368"/>
      <c r="R59" s="556">
        <f t="shared" si="0"/>
        <v>4898941.4099999983</v>
      </c>
      <c r="S59" s="863">
        <f t="shared" si="1"/>
        <v>0</v>
      </c>
      <c r="T59" s="328">
        <v>4898941.41</v>
      </c>
      <c r="U59" s="329" t="str">
        <f t="shared" si="3"/>
        <v>MYR</v>
      </c>
      <c r="V59" s="329">
        <f>T59</f>
        <v>4898941.41</v>
      </c>
      <c r="W59" s="329"/>
      <c r="X59" s="329"/>
      <c r="Y59" s="329"/>
      <c r="Z59" s="329"/>
      <c r="AA59" s="329"/>
      <c r="AB59" s="329"/>
      <c r="AC59" s="329"/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customHeight="1" x14ac:dyDescent="0.3">
      <c r="A60" s="359">
        <v>24</v>
      </c>
      <c r="B60" s="377" t="s">
        <v>1572</v>
      </c>
      <c r="C60" s="361">
        <v>501281</v>
      </c>
      <c r="D60" s="362" t="s">
        <v>26</v>
      </c>
      <c r="E60" s="361"/>
      <c r="F60" s="371"/>
      <c r="G60" s="364">
        <v>5000000</v>
      </c>
      <c r="H60" s="365"/>
      <c r="I60" s="387"/>
      <c r="J60" s="369"/>
      <c r="K60" s="368"/>
      <c r="L60" s="368"/>
      <c r="M60" s="368"/>
      <c r="N60" s="368"/>
      <c r="O60" s="369"/>
      <c r="P60" s="366"/>
      <c r="Q60" s="368"/>
      <c r="R60" s="556">
        <f t="shared" si="0"/>
        <v>5000000</v>
      </c>
      <c r="S60" s="863">
        <f t="shared" si="1"/>
        <v>0</v>
      </c>
      <c r="T60" s="328">
        <v>5000000</v>
      </c>
      <c r="U60" s="329" t="str">
        <f t="shared" si="3"/>
        <v>MYR</v>
      </c>
      <c r="V60" s="329">
        <f>T60</f>
        <v>5000000</v>
      </c>
      <c r="W60" s="329"/>
      <c r="X60" s="329"/>
      <c r="Y60" s="329"/>
      <c r="Z60" s="329"/>
      <c r="AA60" s="329"/>
      <c r="AB60" s="329"/>
      <c r="AC60" s="329"/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customHeight="1" x14ac:dyDescent="0.3">
      <c r="A61" s="359">
        <v>25</v>
      </c>
      <c r="B61" s="377" t="s">
        <v>1373</v>
      </c>
      <c r="C61" s="361">
        <v>501149</v>
      </c>
      <c r="D61" s="362" t="s">
        <v>26</v>
      </c>
      <c r="E61" s="361"/>
      <c r="F61" s="371"/>
      <c r="G61" s="364">
        <v>1962652.0200000005</v>
      </c>
      <c r="H61" s="365">
        <v>1519292.33</v>
      </c>
      <c r="I61" s="387"/>
      <c r="J61" s="369"/>
      <c r="K61" s="368"/>
      <c r="L61" s="368"/>
      <c r="M61" s="368">
        <v>762329.56</v>
      </c>
      <c r="N61" s="368"/>
      <c r="O61" s="369"/>
      <c r="P61" s="366"/>
      <c r="Q61" s="368"/>
      <c r="R61" s="556">
        <f t="shared" si="0"/>
        <v>2719614.7900000005</v>
      </c>
      <c r="S61" s="863">
        <f t="shared" si="1"/>
        <v>0</v>
      </c>
      <c r="T61" s="328">
        <v>2719614.7899999996</v>
      </c>
      <c r="U61" s="329" t="str">
        <f t="shared" si="3"/>
        <v>MYR</v>
      </c>
      <c r="V61" s="329">
        <f>T61</f>
        <v>2719614.7899999996</v>
      </c>
      <c r="W61" s="329"/>
      <c r="X61" s="329"/>
      <c r="Y61" s="329"/>
      <c r="Z61" s="329"/>
      <c r="AA61" s="329"/>
      <c r="AB61" s="329"/>
      <c r="AC61" s="329"/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4" customFormat="1" ht="15" customHeight="1" x14ac:dyDescent="0.3">
      <c r="A62" s="385">
        <v>26</v>
      </c>
      <c r="B62" s="386" t="s">
        <v>1360</v>
      </c>
      <c r="C62" s="374">
        <v>501128</v>
      </c>
      <c r="D62" s="375" t="s">
        <v>0</v>
      </c>
      <c r="E62" s="374"/>
      <c r="F62" s="376"/>
      <c r="G62" s="369">
        <v>9699719.2400000002</v>
      </c>
      <c r="H62" s="365">
        <v>7904654.6600000001</v>
      </c>
      <c r="I62" s="387"/>
      <c r="J62" s="369">
        <v>864.68</v>
      </c>
      <c r="K62" s="368"/>
      <c r="L62" s="368"/>
      <c r="M62" s="368">
        <v>5965312.3099999996</v>
      </c>
      <c r="N62" s="368"/>
      <c r="O62" s="369"/>
      <c r="P62" s="366">
        <f>194320.01+0.2</f>
        <v>194320.21000000002</v>
      </c>
      <c r="Q62" s="368"/>
      <c r="R62" s="556">
        <f t="shared" si="0"/>
        <v>11445606.059999999</v>
      </c>
      <c r="S62" s="940">
        <f t="shared" si="1"/>
        <v>3.3999979496002197E-3</v>
      </c>
      <c r="T62" s="447">
        <v>2818420.6</v>
      </c>
      <c r="U62" s="329" t="str">
        <f t="shared" si="3"/>
        <v>USD</v>
      </c>
      <c r="V62" s="329">
        <f>T62*$V$1</f>
        <v>11445606.056600001</v>
      </c>
      <c r="W62" s="419"/>
      <c r="X62" s="419"/>
      <c r="Y62" s="419"/>
      <c r="Z62" s="419"/>
      <c r="AA62" s="419"/>
      <c r="AB62" s="419"/>
      <c r="AC62" s="419"/>
      <c r="AD62" s="418"/>
      <c r="AE62" s="418"/>
      <c r="AF62" s="418"/>
      <c r="AG62" s="418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4"/>
      <c r="BH62" s="384"/>
      <c r="BI62" s="384"/>
      <c r="IU62" s="326"/>
    </row>
    <row r="63" spans="1:255" s="334" customFormat="1" ht="15" customHeight="1" x14ac:dyDescent="0.3">
      <c r="A63" s="385">
        <v>27</v>
      </c>
      <c r="B63" s="386" t="s">
        <v>1625</v>
      </c>
      <c r="C63" s="374">
        <v>501317</v>
      </c>
      <c r="D63" s="375" t="s">
        <v>0</v>
      </c>
      <c r="E63" s="374"/>
      <c r="F63" s="376"/>
      <c r="G63" s="369">
        <v>0</v>
      </c>
      <c r="H63" s="365">
        <v>3863301.33</v>
      </c>
      <c r="I63" s="387"/>
      <c r="J63" s="369"/>
      <c r="K63" s="368"/>
      <c r="L63" s="368"/>
      <c r="M63" s="368"/>
      <c r="N63" s="368"/>
      <c r="O63" s="369"/>
      <c r="P63" s="366">
        <v>17470.04</v>
      </c>
      <c r="Q63" s="368"/>
      <c r="R63" s="556">
        <f t="shared" si="0"/>
        <v>3845831.29</v>
      </c>
      <c r="S63" s="940">
        <f t="shared" si="1"/>
        <v>4.369999747723341E-3</v>
      </c>
      <c r="T63" s="447">
        <v>947015.83000000007</v>
      </c>
      <c r="U63" s="329" t="str">
        <f t="shared" si="3"/>
        <v>USD</v>
      </c>
      <c r="V63" s="329">
        <f>T63*$V$1</f>
        <v>3845831.2856300003</v>
      </c>
      <c r="W63" s="419"/>
      <c r="X63" s="419"/>
      <c r="Y63" s="419"/>
      <c r="Z63" s="419"/>
      <c r="AA63" s="419"/>
      <c r="AB63" s="419"/>
      <c r="AC63" s="419"/>
      <c r="AD63" s="418"/>
      <c r="AE63" s="418"/>
      <c r="AF63" s="418"/>
      <c r="AG63" s="418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4"/>
      <c r="BH63" s="384"/>
      <c r="BI63" s="384"/>
      <c r="IU63" s="326"/>
    </row>
    <row r="64" spans="1:255" s="334" customFormat="1" ht="15" customHeight="1" x14ac:dyDescent="0.3">
      <c r="A64" s="385">
        <v>28</v>
      </c>
      <c r="B64" s="386" t="s">
        <v>1433</v>
      </c>
      <c r="C64" s="374">
        <v>501194</v>
      </c>
      <c r="D64" s="375" t="s">
        <v>26</v>
      </c>
      <c r="E64" s="374"/>
      <c r="F64" s="782"/>
      <c r="G64" s="364">
        <v>28708006.360000007</v>
      </c>
      <c r="H64" s="365">
        <v>3750327.96</v>
      </c>
      <c r="I64" s="387"/>
      <c r="J64" s="369"/>
      <c r="K64" s="368"/>
      <c r="L64" s="368"/>
      <c r="M64" s="368">
        <v>4542992.28</v>
      </c>
      <c r="N64" s="368"/>
      <c r="O64" s="369"/>
      <c r="P64" s="366"/>
      <c r="Q64" s="368"/>
      <c r="R64" s="556">
        <f t="shared" si="0"/>
        <v>27915342.040000007</v>
      </c>
      <c r="S64" s="863">
        <f t="shared" si="1"/>
        <v>0</v>
      </c>
      <c r="T64" s="447">
        <v>27915342.040000021</v>
      </c>
      <c r="U64" s="329" t="str">
        <f t="shared" si="3"/>
        <v>MYR</v>
      </c>
      <c r="V64" s="329">
        <f>T64</f>
        <v>27915342.040000021</v>
      </c>
      <c r="W64" s="419"/>
      <c r="X64" s="419"/>
      <c r="Y64" s="419"/>
      <c r="Z64" s="419"/>
      <c r="AA64" s="419"/>
      <c r="AB64" s="419"/>
      <c r="AC64" s="419"/>
      <c r="AD64" s="418"/>
      <c r="AE64" s="418"/>
      <c r="AF64" s="418"/>
      <c r="AG64" s="418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4"/>
      <c r="BH64" s="384"/>
      <c r="BI64" s="384"/>
      <c r="IU64" s="326"/>
    </row>
    <row r="65" spans="1:255" s="334" customFormat="1" ht="15" customHeight="1" x14ac:dyDescent="0.3">
      <c r="A65" s="385">
        <v>29</v>
      </c>
      <c r="B65" s="386" t="s">
        <v>1369</v>
      </c>
      <c r="C65" s="374">
        <v>501140</v>
      </c>
      <c r="D65" s="375" t="s">
        <v>26</v>
      </c>
      <c r="E65" s="374"/>
      <c r="F65" s="376"/>
      <c r="G65" s="369">
        <v>2996047.0200000005</v>
      </c>
      <c r="H65" s="365">
        <v>824600.88</v>
      </c>
      <c r="I65" s="387"/>
      <c r="J65" s="369"/>
      <c r="K65" s="368"/>
      <c r="L65" s="368"/>
      <c r="M65" s="368">
        <v>825743.3</v>
      </c>
      <c r="N65" s="368"/>
      <c r="O65" s="369"/>
      <c r="P65" s="366"/>
      <c r="Q65" s="368"/>
      <c r="R65" s="556">
        <f t="shared" si="0"/>
        <v>2994904.6000000006</v>
      </c>
      <c r="S65" s="863">
        <f t="shared" si="1"/>
        <v>0</v>
      </c>
      <c r="T65" s="447">
        <v>2994904.6</v>
      </c>
      <c r="U65" s="329" t="str">
        <f t="shared" si="3"/>
        <v>MYR</v>
      </c>
      <c r="V65" s="329">
        <f>T65</f>
        <v>2994904.6</v>
      </c>
      <c r="W65" s="419"/>
      <c r="X65" s="419"/>
      <c r="Y65" s="419"/>
      <c r="Z65" s="419"/>
      <c r="AA65" s="419"/>
      <c r="AB65" s="419"/>
      <c r="AC65" s="419"/>
      <c r="AD65" s="418"/>
      <c r="AE65" s="418"/>
      <c r="AF65" s="418"/>
      <c r="AG65" s="418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4"/>
      <c r="BH65" s="384"/>
      <c r="BI65" s="384"/>
      <c r="IU65" s="326"/>
    </row>
    <row r="66" spans="1:255" s="334" customFormat="1" ht="15" customHeight="1" x14ac:dyDescent="0.3">
      <c r="A66" s="385">
        <v>30</v>
      </c>
      <c r="B66" s="386" t="s">
        <v>1434</v>
      </c>
      <c r="C66" s="374">
        <v>501195</v>
      </c>
      <c r="D66" s="375" t="s">
        <v>26</v>
      </c>
      <c r="E66" s="374"/>
      <c r="F66" s="376"/>
      <c r="G66" s="364">
        <v>6988981.2699999996</v>
      </c>
      <c r="H66" s="365">
        <v>455104.99</v>
      </c>
      <c r="I66" s="387"/>
      <c r="J66" s="369"/>
      <c r="K66" s="368"/>
      <c r="L66" s="368"/>
      <c r="M66" s="368">
        <v>486803.88</v>
      </c>
      <c r="N66" s="368"/>
      <c r="O66" s="369"/>
      <c r="P66" s="366"/>
      <c r="Q66" s="368"/>
      <c r="R66" s="556">
        <f t="shared" si="0"/>
        <v>6957282.3799999999</v>
      </c>
      <c r="S66" s="863">
        <f t="shared" si="1"/>
        <v>0</v>
      </c>
      <c r="T66" s="447">
        <v>6957282.3799999999</v>
      </c>
      <c r="U66" s="329" t="str">
        <f t="shared" si="3"/>
        <v>MYR</v>
      </c>
      <c r="V66" s="329">
        <f>T66</f>
        <v>6957282.3799999999</v>
      </c>
      <c r="W66" s="419"/>
      <c r="X66" s="419"/>
      <c r="Y66" s="419"/>
      <c r="Z66" s="419"/>
      <c r="AA66" s="419"/>
      <c r="AB66" s="419"/>
      <c r="AC66" s="419"/>
      <c r="AD66" s="418"/>
      <c r="AE66" s="418"/>
      <c r="AF66" s="418"/>
      <c r="AG66" s="418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4"/>
      <c r="BH66" s="384"/>
      <c r="BI66" s="384"/>
      <c r="IU66" s="326"/>
    </row>
    <row r="67" spans="1:255" s="334" customFormat="1" ht="15" customHeight="1" x14ac:dyDescent="0.3">
      <c r="A67" s="385">
        <v>31</v>
      </c>
      <c r="B67" s="386" t="s">
        <v>1349</v>
      </c>
      <c r="C67" s="374">
        <v>501133</v>
      </c>
      <c r="D67" s="375" t="s">
        <v>0</v>
      </c>
      <c r="E67" s="374"/>
      <c r="F67" s="376"/>
      <c r="G67" s="369">
        <v>15302724.09</v>
      </c>
      <c r="H67" s="365">
        <v>3085950.03</v>
      </c>
      <c r="I67" s="387"/>
      <c r="J67" s="369">
        <v>2003.46</v>
      </c>
      <c r="K67" s="368"/>
      <c r="L67" s="368"/>
      <c r="M67" s="368">
        <v>3763025.34</v>
      </c>
      <c r="N67" s="368"/>
      <c r="O67" s="369"/>
      <c r="P67" s="366">
        <v>249358.15</v>
      </c>
      <c r="Q67" s="368"/>
      <c r="R67" s="556">
        <f t="shared" si="0"/>
        <v>14378294.090000002</v>
      </c>
      <c r="S67" s="863">
        <f t="shared" si="1"/>
        <v>9.5200035721063614E-3</v>
      </c>
      <c r="T67" s="447">
        <v>3540579.6799999997</v>
      </c>
      <c r="U67" s="329" t="str">
        <f t="shared" si="3"/>
        <v>USD</v>
      </c>
      <c r="V67" s="329">
        <f>T67*$V$1</f>
        <v>14378294.080479998</v>
      </c>
      <c r="W67" s="419"/>
      <c r="X67" s="419"/>
      <c r="Y67" s="419"/>
      <c r="Z67" s="419"/>
      <c r="AA67" s="419"/>
      <c r="AB67" s="419"/>
      <c r="AC67" s="419"/>
      <c r="AD67" s="418"/>
      <c r="AE67" s="418"/>
      <c r="AF67" s="418"/>
      <c r="AG67" s="418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4"/>
      <c r="BH67" s="384"/>
      <c r="BI67" s="384"/>
      <c r="IU67" s="326"/>
    </row>
    <row r="68" spans="1:255" s="334" customFormat="1" ht="15" hidden="1" customHeight="1" x14ac:dyDescent="0.3">
      <c r="A68" s="385">
        <v>7</v>
      </c>
      <c r="B68" s="386" t="s">
        <v>1275</v>
      </c>
      <c r="C68" s="374">
        <v>501095</v>
      </c>
      <c r="D68" s="375" t="s">
        <v>0</v>
      </c>
      <c r="E68" s="374"/>
      <c r="F68" s="376"/>
      <c r="G68" s="369">
        <v>5.6024873629212379E-10</v>
      </c>
      <c r="H68" s="364"/>
      <c r="I68" s="366"/>
      <c r="J68" s="369"/>
      <c r="K68" s="368"/>
      <c r="L68" s="368"/>
      <c r="M68" s="368"/>
      <c r="N68" s="368"/>
      <c r="O68" s="369"/>
      <c r="P68" s="366"/>
      <c r="Q68" s="368"/>
      <c r="R68" s="556">
        <f t="shared" si="0"/>
        <v>5.6024873629212379E-10</v>
      </c>
      <c r="S68" s="863">
        <f t="shared" si="1"/>
        <v>5.6024873629212379E-10</v>
      </c>
      <c r="T68" s="447"/>
      <c r="U68" s="329" t="str">
        <f t="shared" si="3"/>
        <v>USD</v>
      </c>
      <c r="V68" s="329">
        <f>T68*$V$1</f>
        <v>0</v>
      </c>
      <c r="W68" s="419"/>
      <c r="X68" s="419"/>
      <c r="Y68" s="419"/>
      <c r="Z68" s="419"/>
      <c r="AA68" s="419"/>
      <c r="AB68" s="419">
        <f t="shared" si="4"/>
        <v>0</v>
      </c>
      <c r="AC68" s="419"/>
      <c r="AD68" s="418"/>
      <c r="AE68" s="418"/>
      <c r="AF68" s="418"/>
      <c r="AG68" s="418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4"/>
      <c r="BH68" s="384"/>
      <c r="BI68" s="384"/>
      <c r="IU68" s="326"/>
    </row>
    <row r="69" spans="1:255" s="334" customFormat="1" ht="15" customHeight="1" x14ac:dyDescent="0.3">
      <c r="A69" s="385">
        <v>32</v>
      </c>
      <c r="B69" s="386" t="s">
        <v>1504</v>
      </c>
      <c r="C69" s="374">
        <v>501245</v>
      </c>
      <c r="D69" s="375" t="s">
        <v>26</v>
      </c>
      <c r="E69" s="374"/>
      <c r="F69" s="376"/>
      <c r="G69" s="369">
        <v>920400</v>
      </c>
      <c r="H69" s="364"/>
      <c r="I69" s="366"/>
      <c r="J69" s="369"/>
      <c r="K69" s="368"/>
      <c r="L69" s="368"/>
      <c r="M69" s="368">
        <v>920400</v>
      </c>
      <c r="N69" s="368"/>
      <c r="O69" s="369"/>
      <c r="P69" s="366"/>
      <c r="Q69" s="368"/>
      <c r="R69" s="556">
        <f t="shared" si="0"/>
        <v>0</v>
      </c>
      <c r="S69" s="867">
        <f t="shared" si="1"/>
        <v>0</v>
      </c>
      <c r="T69" s="447">
        <v>0</v>
      </c>
      <c r="U69" s="329" t="str">
        <f t="shared" si="3"/>
        <v>MYR</v>
      </c>
      <c r="V69" s="329">
        <f>T69</f>
        <v>0</v>
      </c>
      <c r="W69" s="419"/>
      <c r="X69" s="419"/>
      <c r="Y69" s="419"/>
      <c r="Z69" s="419"/>
      <c r="AA69" s="419"/>
      <c r="AB69" s="419"/>
      <c r="AC69" s="419"/>
      <c r="AD69" s="418"/>
      <c r="AE69" s="418"/>
      <c r="AF69" s="418"/>
      <c r="AG69" s="418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4"/>
      <c r="BH69" s="384"/>
      <c r="BI69" s="384"/>
      <c r="IU69" s="326"/>
    </row>
    <row r="70" spans="1:255" s="334" customFormat="1" ht="15" hidden="1" customHeight="1" x14ac:dyDescent="0.3">
      <c r="A70" s="385">
        <v>25</v>
      </c>
      <c r="B70" s="386" t="s">
        <v>1459</v>
      </c>
      <c r="C70" s="374">
        <v>501213</v>
      </c>
      <c r="D70" s="375" t="s">
        <v>26</v>
      </c>
      <c r="E70" s="374"/>
      <c r="F70" s="376"/>
      <c r="G70" s="369">
        <v>0</v>
      </c>
      <c r="H70" s="364"/>
      <c r="I70" s="366"/>
      <c r="J70" s="369"/>
      <c r="K70" s="368"/>
      <c r="L70" s="368"/>
      <c r="M70" s="368"/>
      <c r="N70" s="368"/>
      <c r="O70" s="369"/>
      <c r="P70" s="366"/>
      <c r="Q70" s="368"/>
      <c r="R70" s="556">
        <f t="shared" si="0"/>
        <v>0</v>
      </c>
      <c r="S70" s="867">
        <f t="shared" si="1"/>
        <v>0</v>
      </c>
      <c r="T70" s="447"/>
      <c r="U70" s="329" t="str">
        <f t="shared" si="3"/>
        <v>MYR</v>
      </c>
      <c r="V70" s="329">
        <f t="shared" ref="V70:V80" si="8">T70</f>
        <v>0</v>
      </c>
      <c r="W70" s="419"/>
      <c r="X70" s="419"/>
      <c r="Y70" s="419"/>
      <c r="Z70" s="419"/>
      <c r="AA70" s="419"/>
      <c r="AB70" s="419"/>
      <c r="AC70" s="419"/>
      <c r="AD70" s="418"/>
      <c r="AE70" s="418"/>
      <c r="AF70" s="418"/>
      <c r="AG70" s="418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H70" s="384"/>
      <c r="BI70" s="384"/>
      <c r="IU70" s="326"/>
    </row>
    <row r="71" spans="1:255" s="334" customFormat="1" ht="15" customHeight="1" x14ac:dyDescent="0.3">
      <c r="A71" s="385">
        <v>33</v>
      </c>
      <c r="B71" s="386" t="s">
        <v>1573</v>
      </c>
      <c r="C71" s="374">
        <v>501270</v>
      </c>
      <c r="D71" s="375" t="s">
        <v>26</v>
      </c>
      <c r="E71" s="374"/>
      <c r="F71" s="376"/>
      <c r="G71" s="369">
        <v>2444591.87</v>
      </c>
      <c r="H71" s="364">
        <v>775939.79</v>
      </c>
      <c r="I71" s="366"/>
      <c r="J71" s="369"/>
      <c r="K71" s="368"/>
      <c r="L71" s="368"/>
      <c r="M71" s="368">
        <v>248132.5</v>
      </c>
      <c r="N71" s="368"/>
      <c r="O71" s="369"/>
      <c r="P71" s="366"/>
      <c r="Q71" s="368"/>
      <c r="R71" s="556">
        <f t="shared" si="0"/>
        <v>2972399.16</v>
      </c>
      <c r="S71" s="867">
        <f t="shared" si="1"/>
        <v>0</v>
      </c>
      <c r="T71" s="447">
        <v>2972399.16</v>
      </c>
      <c r="U71" s="329" t="str">
        <f t="shared" si="3"/>
        <v>MYR</v>
      </c>
      <c r="V71" s="329">
        <f t="shared" si="8"/>
        <v>2972399.16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hidden="1" customHeight="1" x14ac:dyDescent="0.3">
      <c r="A72" s="385">
        <v>34</v>
      </c>
      <c r="B72" s="386" t="s">
        <v>1372</v>
      </c>
      <c r="C72" s="374">
        <v>501145</v>
      </c>
      <c r="D72" s="375" t="s">
        <v>26</v>
      </c>
      <c r="E72" s="374"/>
      <c r="F72" s="376"/>
      <c r="G72" s="369">
        <v>-4.6566128730773926E-10</v>
      </c>
      <c r="H72" s="364"/>
      <c r="I72" s="366"/>
      <c r="J72" s="369"/>
      <c r="K72" s="368"/>
      <c r="L72" s="368"/>
      <c r="M72" s="368"/>
      <c r="N72" s="368"/>
      <c r="O72" s="369"/>
      <c r="P72" s="366"/>
      <c r="Q72" s="368"/>
      <c r="R72" s="556">
        <f t="shared" si="0"/>
        <v>-4.6566128730773926E-10</v>
      </c>
      <c r="S72" s="863">
        <f t="shared" si="1"/>
        <v>-4.6566128730773926E-10</v>
      </c>
      <c r="T72" s="447"/>
      <c r="U72" s="329" t="str">
        <f t="shared" si="3"/>
        <v>MYR</v>
      </c>
      <c r="V72" s="329">
        <f t="shared" si="8"/>
        <v>0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1397</v>
      </c>
      <c r="C73" s="374">
        <v>501160</v>
      </c>
      <c r="D73" s="375" t="s">
        <v>26</v>
      </c>
      <c r="E73" s="374"/>
      <c r="F73" s="376"/>
      <c r="G73" s="369">
        <v>4546018.3100000015</v>
      </c>
      <c r="H73" s="364">
        <v>450836.59</v>
      </c>
      <c r="I73" s="366"/>
      <c r="J73" s="364"/>
      <c r="K73" s="368"/>
      <c r="L73" s="368"/>
      <c r="M73" s="368"/>
      <c r="N73" s="368"/>
      <c r="O73" s="369"/>
      <c r="P73" s="366"/>
      <c r="Q73" s="368"/>
      <c r="R73" s="556">
        <f t="shared" si="0"/>
        <v>4996854.9000000013</v>
      </c>
      <c r="S73" s="867">
        <f t="shared" si="1"/>
        <v>0</v>
      </c>
      <c r="T73" s="447">
        <v>4996854.8999999985</v>
      </c>
      <c r="U73" s="329" t="str">
        <f t="shared" si="3"/>
        <v>MYR</v>
      </c>
      <c r="V73" s="329">
        <f t="shared" si="8"/>
        <v>4996854.8999999985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1566</v>
      </c>
      <c r="C74" s="374">
        <v>501275</v>
      </c>
      <c r="D74" s="375" t="s">
        <v>26</v>
      </c>
      <c r="E74" s="374"/>
      <c r="F74" s="376"/>
      <c r="G74" s="369">
        <v>3491633.47</v>
      </c>
      <c r="H74" s="364"/>
      <c r="I74" s="366"/>
      <c r="J74" s="364"/>
      <c r="K74" s="368"/>
      <c r="L74" s="368"/>
      <c r="M74" s="368"/>
      <c r="N74" s="368"/>
      <c r="O74" s="369"/>
      <c r="P74" s="366"/>
      <c r="Q74" s="368"/>
      <c r="R74" s="556">
        <f t="shared" si="0"/>
        <v>3491633.47</v>
      </c>
      <c r="S74" s="867">
        <f t="shared" si="1"/>
        <v>0</v>
      </c>
      <c r="T74" s="447">
        <v>3491633.4699999993</v>
      </c>
      <c r="U74" s="329" t="str">
        <f t="shared" si="3"/>
        <v>MYR</v>
      </c>
      <c r="V74" s="329">
        <f t="shared" si="8"/>
        <v>3491633.4699999993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1460</v>
      </c>
      <c r="C75" s="374">
        <v>501220</v>
      </c>
      <c r="D75" s="375" t="s">
        <v>26</v>
      </c>
      <c r="E75" s="374"/>
      <c r="F75" s="376"/>
      <c r="G75" s="369">
        <v>15887250</v>
      </c>
      <c r="H75" s="364">
        <v>3942000</v>
      </c>
      <c r="I75" s="366"/>
      <c r="J75" s="369"/>
      <c r="K75" s="368"/>
      <c r="L75" s="368"/>
      <c r="M75" s="368">
        <v>3285000</v>
      </c>
      <c r="N75" s="368"/>
      <c r="O75" s="369"/>
      <c r="P75" s="366"/>
      <c r="Q75" s="368"/>
      <c r="R75" s="556">
        <f t="shared" si="0"/>
        <v>16544250</v>
      </c>
      <c r="S75" s="863">
        <f t="shared" si="1"/>
        <v>0</v>
      </c>
      <c r="T75" s="447">
        <v>16544250</v>
      </c>
      <c r="U75" s="329" t="str">
        <f t="shared" si="3"/>
        <v>MYR</v>
      </c>
      <c r="V75" s="329">
        <f t="shared" si="8"/>
        <v>16544250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3">
      <c r="A76" s="385">
        <v>37</v>
      </c>
      <c r="B76" s="386" t="s">
        <v>1621</v>
      </c>
      <c r="C76" s="374">
        <v>501320</v>
      </c>
      <c r="D76" s="375" t="s">
        <v>26</v>
      </c>
      <c r="E76" s="374"/>
      <c r="F76" s="376"/>
      <c r="G76" s="364">
        <v>1.862645149230957E-9</v>
      </c>
      <c r="H76" s="364">
        <v>9999642.7300000004</v>
      </c>
      <c r="I76" s="366"/>
      <c r="J76" s="369"/>
      <c r="K76" s="368"/>
      <c r="L76" s="368"/>
      <c r="M76" s="368"/>
      <c r="N76" s="368"/>
      <c r="O76" s="369"/>
      <c r="P76" s="366"/>
      <c r="Q76" s="368"/>
      <c r="R76" s="556">
        <f t="shared" si="0"/>
        <v>9999642.7300000023</v>
      </c>
      <c r="S76" s="863">
        <f t="shared" si="1"/>
        <v>0</v>
      </c>
      <c r="T76" s="447">
        <v>9999642.7300000004</v>
      </c>
      <c r="U76" s="329" t="str">
        <f t="shared" si="3"/>
        <v>MYR</v>
      </c>
      <c r="V76" s="329">
        <f t="shared" si="8"/>
        <v>9999642.7300000004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customHeight="1" x14ac:dyDescent="0.3">
      <c r="A77" s="385">
        <v>38</v>
      </c>
      <c r="B77" s="386" t="s">
        <v>1620</v>
      </c>
      <c r="C77" s="374">
        <v>501201</v>
      </c>
      <c r="D77" s="375" t="s">
        <v>26</v>
      </c>
      <c r="E77" s="374"/>
      <c r="F77" s="376"/>
      <c r="G77" s="364">
        <v>0</v>
      </c>
      <c r="H77" s="364">
        <v>39998299.969999999</v>
      </c>
      <c r="I77" s="366"/>
      <c r="J77" s="369"/>
      <c r="K77" s="368"/>
      <c r="L77" s="368"/>
      <c r="M77" s="368"/>
      <c r="N77" s="368"/>
      <c r="O77" s="369"/>
      <c r="P77" s="366"/>
      <c r="Q77" s="368"/>
      <c r="R77" s="556">
        <f t="shared" si="0"/>
        <v>39998299.969999999</v>
      </c>
      <c r="S77" s="863">
        <f t="shared" si="1"/>
        <v>0</v>
      </c>
      <c r="T77" s="447">
        <v>39998299.969999999</v>
      </c>
      <c r="U77" s="329" t="str">
        <f t="shared" si="3"/>
        <v>MYR</v>
      </c>
      <c r="V77" s="329">
        <f t="shared" si="8"/>
        <v>39998299.969999999</v>
      </c>
      <c r="W77" s="419"/>
      <c r="X77" s="419"/>
      <c r="Y77" s="419"/>
      <c r="Z77" s="419"/>
      <c r="AA77" s="419"/>
      <c r="AB77" s="419"/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customHeight="1" x14ac:dyDescent="0.3">
      <c r="A78" s="385">
        <v>39</v>
      </c>
      <c r="B78" s="386" t="s">
        <v>1461</v>
      </c>
      <c r="C78" s="374">
        <v>501211</v>
      </c>
      <c r="D78" s="375" t="s">
        <v>26</v>
      </c>
      <c r="E78" s="374"/>
      <c r="F78" s="376"/>
      <c r="G78" s="364">
        <v>1033598.44</v>
      </c>
      <c r="H78" s="364">
        <v>47449.86</v>
      </c>
      <c r="I78" s="366"/>
      <c r="J78" s="369"/>
      <c r="K78" s="368"/>
      <c r="L78" s="368"/>
      <c r="M78" s="368">
        <v>359331.5</v>
      </c>
      <c r="N78" s="368"/>
      <c r="O78" s="369"/>
      <c r="P78" s="366"/>
      <c r="Q78" s="368"/>
      <c r="R78" s="556">
        <f t="shared" si="0"/>
        <v>721716.8</v>
      </c>
      <c r="S78" s="863">
        <f t="shared" si="1"/>
        <v>0</v>
      </c>
      <c r="T78" s="447">
        <v>721716.79999999993</v>
      </c>
      <c r="U78" s="329"/>
      <c r="V78" s="329">
        <f t="shared" si="8"/>
        <v>721716.79999999993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2" customFormat="1" ht="15" customHeight="1" thickBot="1" x14ac:dyDescent="0.35">
      <c r="A79" s="359">
        <v>40</v>
      </c>
      <c r="B79" s="377" t="s">
        <v>50</v>
      </c>
      <c r="C79" s="361">
        <v>500783</v>
      </c>
      <c r="D79" s="362" t="s">
        <v>26</v>
      </c>
      <c r="E79" s="361"/>
      <c r="F79" s="371"/>
      <c r="G79" s="364">
        <v>12000000</v>
      </c>
      <c r="H79" s="364">
        <v>19000000</v>
      </c>
      <c r="I79" s="366"/>
      <c r="J79" s="369"/>
      <c r="K79" s="369"/>
      <c r="L79" s="369"/>
      <c r="M79" s="369">
        <v>17000000</v>
      </c>
      <c r="N79" s="368"/>
      <c r="O79" s="369"/>
      <c r="P79" s="366"/>
      <c r="Q79" s="368"/>
      <c r="R79" s="556">
        <f t="shared" si="0"/>
        <v>14000000</v>
      </c>
      <c r="S79" s="863">
        <f t="shared" si="1"/>
        <v>0</v>
      </c>
      <c r="T79" s="328">
        <v>14000000</v>
      </c>
      <c r="U79" s="329" t="str">
        <f t="shared" si="3"/>
        <v>MYR</v>
      </c>
      <c r="V79" s="329">
        <f t="shared" si="8"/>
        <v>14000000</v>
      </c>
      <c r="W79" s="329"/>
      <c r="X79" s="329"/>
      <c r="Y79" s="329"/>
      <c r="Z79" s="329"/>
      <c r="AA79" s="329"/>
      <c r="AB79" s="419">
        <f t="shared" si="4"/>
        <v>2000000</v>
      </c>
      <c r="AC79" s="329">
        <f t="shared" si="5"/>
        <v>14000000</v>
      </c>
      <c r="AD79" s="330"/>
      <c r="AE79" s="330"/>
      <c r="AF79" s="330"/>
      <c r="AG79" s="330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27"/>
      <c r="AW79" s="327"/>
      <c r="AX79" s="327"/>
      <c r="AY79" s="327"/>
      <c r="AZ79" s="327"/>
      <c r="BA79" s="327"/>
      <c r="BB79" s="327"/>
      <c r="BC79" s="327"/>
      <c r="BD79" s="327"/>
      <c r="BE79" s="327"/>
      <c r="BF79" s="327"/>
      <c r="BG79" s="358"/>
      <c r="BH79" s="358"/>
      <c r="BI79" s="358"/>
      <c r="IU79" s="333"/>
    </row>
    <row r="80" spans="1:255" s="332" customFormat="1" ht="15" customHeight="1" thickBot="1" x14ac:dyDescent="0.35">
      <c r="A80" s="359">
        <v>41</v>
      </c>
      <c r="B80" s="377" t="s">
        <v>51</v>
      </c>
      <c r="C80" s="361">
        <v>500790</v>
      </c>
      <c r="D80" s="362" t="s">
        <v>26</v>
      </c>
      <c r="E80" s="361"/>
      <c r="F80" s="371"/>
      <c r="G80" s="364">
        <v>34300000</v>
      </c>
      <c r="H80" s="365">
        <v>36300000</v>
      </c>
      <c r="I80" s="387"/>
      <c r="J80" s="366"/>
      <c r="K80" s="368"/>
      <c r="L80" s="368"/>
      <c r="M80" s="366">
        <v>30800000</v>
      </c>
      <c r="N80" s="368"/>
      <c r="O80" s="369"/>
      <c r="P80" s="366"/>
      <c r="Q80" s="368"/>
      <c r="R80" s="562">
        <f t="shared" si="0"/>
        <v>39800000</v>
      </c>
      <c r="S80" s="863">
        <f t="shared" si="1"/>
        <v>0</v>
      </c>
      <c r="T80" s="526">
        <v>39800000</v>
      </c>
      <c r="U80" s="329" t="str">
        <f t="shared" si="3"/>
        <v>MYR</v>
      </c>
      <c r="V80" s="329">
        <f t="shared" si="8"/>
        <v>39800000</v>
      </c>
      <c r="W80" s="329"/>
      <c r="X80" s="329"/>
      <c r="Y80" s="329"/>
      <c r="Z80" s="329"/>
      <c r="AA80" s="329"/>
      <c r="AB80" s="419">
        <f t="shared" si="4"/>
        <v>5500000</v>
      </c>
      <c r="AC80" s="329">
        <f t="shared" si="5"/>
        <v>39800000</v>
      </c>
      <c r="AD80" s="330"/>
      <c r="AE80" s="330"/>
      <c r="AF80" s="330"/>
      <c r="AG80" s="330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58"/>
      <c r="BH80" s="358"/>
      <c r="BI80" s="358"/>
      <c r="IU80" s="333"/>
    </row>
    <row r="81" spans="1:255" s="334" customFormat="1" ht="15" hidden="1" customHeight="1" x14ac:dyDescent="0.3">
      <c r="A81" s="359">
        <v>7</v>
      </c>
      <c r="B81" s="377" t="s">
        <v>52</v>
      </c>
      <c r="C81" s="361">
        <v>500960</v>
      </c>
      <c r="D81" s="362" t="s">
        <v>0</v>
      </c>
      <c r="E81" s="361"/>
      <c r="F81" s="371"/>
      <c r="G81" s="364">
        <v>-2.0499993115663528E-3</v>
      </c>
      <c r="H81" s="365"/>
      <c r="I81" s="387"/>
      <c r="J81" s="366"/>
      <c r="K81" s="368"/>
      <c r="L81" s="368"/>
      <c r="M81" s="413"/>
      <c r="N81" s="368"/>
      <c r="O81" s="369"/>
      <c r="P81" s="366"/>
      <c r="Q81" s="368"/>
      <c r="R81" s="669">
        <f t="shared" si="0"/>
        <v>-2.0499993115663528E-3</v>
      </c>
      <c r="S81" s="864">
        <f t="shared" si="1"/>
        <v>-2.0499993115663528E-3</v>
      </c>
      <c r="T81" s="328"/>
      <c r="U81" s="329" t="str">
        <f t="shared" si="3"/>
        <v>USD</v>
      </c>
      <c r="V81" s="329">
        <f>T81*$V$1</f>
        <v>0</v>
      </c>
      <c r="W81" s="329"/>
      <c r="X81" s="329"/>
      <c r="Y81" s="329"/>
      <c r="Z81" s="329"/>
      <c r="AA81" s="329"/>
      <c r="AB81" s="329">
        <f t="shared" si="4"/>
        <v>0</v>
      </c>
      <c r="AC81" s="329">
        <f t="shared" si="5"/>
        <v>-2.0499993115663528E-3</v>
      </c>
      <c r="AD81" s="330"/>
      <c r="AE81" s="330"/>
      <c r="AF81" s="330"/>
      <c r="AG81" s="330"/>
      <c r="AH81" s="331"/>
      <c r="AI81" s="331"/>
      <c r="AJ81" s="331"/>
      <c r="AK81" s="331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I81" s="384"/>
      <c r="IU81" s="326"/>
    </row>
    <row r="82" spans="1:255" s="332" customFormat="1" ht="15" hidden="1" customHeight="1" thickBot="1" x14ac:dyDescent="0.35">
      <c r="A82" s="385">
        <v>7</v>
      </c>
      <c r="B82" s="386" t="s">
        <v>53</v>
      </c>
      <c r="C82" s="374">
        <v>500865</v>
      </c>
      <c r="D82" s="375" t="s">
        <v>26</v>
      </c>
      <c r="E82" s="374"/>
      <c r="F82" s="376"/>
      <c r="G82" s="369">
        <v>0</v>
      </c>
      <c r="H82" s="365"/>
      <c r="I82" s="387"/>
      <c r="J82" s="366"/>
      <c r="K82" s="368"/>
      <c r="L82" s="368"/>
      <c r="M82" s="368"/>
      <c r="N82" s="368"/>
      <c r="O82" s="369"/>
      <c r="P82" s="366"/>
      <c r="Q82" s="368"/>
      <c r="R82" s="556">
        <f t="shared" si="0"/>
        <v>0</v>
      </c>
      <c r="S82" s="863">
        <f t="shared" si="1"/>
        <v>0</v>
      </c>
      <c r="T82" s="527"/>
      <c r="U82" s="329" t="str">
        <f t="shared" si="3"/>
        <v>MYR</v>
      </c>
      <c r="V82" s="329">
        <f t="shared" ref="V82:V116" si="9">T82</f>
        <v>0</v>
      </c>
      <c r="W82" s="329"/>
      <c r="X82" s="329"/>
      <c r="Y82" s="329"/>
      <c r="Z82" s="329"/>
      <c r="AA82" s="329"/>
      <c r="AB82" s="329">
        <f t="shared" si="4"/>
        <v>0</v>
      </c>
      <c r="AC82" s="329">
        <f t="shared" si="5"/>
        <v>0</v>
      </c>
      <c r="AD82" s="330"/>
      <c r="AE82" s="330"/>
      <c r="AF82" s="330"/>
      <c r="AG82" s="330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27"/>
      <c r="AW82" s="327"/>
      <c r="AX82" s="327"/>
      <c r="AY82" s="327"/>
      <c r="AZ82" s="327"/>
      <c r="BA82" s="327"/>
      <c r="BB82" s="327"/>
      <c r="BC82" s="327"/>
      <c r="BD82" s="327"/>
      <c r="BE82" s="327"/>
      <c r="BF82" s="327"/>
      <c r="BG82" s="358"/>
      <c r="BH82" s="358"/>
      <c r="BI82" s="358"/>
      <c r="IU82" s="333"/>
    </row>
    <row r="83" spans="1:255" s="332" customFormat="1" ht="15" hidden="1" customHeight="1" x14ac:dyDescent="0.3">
      <c r="A83" s="355"/>
      <c r="B83" s="356" t="s">
        <v>54</v>
      </c>
      <c r="C83" s="348">
        <v>500825</v>
      </c>
      <c r="D83" s="349" t="s">
        <v>26</v>
      </c>
      <c r="E83" s="348"/>
      <c r="F83" s="350"/>
      <c r="G83" s="351">
        <v>0</v>
      </c>
      <c r="H83" s="365"/>
      <c r="I83" s="387"/>
      <c r="J83" s="366"/>
      <c r="K83" s="368"/>
      <c r="L83" s="368"/>
      <c r="M83" s="368"/>
      <c r="N83" s="368"/>
      <c r="O83" s="369"/>
      <c r="P83" s="366"/>
      <c r="Q83" s="368"/>
      <c r="R83" s="556">
        <f t="shared" si="0"/>
        <v>0</v>
      </c>
      <c r="S83" s="863">
        <f t="shared" si="1"/>
        <v>0</v>
      </c>
      <c r="T83" s="328"/>
      <c r="U83" s="329" t="str">
        <f t="shared" si="3"/>
        <v>MYR</v>
      </c>
      <c r="V83" s="329">
        <f t="shared" si="9"/>
        <v>0</v>
      </c>
      <c r="W83" s="329"/>
      <c r="X83" s="329"/>
      <c r="Y83" s="329"/>
      <c r="Z83" s="329"/>
      <c r="AA83" s="329"/>
      <c r="AB83" s="329">
        <f t="shared" si="4"/>
        <v>0</v>
      </c>
      <c r="AC83" s="329">
        <f t="shared" si="5"/>
        <v>0</v>
      </c>
      <c r="AD83" s="330"/>
      <c r="AE83" s="330"/>
      <c r="AF83" s="330"/>
      <c r="AG83" s="330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58"/>
      <c r="BI83" s="358"/>
      <c r="IU83" s="333"/>
    </row>
    <row r="84" spans="1:255" s="332" customFormat="1" ht="15" hidden="1" customHeight="1" x14ac:dyDescent="0.3">
      <c r="A84" s="355"/>
      <c r="B84" s="356" t="s">
        <v>55</v>
      </c>
      <c r="C84" s="348">
        <v>500935</v>
      </c>
      <c r="D84" s="349" t="s">
        <v>0</v>
      </c>
      <c r="E84" s="348"/>
      <c r="F84" s="350"/>
      <c r="G84" s="351">
        <v>0</v>
      </c>
      <c r="H84" s="365"/>
      <c r="I84" s="387"/>
      <c r="J84" s="366"/>
      <c r="K84" s="368"/>
      <c r="L84" s="368"/>
      <c r="M84" s="368"/>
      <c r="N84" s="368"/>
      <c r="O84" s="369"/>
      <c r="P84" s="366"/>
      <c r="Q84" s="368"/>
      <c r="R84" s="820">
        <f t="shared" si="0"/>
        <v>0</v>
      </c>
      <c r="S84" s="863">
        <f t="shared" si="1"/>
        <v>0</v>
      </c>
      <c r="T84" s="328"/>
      <c r="U84" s="329" t="str">
        <f t="shared" si="3"/>
        <v>USD</v>
      </c>
      <c r="V84" s="329">
        <f t="shared" si="9"/>
        <v>0</v>
      </c>
      <c r="W84" s="329"/>
      <c r="X84" s="329"/>
      <c r="Y84" s="329"/>
      <c r="Z84" s="329"/>
      <c r="AA84" s="329"/>
      <c r="AB84" s="329">
        <f t="shared" si="4"/>
        <v>0</v>
      </c>
      <c r="AC84" s="329">
        <f t="shared" si="5"/>
        <v>0</v>
      </c>
      <c r="AD84" s="330"/>
      <c r="AE84" s="330"/>
      <c r="AF84" s="330"/>
      <c r="AG84" s="330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27"/>
      <c r="AW84" s="327"/>
      <c r="AX84" s="327"/>
      <c r="AY84" s="357"/>
      <c r="AZ84" s="327"/>
      <c r="BA84" s="327"/>
      <c r="BB84" s="327"/>
      <c r="BC84" s="327"/>
      <c r="BD84" s="327"/>
      <c r="BE84" s="327"/>
      <c r="BF84" s="327"/>
      <c r="BG84" s="358"/>
      <c r="BH84" s="358"/>
      <c r="BI84" s="358"/>
      <c r="IU84" s="333"/>
    </row>
    <row r="85" spans="1:255" s="332" customFormat="1" ht="15" hidden="1" customHeight="1" x14ac:dyDescent="0.3">
      <c r="A85" s="355"/>
      <c r="B85" s="356" t="s">
        <v>56</v>
      </c>
      <c r="C85" s="348">
        <v>500949</v>
      </c>
      <c r="D85" s="349" t="s">
        <v>26</v>
      </c>
      <c r="E85" s="348"/>
      <c r="F85" s="350"/>
      <c r="G85" s="351">
        <v>0</v>
      </c>
      <c r="H85" s="365"/>
      <c r="I85" s="387"/>
      <c r="J85" s="366"/>
      <c r="K85" s="368"/>
      <c r="L85" s="368"/>
      <c r="M85" s="368"/>
      <c r="N85" s="368"/>
      <c r="O85" s="369"/>
      <c r="P85" s="366"/>
      <c r="Q85" s="368"/>
      <c r="R85" s="820">
        <f t="shared" si="0"/>
        <v>0</v>
      </c>
      <c r="S85" s="863">
        <f t="shared" si="1"/>
        <v>0</v>
      </c>
      <c r="T85" s="328"/>
      <c r="U85" s="329" t="str">
        <f t="shared" si="3"/>
        <v>MYR</v>
      </c>
      <c r="V85" s="329">
        <f t="shared" si="9"/>
        <v>0</v>
      </c>
      <c r="W85" s="329"/>
      <c r="X85" s="329"/>
      <c r="Y85" s="329"/>
      <c r="Z85" s="329"/>
      <c r="AA85" s="329"/>
      <c r="AB85" s="329">
        <f t="shared" si="4"/>
        <v>0</v>
      </c>
      <c r="AC85" s="329">
        <f t="shared" si="5"/>
        <v>0</v>
      </c>
      <c r="AD85" s="330"/>
      <c r="AE85" s="330"/>
      <c r="AF85" s="330"/>
      <c r="AG85" s="330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27"/>
      <c r="AW85" s="327"/>
      <c r="AX85" s="327"/>
      <c r="AY85" s="327"/>
      <c r="AZ85" s="327"/>
      <c r="BA85" s="327"/>
      <c r="BB85" s="327"/>
      <c r="BC85" s="327"/>
      <c r="BD85" s="327"/>
      <c r="BE85" s="327"/>
      <c r="BF85" s="327"/>
      <c r="BG85" s="358"/>
      <c r="BI85" s="358"/>
      <c r="IU85" s="333"/>
    </row>
    <row r="86" spans="1:255" s="332" customFormat="1" ht="15" hidden="1" customHeight="1" x14ac:dyDescent="0.3">
      <c r="A86" s="355"/>
      <c r="B86" s="356" t="s">
        <v>57</v>
      </c>
      <c r="C86" s="348">
        <v>500795</v>
      </c>
      <c r="D86" s="349" t="s">
        <v>0</v>
      </c>
      <c r="E86" s="348"/>
      <c r="F86" s="350"/>
      <c r="G86" s="351">
        <v>0</v>
      </c>
      <c r="H86" s="365"/>
      <c r="I86" s="387"/>
      <c r="J86" s="366"/>
      <c r="K86" s="368"/>
      <c r="L86" s="368"/>
      <c r="M86" s="368"/>
      <c r="N86" s="368"/>
      <c r="O86" s="369"/>
      <c r="P86" s="366"/>
      <c r="Q86" s="368"/>
      <c r="R86" s="820">
        <f t="shared" si="0"/>
        <v>0</v>
      </c>
      <c r="S86" s="863">
        <f t="shared" si="1"/>
        <v>0</v>
      </c>
      <c r="T86" s="328"/>
      <c r="U86" s="329" t="str">
        <f t="shared" si="3"/>
        <v>USD</v>
      </c>
      <c r="V86" s="329">
        <f t="shared" si="9"/>
        <v>0</v>
      </c>
      <c r="W86" s="329"/>
      <c r="X86" s="329"/>
      <c r="Y86" s="329"/>
      <c r="Z86" s="329"/>
      <c r="AA86" s="329"/>
      <c r="AB86" s="329">
        <f t="shared" si="4"/>
        <v>0</v>
      </c>
      <c r="AC86" s="329">
        <f t="shared" si="5"/>
        <v>0</v>
      </c>
      <c r="AD86" s="330"/>
      <c r="AE86" s="330"/>
      <c r="AF86" s="330"/>
      <c r="AG86" s="330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27"/>
      <c r="AW86" s="327"/>
      <c r="AX86" s="327"/>
      <c r="AY86" s="357"/>
      <c r="AZ86" s="327"/>
      <c r="BA86" s="327"/>
      <c r="BB86" s="327"/>
      <c r="BC86" s="327"/>
      <c r="BD86" s="327"/>
      <c r="BE86" s="327"/>
      <c r="BF86" s="327"/>
      <c r="BG86" s="358"/>
      <c r="BI86" s="358"/>
      <c r="IU86" s="333"/>
    </row>
    <row r="87" spans="1:255" s="332" customFormat="1" ht="15" hidden="1" customHeight="1" x14ac:dyDescent="0.3">
      <c r="A87" s="355"/>
      <c r="B87" s="356" t="s">
        <v>58</v>
      </c>
      <c r="C87" s="348">
        <v>500835</v>
      </c>
      <c r="D87" s="349" t="s">
        <v>0</v>
      </c>
      <c r="E87" s="348"/>
      <c r="F87" s="350"/>
      <c r="G87" s="351">
        <v>0</v>
      </c>
      <c r="H87" s="365"/>
      <c r="I87" s="387"/>
      <c r="J87" s="366"/>
      <c r="K87" s="368"/>
      <c r="L87" s="368"/>
      <c r="M87" s="368"/>
      <c r="N87" s="368"/>
      <c r="O87" s="369"/>
      <c r="P87" s="366"/>
      <c r="Q87" s="368"/>
      <c r="R87" s="820">
        <f t="shared" si="0"/>
        <v>0</v>
      </c>
      <c r="S87" s="863">
        <f t="shared" si="1"/>
        <v>0</v>
      </c>
      <c r="T87" s="328"/>
      <c r="U87" s="329" t="str">
        <f t="shared" si="3"/>
        <v>USD</v>
      </c>
      <c r="V87" s="329">
        <f t="shared" si="9"/>
        <v>0</v>
      </c>
      <c r="W87" s="329"/>
      <c r="X87" s="329"/>
      <c r="Y87" s="329"/>
      <c r="Z87" s="329"/>
      <c r="AA87" s="329"/>
      <c r="AB87" s="329">
        <f t="shared" si="4"/>
        <v>0</v>
      </c>
      <c r="AC87" s="329">
        <f t="shared" si="5"/>
        <v>0</v>
      </c>
      <c r="AD87" s="330"/>
      <c r="AE87" s="330"/>
      <c r="AF87" s="330"/>
      <c r="AG87" s="330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27"/>
      <c r="AW87" s="327"/>
      <c r="AX87" s="327"/>
      <c r="AY87" s="357"/>
      <c r="AZ87" s="327"/>
      <c r="BA87" s="327"/>
      <c r="BB87" s="327"/>
      <c r="BC87" s="327"/>
      <c r="BD87" s="327"/>
      <c r="BE87" s="327"/>
      <c r="BF87" s="327"/>
      <c r="BG87" s="358"/>
      <c r="BI87" s="358"/>
      <c r="IU87" s="333"/>
    </row>
    <row r="88" spans="1:255" s="332" customFormat="1" ht="15" hidden="1" customHeight="1" x14ac:dyDescent="0.3">
      <c r="A88" s="355"/>
      <c r="B88" s="356" t="s">
        <v>59</v>
      </c>
      <c r="C88" s="348">
        <v>500957</v>
      </c>
      <c r="D88" s="349" t="s">
        <v>26</v>
      </c>
      <c r="E88" s="348"/>
      <c r="F88" s="350"/>
      <c r="G88" s="351">
        <v>0</v>
      </c>
      <c r="H88" s="365"/>
      <c r="I88" s="387"/>
      <c r="J88" s="366"/>
      <c r="K88" s="368"/>
      <c r="L88" s="368"/>
      <c r="M88" s="368"/>
      <c r="N88" s="368"/>
      <c r="O88" s="369"/>
      <c r="P88" s="366"/>
      <c r="Q88" s="368"/>
      <c r="R88" s="669">
        <f t="shared" si="0"/>
        <v>0</v>
      </c>
      <c r="S88" s="863">
        <f t="shared" si="1"/>
        <v>0</v>
      </c>
      <c r="T88" s="328"/>
      <c r="U88" s="329" t="str">
        <f t="shared" si="3"/>
        <v>MYR</v>
      </c>
      <c r="V88" s="329">
        <f t="shared" si="9"/>
        <v>0</v>
      </c>
      <c r="W88" s="329"/>
      <c r="X88" s="329"/>
      <c r="Y88" s="329"/>
      <c r="Z88" s="329"/>
      <c r="AA88" s="329"/>
      <c r="AB88" s="329">
        <f t="shared" si="4"/>
        <v>0</v>
      </c>
      <c r="AC88" s="329">
        <f t="shared" si="5"/>
        <v>0</v>
      </c>
      <c r="AD88" s="330"/>
      <c r="AE88" s="330"/>
      <c r="AF88" s="330"/>
      <c r="AG88" s="330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27"/>
      <c r="AW88" s="327"/>
      <c r="AX88" s="327"/>
      <c r="AY88" s="327"/>
      <c r="AZ88" s="327"/>
      <c r="BA88" s="327"/>
      <c r="BB88" s="327"/>
      <c r="BC88" s="327"/>
      <c r="BD88" s="327"/>
      <c r="BE88" s="327"/>
      <c r="BF88" s="327"/>
      <c r="BG88" s="358"/>
      <c r="BI88" s="358"/>
      <c r="IU88" s="333"/>
    </row>
    <row r="89" spans="1:255" s="332" customFormat="1" ht="15" hidden="1" customHeight="1" x14ac:dyDescent="0.3">
      <c r="A89" s="355"/>
      <c r="B89" s="356" t="s">
        <v>60</v>
      </c>
      <c r="C89" s="348">
        <v>500601</v>
      </c>
      <c r="D89" s="349" t="s">
        <v>3</v>
      </c>
      <c r="E89" s="348"/>
      <c r="F89" s="350"/>
      <c r="G89" s="351">
        <v>0</v>
      </c>
      <c r="H89" s="365"/>
      <c r="I89" s="387"/>
      <c r="J89" s="366"/>
      <c r="K89" s="368"/>
      <c r="L89" s="368"/>
      <c r="M89" s="368"/>
      <c r="N89" s="368"/>
      <c r="O89" s="369"/>
      <c r="P89" s="366"/>
      <c r="Q89" s="368"/>
      <c r="R89" s="820">
        <f t="shared" si="0"/>
        <v>0</v>
      </c>
      <c r="S89" s="863">
        <f t="shared" si="1"/>
        <v>0</v>
      </c>
      <c r="T89" s="328"/>
      <c r="U89" s="329" t="str">
        <f t="shared" si="3"/>
        <v>GBP</v>
      </c>
      <c r="V89" s="329">
        <f t="shared" si="9"/>
        <v>0</v>
      </c>
      <c r="W89" s="329"/>
      <c r="X89" s="329"/>
      <c r="Y89" s="329"/>
      <c r="Z89" s="329"/>
      <c r="AA89" s="329"/>
      <c r="AB89" s="329">
        <f t="shared" si="4"/>
        <v>0</v>
      </c>
      <c r="AC89" s="329">
        <f t="shared" si="5"/>
        <v>0</v>
      </c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57"/>
      <c r="AZ89" s="327"/>
      <c r="BA89" s="327"/>
      <c r="BB89" s="327"/>
      <c r="BC89" s="327"/>
      <c r="BD89" s="327"/>
      <c r="BE89" s="327"/>
      <c r="BF89" s="327"/>
      <c r="BG89" s="358"/>
      <c r="BI89" s="358"/>
      <c r="IU89" s="333"/>
    </row>
    <row r="90" spans="1:255" s="332" customFormat="1" ht="15" hidden="1" customHeight="1" x14ac:dyDescent="0.3">
      <c r="A90" s="355"/>
      <c r="B90" s="356" t="s">
        <v>61</v>
      </c>
      <c r="C90" s="348">
        <v>500537</v>
      </c>
      <c r="D90" s="349" t="s">
        <v>26</v>
      </c>
      <c r="E90" s="348"/>
      <c r="F90" s="350"/>
      <c r="G90" s="351">
        <v>0</v>
      </c>
      <c r="H90" s="365"/>
      <c r="I90" s="387"/>
      <c r="J90" s="366"/>
      <c r="K90" s="369"/>
      <c r="L90" s="369"/>
      <c r="M90" s="369"/>
      <c r="N90" s="369"/>
      <c r="O90" s="369"/>
      <c r="P90" s="366"/>
      <c r="Q90" s="369"/>
      <c r="R90" s="820">
        <f t="shared" si="0"/>
        <v>0</v>
      </c>
      <c r="S90" s="863">
        <f t="shared" si="1"/>
        <v>0</v>
      </c>
      <c r="T90" s="328"/>
      <c r="U90" s="329" t="str">
        <f t="shared" si="3"/>
        <v>MYR</v>
      </c>
      <c r="V90" s="329">
        <f t="shared" si="9"/>
        <v>0</v>
      </c>
      <c r="W90" s="329"/>
      <c r="X90" s="329"/>
      <c r="Y90" s="329"/>
      <c r="Z90" s="329"/>
      <c r="AA90" s="329"/>
      <c r="AB90" s="329">
        <f t="shared" si="4"/>
        <v>0</v>
      </c>
      <c r="AC90" s="329">
        <f t="shared" si="5"/>
        <v>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I90" s="358"/>
      <c r="IU90" s="333"/>
    </row>
    <row r="91" spans="1:255" s="332" customFormat="1" ht="15" hidden="1" customHeight="1" x14ac:dyDescent="0.3">
      <c r="A91" s="355"/>
      <c r="B91" s="356" t="s">
        <v>62</v>
      </c>
      <c r="C91" s="348">
        <v>500532</v>
      </c>
      <c r="D91" s="349" t="s">
        <v>0</v>
      </c>
      <c r="E91" s="348"/>
      <c r="F91" s="350"/>
      <c r="G91" s="351">
        <v>0</v>
      </c>
      <c r="H91" s="365"/>
      <c r="I91" s="387"/>
      <c r="J91" s="366"/>
      <c r="K91" s="369"/>
      <c r="L91" s="369"/>
      <c r="M91" s="369"/>
      <c r="N91" s="369"/>
      <c r="O91" s="369"/>
      <c r="P91" s="366"/>
      <c r="Q91" s="369"/>
      <c r="R91" s="820">
        <f t="shared" si="0"/>
        <v>0</v>
      </c>
      <c r="S91" s="863">
        <f t="shared" si="1"/>
        <v>0</v>
      </c>
      <c r="T91" s="328"/>
      <c r="U91" s="329" t="str">
        <f t="shared" si="3"/>
        <v>USD</v>
      </c>
      <c r="V91" s="329">
        <f t="shared" si="9"/>
        <v>0</v>
      </c>
      <c r="W91" s="329"/>
      <c r="X91" s="329"/>
      <c r="Y91" s="329"/>
      <c r="Z91" s="329"/>
      <c r="AA91" s="329"/>
      <c r="AB91" s="329">
        <f t="shared" si="4"/>
        <v>0</v>
      </c>
      <c r="AC91" s="329">
        <f t="shared" si="5"/>
        <v>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I91" s="358"/>
      <c r="IU91" s="333"/>
    </row>
    <row r="92" spans="1:255" s="332" customFormat="1" ht="15" hidden="1" customHeight="1" x14ac:dyDescent="0.3">
      <c r="A92" s="355"/>
      <c r="B92" s="356" t="s">
        <v>63</v>
      </c>
      <c r="C92" s="348">
        <v>500536</v>
      </c>
      <c r="D92" s="349" t="s">
        <v>26</v>
      </c>
      <c r="E92" s="348"/>
      <c r="F92" s="350"/>
      <c r="G92" s="351">
        <v>0</v>
      </c>
      <c r="H92" s="365"/>
      <c r="I92" s="387"/>
      <c r="J92" s="366"/>
      <c r="K92" s="369"/>
      <c r="L92" s="369"/>
      <c r="M92" s="369"/>
      <c r="N92" s="369"/>
      <c r="O92" s="369"/>
      <c r="P92" s="366"/>
      <c r="Q92" s="369"/>
      <c r="R92" s="820">
        <f t="shared" si="0"/>
        <v>0</v>
      </c>
      <c r="S92" s="863">
        <f t="shared" si="1"/>
        <v>0</v>
      </c>
      <c r="T92" s="328"/>
      <c r="U92" s="329" t="str">
        <f t="shared" si="3"/>
        <v>MYR</v>
      </c>
      <c r="V92" s="329">
        <f t="shared" si="9"/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5"/>
        <v>0</v>
      </c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I92" s="358"/>
      <c r="IU92" s="333"/>
    </row>
    <row r="93" spans="1:255" s="332" customFormat="1" ht="15" hidden="1" customHeight="1" thickBot="1" x14ac:dyDescent="0.35">
      <c r="A93" s="359">
        <v>7</v>
      </c>
      <c r="B93" s="377" t="s">
        <v>64</v>
      </c>
      <c r="C93" s="361">
        <v>500729</v>
      </c>
      <c r="D93" s="362" t="s">
        <v>26</v>
      </c>
      <c r="E93" s="361"/>
      <c r="F93" s="371"/>
      <c r="G93" s="364">
        <v>0</v>
      </c>
      <c r="H93" s="364"/>
      <c r="I93" s="366"/>
      <c r="J93" s="369"/>
      <c r="K93" s="369"/>
      <c r="L93" s="369"/>
      <c r="M93" s="369"/>
      <c r="N93" s="369"/>
      <c r="O93" s="369"/>
      <c r="P93" s="369"/>
      <c r="Q93" s="369"/>
      <c r="R93" s="556">
        <f t="shared" si="0"/>
        <v>0</v>
      </c>
      <c r="S93" s="863">
        <f t="shared" si="1"/>
        <v>0</v>
      </c>
      <c r="T93" s="526"/>
      <c r="U93" s="329" t="str">
        <f t="shared" si="3"/>
        <v>MYR</v>
      </c>
      <c r="V93" s="329">
        <f t="shared" si="9"/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5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hidden="1" customHeight="1" x14ac:dyDescent="0.3">
      <c r="A94" s="355"/>
      <c r="B94" s="356" t="s">
        <v>65</v>
      </c>
      <c r="C94" s="348">
        <v>500985</v>
      </c>
      <c r="D94" s="349" t="s">
        <v>26</v>
      </c>
      <c r="E94" s="348"/>
      <c r="F94" s="350"/>
      <c r="G94" s="351">
        <v>0</v>
      </c>
      <c r="H94" s="364"/>
      <c r="I94" s="366"/>
      <c r="J94" s="369"/>
      <c r="K94" s="369"/>
      <c r="L94" s="369"/>
      <c r="M94" s="369"/>
      <c r="N94" s="369"/>
      <c r="O94" s="369"/>
      <c r="P94" s="369"/>
      <c r="Q94" s="369"/>
      <c r="R94" s="556">
        <f t="shared" si="0"/>
        <v>0</v>
      </c>
      <c r="S94" s="863">
        <f t="shared" si="1"/>
        <v>0</v>
      </c>
      <c r="T94" s="328"/>
      <c r="U94" s="329" t="str">
        <f t="shared" si="3"/>
        <v>MYR</v>
      </c>
      <c r="V94" s="329">
        <f t="shared" si="9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5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hidden="1" customHeight="1" x14ac:dyDescent="0.3">
      <c r="A95" s="359">
        <v>21</v>
      </c>
      <c r="B95" s="377" t="s">
        <v>1296</v>
      </c>
      <c r="C95" s="361">
        <v>501113</v>
      </c>
      <c r="D95" s="362" t="s">
        <v>26</v>
      </c>
      <c r="E95" s="361"/>
      <c r="F95" s="371"/>
      <c r="G95" s="364">
        <v>5.8207660913467407E-11</v>
      </c>
      <c r="H95" s="364"/>
      <c r="I95" s="366"/>
      <c r="J95" s="369"/>
      <c r="K95" s="369"/>
      <c r="L95" s="369"/>
      <c r="M95" s="369"/>
      <c r="N95" s="369"/>
      <c r="O95" s="369"/>
      <c r="P95" s="369"/>
      <c r="Q95" s="369"/>
      <c r="R95" s="556">
        <f t="shared" si="0"/>
        <v>5.8207660913467407E-11</v>
      </c>
      <c r="S95" s="863">
        <f t="shared" si="1"/>
        <v>5.8207660913467407E-11</v>
      </c>
      <c r="T95" s="328"/>
      <c r="U95" s="329" t="str">
        <f t="shared" si="3"/>
        <v>MYR</v>
      </c>
      <c r="V95" s="329">
        <f t="shared" si="9"/>
        <v>0</v>
      </c>
      <c r="W95" s="329"/>
      <c r="X95" s="329"/>
      <c r="Y95" s="329"/>
      <c r="Z95" s="329"/>
      <c r="AA95" s="329"/>
      <c r="AB95" s="329"/>
      <c r="AC95" s="329"/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customHeight="1" x14ac:dyDescent="0.3">
      <c r="A96" s="359">
        <v>42</v>
      </c>
      <c r="B96" s="377" t="s">
        <v>1574</v>
      </c>
      <c r="C96" s="361">
        <v>501240</v>
      </c>
      <c r="D96" s="362" t="s">
        <v>26</v>
      </c>
      <c r="E96" s="361"/>
      <c r="F96" s="371"/>
      <c r="G96" s="364">
        <v>5000000</v>
      </c>
      <c r="H96" s="364"/>
      <c r="I96" s="366"/>
      <c r="J96" s="369"/>
      <c r="K96" s="369"/>
      <c r="L96" s="369"/>
      <c r="M96" s="369"/>
      <c r="N96" s="369"/>
      <c r="O96" s="369"/>
      <c r="P96" s="369"/>
      <c r="Q96" s="369"/>
      <c r="R96" s="556">
        <f t="shared" si="0"/>
        <v>5000000</v>
      </c>
      <c r="S96" s="863">
        <f t="shared" si="1"/>
        <v>0</v>
      </c>
      <c r="T96" s="328">
        <v>5000000</v>
      </c>
      <c r="U96" s="329" t="str">
        <f t="shared" si="3"/>
        <v>MYR</v>
      </c>
      <c r="V96" s="329">
        <f t="shared" si="9"/>
        <v>5000000</v>
      </c>
      <c r="W96" s="329"/>
      <c r="X96" s="329"/>
      <c r="Y96" s="329"/>
      <c r="Z96" s="329"/>
      <c r="AA96" s="329"/>
      <c r="AB96" s="329"/>
      <c r="AC96" s="329"/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H96" s="358"/>
      <c r="BI96" s="358"/>
      <c r="IU96" s="333"/>
    </row>
    <row r="97" spans="1:255" s="332" customFormat="1" ht="15" customHeight="1" x14ac:dyDescent="0.3">
      <c r="A97" s="359">
        <v>43</v>
      </c>
      <c r="B97" s="377" t="s">
        <v>1575</v>
      </c>
      <c r="C97" s="361">
        <v>501286</v>
      </c>
      <c r="D97" s="362" t="s">
        <v>26</v>
      </c>
      <c r="E97" s="361"/>
      <c r="F97" s="371"/>
      <c r="G97" s="364">
        <v>6571100</v>
      </c>
      <c r="H97" s="364">
        <v>3312900</v>
      </c>
      <c r="I97" s="366"/>
      <c r="J97" s="369"/>
      <c r="K97" s="369"/>
      <c r="L97" s="369"/>
      <c r="M97" s="369"/>
      <c r="N97" s="369"/>
      <c r="O97" s="369"/>
      <c r="P97" s="369"/>
      <c r="Q97" s="369"/>
      <c r="R97" s="556">
        <f t="shared" si="0"/>
        <v>9884000</v>
      </c>
      <c r="S97" s="863">
        <f t="shared" si="1"/>
        <v>0</v>
      </c>
      <c r="T97" s="328">
        <v>9884000</v>
      </c>
      <c r="U97" s="329" t="str">
        <f t="shared" si="3"/>
        <v>MYR</v>
      </c>
      <c r="V97" s="329">
        <f t="shared" si="9"/>
        <v>9884000</v>
      </c>
      <c r="W97" s="329"/>
      <c r="X97" s="329"/>
      <c r="Y97" s="329"/>
      <c r="Z97" s="329"/>
      <c r="AA97" s="329"/>
      <c r="AB97" s="329"/>
      <c r="AC97" s="329"/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58"/>
      <c r="BH97" s="358"/>
      <c r="BI97" s="358"/>
      <c r="IU97" s="333"/>
    </row>
    <row r="98" spans="1:255" s="332" customFormat="1" ht="15" customHeight="1" x14ac:dyDescent="0.3">
      <c r="A98" s="359">
        <v>44</v>
      </c>
      <c r="B98" s="377" t="s">
        <v>1624</v>
      </c>
      <c r="C98" s="361">
        <v>501321</v>
      </c>
      <c r="D98" s="362" t="s">
        <v>26</v>
      </c>
      <c r="E98" s="361"/>
      <c r="F98" s="371"/>
      <c r="G98" s="364">
        <v>0</v>
      </c>
      <c r="H98" s="364">
        <v>1568960</v>
      </c>
      <c r="I98" s="366"/>
      <c r="J98" s="369"/>
      <c r="K98" s="369"/>
      <c r="L98" s="369"/>
      <c r="M98" s="369"/>
      <c r="N98" s="369"/>
      <c r="O98" s="369"/>
      <c r="P98" s="369"/>
      <c r="Q98" s="369"/>
      <c r="R98" s="556">
        <f t="shared" si="0"/>
        <v>1568960</v>
      </c>
      <c r="S98" s="863">
        <f t="shared" si="1"/>
        <v>0</v>
      </c>
      <c r="T98" s="328">
        <v>1568960</v>
      </c>
      <c r="U98" s="329" t="str">
        <f t="shared" si="3"/>
        <v>MYR</v>
      </c>
      <c r="V98" s="329">
        <f t="shared" si="9"/>
        <v>1568960</v>
      </c>
      <c r="W98" s="329"/>
      <c r="X98" s="329"/>
      <c r="Y98" s="329"/>
      <c r="Z98" s="329"/>
      <c r="AA98" s="329"/>
      <c r="AB98" s="329"/>
      <c r="AC98" s="329"/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H98" s="358"/>
      <c r="BI98" s="358"/>
      <c r="IU98" s="333"/>
    </row>
    <row r="99" spans="1:255" s="332" customFormat="1" ht="15" customHeight="1" x14ac:dyDescent="0.3">
      <c r="A99" s="359">
        <v>45</v>
      </c>
      <c r="B99" s="377" t="s">
        <v>1505</v>
      </c>
      <c r="C99" s="361">
        <v>501255</v>
      </c>
      <c r="D99" s="362" t="s">
        <v>26</v>
      </c>
      <c r="E99" s="361"/>
      <c r="F99" s="371"/>
      <c r="G99" s="364">
        <v>883889.13000000012</v>
      </c>
      <c r="H99" s="364">
        <v>136120</v>
      </c>
      <c r="I99" s="366"/>
      <c r="J99" s="369"/>
      <c r="K99" s="369"/>
      <c r="L99" s="369"/>
      <c r="M99" s="369">
        <v>429750.02</v>
      </c>
      <c r="N99" s="369"/>
      <c r="O99" s="369"/>
      <c r="P99" s="369"/>
      <c r="Q99" s="369"/>
      <c r="R99" s="556">
        <f t="shared" si="0"/>
        <v>590259.1100000001</v>
      </c>
      <c r="S99" s="863">
        <f t="shared" si="1"/>
        <v>0</v>
      </c>
      <c r="T99" s="328">
        <v>590259.11</v>
      </c>
      <c r="U99" s="329" t="str">
        <f t="shared" si="3"/>
        <v>MYR</v>
      </c>
      <c r="V99" s="329">
        <f t="shared" si="9"/>
        <v>590259.11</v>
      </c>
      <c r="W99" s="329"/>
      <c r="X99" s="329"/>
      <c r="Y99" s="329"/>
      <c r="Z99" s="329"/>
      <c r="AA99" s="329"/>
      <c r="AB99" s="329"/>
      <c r="AC99" s="329"/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H99" s="358"/>
      <c r="BI99" s="358"/>
      <c r="IU99" s="333"/>
    </row>
    <row r="100" spans="1:255" s="332" customFormat="1" ht="15" customHeight="1" x14ac:dyDescent="0.3">
      <c r="A100" s="359">
        <v>46</v>
      </c>
      <c r="B100" s="377" t="s">
        <v>1381</v>
      </c>
      <c r="C100" s="361">
        <v>501241</v>
      </c>
      <c r="D100" s="362" t="s">
        <v>0</v>
      </c>
      <c r="E100" s="361"/>
      <c r="F100" s="371"/>
      <c r="G100" s="364">
        <v>94957752.389999986</v>
      </c>
      <c r="H100" s="364">
        <v>20921666.809999999</v>
      </c>
      <c r="I100" s="366"/>
      <c r="J100" s="369">
        <v>8609.19</v>
      </c>
      <c r="K100" s="369"/>
      <c r="L100" s="369"/>
      <c r="M100" s="369">
        <v>12304621.470000001</v>
      </c>
      <c r="N100" s="369"/>
      <c r="O100" s="369"/>
      <c r="P100" s="369">
        <v>1857877.3</v>
      </c>
      <c r="Q100" s="369"/>
      <c r="R100" s="556">
        <f t="shared" si="0"/>
        <v>101725529.61999999</v>
      </c>
      <c r="S100" s="863">
        <f t="shared" si="1"/>
        <v>-1.5700161457061768E-3</v>
      </c>
      <c r="T100" s="328">
        <v>25049379.370000001</v>
      </c>
      <c r="U100" s="329" t="str">
        <f t="shared" si="3"/>
        <v>USD</v>
      </c>
      <c r="V100" s="329">
        <f>T100*$V$1</f>
        <v>101725529.62157001</v>
      </c>
      <c r="W100" s="329"/>
      <c r="X100" s="329"/>
      <c r="Y100" s="329"/>
      <c r="Z100" s="329"/>
      <c r="AA100" s="329"/>
      <c r="AB100" s="329"/>
      <c r="AC100" s="329"/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H100" s="358"/>
      <c r="BI100" s="358"/>
      <c r="IU100" s="333"/>
    </row>
    <row r="101" spans="1:255" s="332" customFormat="1" ht="15" customHeight="1" x14ac:dyDescent="0.3">
      <c r="A101" s="359">
        <v>47</v>
      </c>
      <c r="B101" s="377" t="s">
        <v>1382</v>
      </c>
      <c r="C101" s="361">
        <v>501168</v>
      </c>
      <c r="D101" s="362" t="s">
        <v>0</v>
      </c>
      <c r="E101" s="361"/>
      <c r="F101" s="371"/>
      <c r="G101" s="364">
        <v>41601496.580000013</v>
      </c>
      <c r="H101" s="364"/>
      <c r="I101" s="366"/>
      <c r="J101" s="369">
        <v>3412.8</v>
      </c>
      <c r="K101" s="369"/>
      <c r="L101" s="369"/>
      <c r="M101" s="369"/>
      <c r="N101" s="369"/>
      <c r="O101" s="369"/>
      <c r="P101" s="369">
        <v>703401.62</v>
      </c>
      <c r="Q101" s="369"/>
      <c r="R101" s="556">
        <f t="shared" si="0"/>
        <v>40901507.760000013</v>
      </c>
      <c r="S101" s="863">
        <f t="shared" si="1"/>
        <v>2.1400153636932373E-3</v>
      </c>
      <c r="T101" s="328">
        <v>10071782.26</v>
      </c>
      <c r="U101" s="329" t="str">
        <f t="shared" si="3"/>
        <v>USD</v>
      </c>
      <c r="V101" s="329">
        <f>T101*$V$1</f>
        <v>40901507.757859997</v>
      </c>
      <c r="W101" s="329"/>
      <c r="X101" s="329"/>
      <c r="Y101" s="329"/>
      <c r="Z101" s="329"/>
      <c r="AA101" s="329"/>
      <c r="AB101" s="329"/>
      <c r="AC101" s="329"/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H101" s="358"/>
      <c r="BI101" s="358"/>
      <c r="IU101" s="333"/>
    </row>
    <row r="102" spans="1:255" s="332" customFormat="1" ht="15" customHeight="1" x14ac:dyDescent="0.3">
      <c r="A102" s="359">
        <v>48</v>
      </c>
      <c r="B102" s="377" t="s">
        <v>1576</v>
      </c>
      <c r="C102" s="361">
        <v>501263</v>
      </c>
      <c r="D102" s="362" t="s">
        <v>0</v>
      </c>
      <c r="E102" s="361"/>
      <c r="F102" s="371"/>
      <c r="G102" s="364">
        <v>82610000</v>
      </c>
      <c r="H102" s="364">
        <v>80890000</v>
      </c>
      <c r="I102" s="366"/>
      <c r="J102" s="369">
        <v>41032.78</v>
      </c>
      <c r="K102" s="369"/>
      <c r="L102" s="369"/>
      <c r="M102" s="369">
        <v>80890000</v>
      </c>
      <c r="N102" s="369"/>
      <c r="O102" s="369"/>
      <c r="P102" s="369">
        <v>1431032.78</v>
      </c>
      <c r="Q102" s="369"/>
      <c r="R102" s="556">
        <f t="shared" si="0"/>
        <v>81220000</v>
      </c>
      <c r="S102" s="863">
        <f t="shared" si="1"/>
        <v>0</v>
      </c>
      <c r="T102" s="328">
        <v>20000000</v>
      </c>
      <c r="U102" s="329" t="str">
        <f t="shared" si="3"/>
        <v>USD</v>
      </c>
      <c r="V102" s="329">
        <f>T102*$V$1</f>
        <v>81220000</v>
      </c>
      <c r="W102" s="329"/>
      <c r="X102" s="329"/>
      <c r="Y102" s="329"/>
      <c r="Z102" s="329"/>
      <c r="AA102" s="329"/>
      <c r="AB102" s="329"/>
      <c r="AC102" s="329"/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H102" s="358"/>
      <c r="BI102" s="358"/>
      <c r="IU102" s="333"/>
    </row>
    <row r="103" spans="1:255" s="332" customFormat="1" ht="15" hidden="1" customHeight="1" x14ac:dyDescent="0.3">
      <c r="A103" s="385">
        <v>38</v>
      </c>
      <c r="B103" s="377" t="s">
        <v>66</v>
      </c>
      <c r="C103" s="362">
        <v>500694</v>
      </c>
      <c r="D103" s="362" t="s">
        <v>26</v>
      </c>
      <c r="E103" s="361" t="s">
        <v>67</v>
      </c>
      <c r="F103" s="389"/>
      <c r="G103" s="364">
        <v>-5.8382283896207809E-8</v>
      </c>
      <c r="H103" s="364"/>
      <c r="I103" s="366"/>
      <c r="J103" s="369"/>
      <c r="K103" s="369"/>
      <c r="L103" s="369"/>
      <c r="M103" s="369"/>
      <c r="N103" s="369"/>
      <c r="O103" s="369"/>
      <c r="P103" s="369"/>
      <c r="Q103" s="366"/>
      <c r="R103" s="562">
        <f t="shared" ref="R103:R116" si="10">G103+H103+J103+K103+I103-M103-O103-P103-Q103-N103+F103</f>
        <v>-5.8382283896207809E-8</v>
      </c>
      <c r="S103" s="863">
        <f t="shared" si="1"/>
        <v>-5.8382283896207809E-8</v>
      </c>
      <c r="T103" s="328"/>
      <c r="U103" s="329" t="str">
        <f t="shared" si="3"/>
        <v>MYR</v>
      </c>
      <c r="V103" s="329">
        <f t="shared" si="9"/>
        <v>0</v>
      </c>
      <c r="W103" s="329"/>
      <c r="X103" s="329"/>
      <c r="Y103" s="329"/>
      <c r="Z103" s="329"/>
      <c r="AA103" s="329"/>
      <c r="AB103" s="419">
        <f t="shared" si="4"/>
        <v>0</v>
      </c>
      <c r="AC103" s="329">
        <f t="shared" si="5"/>
        <v>-5.8382283896207809E-8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customHeight="1" x14ac:dyDescent="0.3">
      <c r="A104" s="385">
        <v>49</v>
      </c>
      <c r="B104" s="377" t="s">
        <v>1426</v>
      </c>
      <c r="C104" s="361">
        <v>501175</v>
      </c>
      <c r="D104" s="362" t="s">
        <v>26</v>
      </c>
      <c r="E104" s="361"/>
      <c r="F104" s="389"/>
      <c r="G104" s="364">
        <v>1907546.9400000002</v>
      </c>
      <c r="H104" s="364">
        <v>142781.74</v>
      </c>
      <c r="I104" s="366"/>
      <c r="J104" s="369"/>
      <c r="K104" s="369"/>
      <c r="L104" s="369"/>
      <c r="M104" s="369">
        <v>412970.66</v>
      </c>
      <c r="N104" s="369"/>
      <c r="O104" s="369"/>
      <c r="P104" s="369"/>
      <c r="Q104" s="369"/>
      <c r="R104" s="562">
        <f t="shared" si="10"/>
        <v>1637358.0200000003</v>
      </c>
      <c r="S104" s="863">
        <f t="shared" si="1"/>
        <v>0</v>
      </c>
      <c r="T104" s="328">
        <v>1637358.02</v>
      </c>
      <c r="U104" s="329" t="str">
        <f t="shared" si="3"/>
        <v>MYR</v>
      </c>
      <c r="V104" s="329">
        <f t="shared" si="9"/>
        <v>1637358.02</v>
      </c>
      <c r="W104" s="329"/>
      <c r="X104" s="329"/>
      <c r="Y104" s="329"/>
      <c r="Z104" s="329"/>
      <c r="AA104" s="329"/>
      <c r="AB104" s="419"/>
      <c r="AC104" s="329"/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customHeight="1" x14ac:dyDescent="0.3">
      <c r="A105" s="385">
        <v>50</v>
      </c>
      <c r="B105" s="377" t="s">
        <v>1285</v>
      </c>
      <c r="C105" s="361">
        <v>501110</v>
      </c>
      <c r="D105" s="362" t="s">
        <v>26</v>
      </c>
      <c r="E105" s="361"/>
      <c r="F105" s="389"/>
      <c r="G105" s="364">
        <v>6807296.4699999988</v>
      </c>
      <c r="H105" s="364">
        <v>459008.64</v>
      </c>
      <c r="I105" s="366"/>
      <c r="J105" s="369"/>
      <c r="K105" s="369"/>
      <c r="L105" s="369"/>
      <c r="M105" s="369"/>
      <c r="N105" s="369"/>
      <c r="O105" s="369"/>
      <c r="P105" s="369"/>
      <c r="Q105" s="369"/>
      <c r="R105" s="562">
        <f t="shared" si="10"/>
        <v>7266305.1099999985</v>
      </c>
      <c r="S105" s="863">
        <f t="shared" si="1"/>
        <v>0</v>
      </c>
      <c r="T105" s="328">
        <v>7266305.1099999994</v>
      </c>
      <c r="U105" s="329" t="str">
        <f t="shared" si="3"/>
        <v>MYR</v>
      </c>
      <c r="V105" s="329">
        <f t="shared" si="9"/>
        <v>7266305.1099999994</v>
      </c>
      <c r="W105" s="329"/>
      <c r="X105" s="329"/>
      <c r="Y105" s="329"/>
      <c r="Z105" s="329"/>
      <c r="AA105" s="329"/>
      <c r="AB105" s="419">
        <f t="shared" si="4"/>
        <v>459008.64</v>
      </c>
      <c r="AC105" s="329"/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customHeight="1" x14ac:dyDescent="0.3">
      <c r="A106" s="385">
        <v>51</v>
      </c>
      <c r="B106" s="377" t="s">
        <v>1475</v>
      </c>
      <c r="C106" s="361">
        <v>501224</v>
      </c>
      <c r="D106" s="362" t="s">
        <v>26</v>
      </c>
      <c r="E106" s="361"/>
      <c r="F106" s="389"/>
      <c r="G106" s="364">
        <v>2975111.0499999993</v>
      </c>
      <c r="H106" s="364"/>
      <c r="I106" s="366"/>
      <c r="J106" s="369"/>
      <c r="K106" s="369"/>
      <c r="L106" s="369"/>
      <c r="M106" s="369">
        <v>2975111.05</v>
      </c>
      <c r="N106" s="369"/>
      <c r="O106" s="369"/>
      <c r="P106" s="369"/>
      <c r="Q106" s="369"/>
      <c r="R106" s="562">
        <f t="shared" si="10"/>
        <v>-4.6566128730773926E-10</v>
      </c>
      <c r="S106" s="863">
        <f t="shared" si="1"/>
        <v>-4.6566128730773926E-10</v>
      </c>
      <c r="T106" s="328">
        <v>0</v>
      </c>
      <c r="U106" s="329" t="str">
        <f t="shared" si="3"/>
        <v>MYR</v>
      </c>
      <c r="V106" s="329">
        <f t="shared" si="9"/>
        <v>0</v>
      </c>
      <c r="W106" s="329"/>
      <c r="X106" s="329"/>
      <c r="Y106" s="329"/>
      <c r="Z106" s="329"/>
      <c r="AA106" s="329"/>
      <c r="AB106" s="41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85">
        <v>52</v>
      </c>
      <c r="B107" s="377" t="s">
        <v>1417</v>
      </c>
      <c r="C107" s="361">
        <v>501169</v>
      </c>
      <c r="D107" s="362" t="s">
        <v>26</v>
      </c>
      <c r="E107" s="361"/>
      <c r="F107" s="389"/>
      <c r="G107" s="364">
        <v>455130.90000000008</v>
      </c>
      <c r="H107" s="364"/>
      <c r="I107" s="366"/>
      <c r="J107" s="369"/>
      <c r="K107" s="369"/>
      <c r="L107" s="369"/>
      <c r="M107" s="369"/>
      <c r="N107" s="369"/>
      <c r="O107" s="369"/>
      <c r="P107" s="369"/>
      <c r="Q107" s="369"/>
      <c r="R107" s="562">
        <f t="shared" si="10"/>
        <v>455130.90000000008</v>
      </c>
      <c r="S107" s="863">
        <f t="shared" si="1"/>
        <v>0</v>
      </c>
      <c r="T107" s="328">
        <v>455130.9</v>
      </c>
      <c r="U107" s="329" t="str">
        <f t="shared" si="3"/>
        <v>MYR</v>
      </c>
      <c r="V107" s="329">
        <f t="shared" si="9"/>
        <v>455130.9</v>
      </c>
      <c r="W107" s="329"/>
      <c r="X107" s="329"/>
      <c r="Y107" s="329"/>
      <c r="Z107" s="329"/>
      <c r="AA107" s="329"/>
      <c r="AB107" s="41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85">
        <v>53</v>
      </c>
      <c r="B108" s="377" t="s">
        <v>1462</v>
      </c>
      <c r="C108" s="361">
        <v>501218</v>
      </c>
      <c r="D108" s="362" t="s">
        <v>26</v>
      </c>
      <c r="E108" s="361"/>
      <c r="F108" s="389"/>
      <c r="G108" s="364">
        <v>4993315.0500000007</v>
      </c>
      <c r="H108" s="364">
        <v>525965.6</v>
      </c>
      <c r="I108" s="366"/>
      <c r="J108" s="369"/>
      <c r="K108" s="369"/>
      <c r="L108" s="369"/>
      <c r="M108" s="369">
        <v>525986.88</v>
      </c>
      <c r="N108" s="369"/>
      <c r="O108" s="369"/>
      <c r="P108" s="369"/>
      <c r="Q108" s="369"/>
      <c r="R108" s="562">
        <f t="shared" si="10"/>
        <v>4993293.7700000005</v>
      </c>
      <c r="S108" s="863">
        <f t="shared" si="1"/>
        <v>0</v>
      </c>
      <c r="T108" s="328">
        <v>4993293.7699999996</v>
      </c>
      <c r="U108" s="329" t="str">
        <f t="shared" si="3"/>
        <v>MYR</v>
      </c>
      <c r="V108" s="329">
        <f t="shared" si="9"/>
        <v>4993293.7699999996</v>
      </c>
      <c r="W108" s="329"/>
      <c r="X108" s="329"/>
      <c r="Y108" s="329"/>
      <c r="Z108" s="329"/>
      <c r="AA108" s="329"/>
      <c r="AB108" s="41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hidden="1" customHeight="1" x14ac:dyDescent="0.3">
      <c r="A109" s="385">
        <v>45</v>
      </c>
      <c r="B109" s="377" t="s">
        <v>1401</v>
      </c>
      <c r="C109" s="361">
        <v>501166</v>
      </c>
      <c r="D109" s="362" t="s">
        <v>26</v>
      </c>
      <c r="E109" s="361"/>
      <c r="F109" s="389"/>
      <c r="G109" s="364">
        <v>-2.3283064365386963E-10</v>
      </c>
      <c r="H109" s="364"/>
      <c r="I109" s="366"/>
      <c r="J109" s="369"/>
      <c r="K109" s="369"/>
      <c r="L109" s="369"/>
      <c r="M109" s="369"/>
      <c r="N109" s="369"/>
      <c r="O109" s="369"/>
      <c r="P109" s="369"/>
      <c r="Q109" s="369"/>
      <c r="R109" s="562">
        <f t="shared" si="10"/>
        <v>-2.3283064365386963E-10</v>
      </c>
      <c r="S109" s="863">
        <f t="shared" si="1"/>
        <v>-2.3283064365386963E-10</v>
      </c>
      <c r="T109" s="328"/>
      <c r="U109" s="329" t="str">
        <f t="shared" si="3"/>
        <v>MYR</v>
      </c>
      <c r="V109" s="329">
        <f t="shared" si="9"/>
        <v>0</v>
      </c>
      <c r="W109" s="329"/>
      <c r="X109" s="329"/>
      <c r="Y109" s="329"/>
      <c r="Z109" s="329"/>
      <c r="AA109" s="329"/>
      <c r="AB109" s="41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customHeight="1" x14ac:dyDescent="0.3">
      <c r="A110" s="385">
        <v>54</v>
      </c>
      <c r="B110" s="377" t="s">
        <v>1622</v>
      </c>
      <c r="C110" s="361">
        <v>501105</v>
      </c>
      <c r="D110" s="362" t="s">
        <v>26</v>
      </c>
      <c r="E110" s="361"/>
      <c r="F110" s="389"/>
      <c r="G110" s="364">
        <v>0</v>
      </c>
      <c r="H110" s="364">
        <v>147136</v>
      </c>
      <c r="I110" s="366"/>
      <c r="J110" s="369"/>
      <c r="K110" s="369"/>
      <c r="L110" s="369"/>
      <c r="M110" s="369"/>
      <c r="N110" s="369"/>
      <c r="O110" s="369"/>
      <c r="P110" s="369"/>
      <c r="Q110" s="369"/>
      <c r="R110" s="562">
        <f t="shared" si="10"/>
        <v>147136</v>
      </c>
      <c r="S110" s="863">
        <f t="shared" si="1"/>
        <v>0</v>
      </c>
      <c r="T110" s="328">
        <v>147136</v>
      </c>
      <c r="U110" s="329" t="str">
        <f t="shared" si="3"/>
        <v>MYR</v>
      </c>
      <c r="V110" s="329">
        <f t="shared" si="9"/>
        <v>147136</v>
      </c>
      <c r="W110" s="329"/>
      <c r="X110" s="329"/>
      <c r="Y110" s="329"/>
      <c r="Z110" s="329"/>
      <c r="AA110" s="329"/>
      <c r="AB110" s="41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3">
      <c r="A111" s="385">
        <v>55</v>
      </c>
      <c r="B111" s="377" t="s">
        <v>1463</v>
      </c>
      <c r="C111" s="361">
        <v>501196</v>
      </c>
      <c r="D111" s="362" t="s">
        <v>26</v>
      </c>
      <c r="E111" s="361"/>
      <c r="F111" s="389"/>
      <c r="G111" s="364">
        <v>9927657.3999999985</v>
      </c>
      <c r="H111" s="364">
        <v>725511.7</v>
      </c>
      <c r="I111" s="366"/>
      <c r="J111" s="369"/>
      <c r="K111" s="369"/>
      <c r="L111" s="369"/>
      <c r="M111" s="369">
        <v>1228141.51</v>
      </c>
      <c r="N111" s="369"/>
      <c r="O111" s="369"/>
      <c r="P111" s="369"/>
      <c r="Q111" s="369"/>
      <c r="R111" s="562">
        <f t="shared" si="10"/>
        <v>9425027.589999998</v>
      </c>
      <c r="S111" s="863">
        <f t="shared" si="1"/>
        <v>-1.0000003501772881E-2</v>
      </c>
      <c r="T111" s="328">
        <v>9425027.6000000015</v>
      </c>
      <c r="U111" s="329" t="str">
        <f t="shared" si="3"/>
        <v>MYR</v>
      </c>
      <c r="V111" s="329">
        <f t="shared" si="9"/>
        <v>9425027.6000000015</v>
      </c>
      <c r="W111" s="329"/>
      <c r="X111" s="329"/>
      <c r="Y111" s="329"/>
      <c r="Z111" s="329"/>
      <c r="AA111" s="329"/>
      <c r="AB111" s="41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hidden="1" customHeight="1" x14ac:dyDescent="0.3">
      <c r="A112" s="385">
        <v>43</v>
      </c>
      <c r="B112" s="377" t="s">
        <v>1367</v>
      </c>
      <c r="C112" s="361">
        <v>501119</v>
      </c>
      <c r="D112" s="362" t="s">
        <v>26</v>
      </c>
      <c r="E112" s="361"/>
      <c r="F112" s="389"/>
      <c r="G112" s="364">
        <v>0</v>
      </c>
      <c r="H112" s="364"/>
      <c r="I112" s="366"/>
      <c r="J112" s="369"/>
      <c r="K112" s="369"/>
      <c r="L112" s="369"/>
      <c r="M112" s="369"/>
      <c r="N112" s="369"/>
      <c r="O112" s="369"/>
      <c r="P112" s="369"/>
      <c r="Q112" s="369"/>
      <c r="R112" s="562">
        <f t="shared" si="10"/>
        <v>0</v>
      </c>
      <c r="S112" s="867">
        <f t="shared" si="1"/>
        <v>0</v>
      </c>
      <c r="T112" s="328"/>
      <c r="U112" s="329" t="str">
        <f t="shared" si="3"/>
        <v>MYR</v>
      </c>
      <c r="V112" s="329">
        <f t="shared" si="9"/>
        <v>0</v>
      </c>
      <c r="W112" s="329"/>
      <c r="X112" s="329"/>
      <c r="Y112" s="329"/>
      <c r="Z112" s="329"/>
      <c r="AA112" s="329"/>
      <c r="AB112" s="41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3">
      <c r="A113" s="385">
        <v>56</v>
      </c>
      <c r="B113" s="377" t="s">
        <v>1370</v>
      </c>
      <c r="C113" s="361">
        <v>501134</v>
      </c>
      <c r="D113" s="362" t="s">
        <v>26</v>
      </c>
      <c r="E113" s="361"/>
      <c r="F113" s="389"/>
      <c r="G113" s="364">
        <v>1981925.9700000002</v>
      </c>
      <c r="H113" s="364"/>
      <c r="I113" s="366"/>
      <c r="J113" s="369"/>
      <c r="K113" s="369"/>
      <c r="L113" s="369"/>
      <c r="M113" s="369">
        <v>1249584.8500000001</v>
      </c>
      <c r="N113" s="369"/>
      <c r="O113" s="369"/>
      <c r="P113" s="369"/>
      <c r="Q113" s="369"/>
      <c r="R113" s="562">
        <f t="shared" si="10"/>
        <v>732341.12000000011</v>
      </c>
      <c r="S113" s="863">
        <f t="shared" si="1"/>
        <v>0</v>
      </c>
      <c r="T113" s="328">
        <v>732341.12</v>
      </c>
      <c r="U113" s="329" t="str">
        <f t="shared" si="3"/>
        <v>MYR</v>
      </c>
      <c r="V113" s="329">
        <f t="shared" si="9"/>
        <v>732341.12</v>
      </c>
      <c r="W113" s="329"/>
      <c r="X113" s="329"/>
      <c r="Y113" s="329"/>
      <c r="Z113" s="329"/>
      <c r="AA113" s="329"/>
      <c r="AB113" s="41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3">
      <c r="A114" s="385">
        <v>57</v>
      </c>
      <c r="B114" s="377" t="s">
        <v>1376</v>
      </c>
      <c r="C114" s="361">
        <v>501148</v>
      </c>
      <c r="D114" s="362" t="s">
        <v>26</v>
      </c>
      <c r="E114" s="361"/>
      <c r="F114" s="389"/>
      <c r="G114" s="364">
        <v>2917688</v>
      </c>
      <c r="H114" s="364">
        <v>762000</v>
      </c>
      <c r="I114" s="366"/>
      <c r="J114" s="369"/>
      <c r="K114" s="369"/>
      <c r="L114" s="369"/>
      <c r="M114" s="369">
        <v>741688</v>
      </c>
      <c r="N114" s="369"/>
      <c r="O114" s="369"/>
      <c r="P114" s="369"/>
      <c r="Q114" s="369"/>
      <c r="R114" s="562">
        <f t="shared" si="10"/>
        <v>2938000</v>
      </c>
      <c r="S114" s="863">
        <f t="shared" si="1"/>
        <v>0</v>
      </c>
      <c r="T114" s="328">
        <v>2938000</v>
      </c>
      <c r="U114" s="329" t="str">
        <f t="shared" si="3"/>
        <v>MYR</v>
      </c>
      <c r="V114" s="329">
        <f t="shared" si="9"/>
        <v>2938000</v>
      </c>
      <c r="W114" s="329"/>
      <c r="X114" s="329"/>
      <c r="Y114" s="329"/>
      <c r="Z114" s="329"/>
      <c r="AA114" s="329"/>
      <c r="AB114" s="41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customHeight="1" x14ac:dyDescent="0.3">
      <c r="A115" s="385">
        <v>58</v>
      </c>
      <c r="B115" s="377" t="s">
        <v>1326</v>
      </c>
      <c r="C115" s="361">
        <v>501124</v>
      </c>
      <c r="D115" s="362" t="s">
        <v>26</v>
      </c>
      <c r="E115" s="361"/>
      <c r="F115" s="389"/>
      <c r="G115" s="364">
        <v>2899696.2100000009</v>
      </c>
      <c r="H115" s="364">
        <v>1361199.3</v>
      </c>
      <c r="I115" s="366"/>
      <c r="J115" s="369"/>
      <c r="K115" s="369"/>
      <c r="L115" s="369"/>
      <c r="M115" s="369">
        <v>1795233.72</v>
      </c>
      <c r="N115" s="369"/>
      <c r="O115" s="369"/>
      <c r="P115" s="369"/>
      <c r="Q115" s="369"/>
      <c r="R115" s="562">
        <f t="shared" si="10"/>
        <v>2465661.790000001</v>
      </c>
      <c r="S115" s="863">
        <f t="shared" si="1"/>
        <v>0</v>
      </c>
      <c r="T115" s="328">
        <v>2465661.79</v>
      </c>
      <c r="U115" s="329" t="str">
        <f t="shared" si="3"/>
        <v>MYR</v>
      </c>
      <c r="V115" s="329">
        <f t="shared" si="9"/>
        <v>2465661.79</v>
      </c>
      <c r="W115" s="329"/>
      <c r="X115" s="329"/>
      <c r="Y115" s="329"/>
      <c r="Z115" s="329"/>
      <c r="AA115" s="329"/>
      <c r="AB115" s="419"/>
      <c r="AC115" s="329"/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hidden="1" customHeight="1" x14ac:dyDescent="0.3">
      <c r="A116" s="385">
        <v>47</v>
      </c>
      <c r="B116" s="377" t="s">
        <v>1256</v>
      </c>
      <c r="C116" s="361">
        <v>501080</v>
      </c>
      <c r="D116" s="362" t="s">
        <v>26</v>
      </c>
      <c r="E116" s="361"/>
      <c r="F116" s="389"/>
      <c r="G116" s="364">
        <v>1.1641532182693481E-9</v>
      </c>
      <c r="H116" s="364"/>
      <c r="I116" s="366"/>
      <c r="J116" s="369"/>
      <c r="K116" s="369"/>
      <c r="L116" s="369"/>
      <c r="M116" s="369"/>
      <c r="N116" s="369"/>
      <c r="O116" s="369"/>
      <c r="P116" s="369"/>
      <c r="Q116" s="369"/>
      <c r="R116" s="559">
        <f t="shared" si="10"/>
        <v>1.1641532182693481E-9</v>
      </c>
      <c r="S116" s="863">
        <f t="shared" si="1"/>
        <v>1.1641532182693481E-9</v>
      </c>
      <c r="T116" s="328"/>
      <c r="U116" s="329" t="str">
        <f t="shared" ref="U116:U182" si="11">D116</f>
        <v>MYR</v>
      </c>
      <c r="V116" s="329">
        <f t="shared" si="9"/>
        <v>0</v>
      </c>
      <c r="W116" s="329"/>
      <c r="X116" s="329"/>
      <c r="Y116" s="329"/>
      <c r="Z116" s="329"/>
      <c r="AA116" s="329"/>
      <c r="AB116" s="419">
        <f t="shared" si="4"/>
        <v>0</v>
      </c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hidden="1" customHeight="1" thickBot="1" x14ac:dyDescent="0.35">
      <c r="A117" s="385">
        <v>38</v>
      </c>
      <c r="B117" s="386" t="s">
        <v>1267</v>
      </c>
      <c r="C117" s="374">
        <v>500854</v>
      </c>
      <c r="D117" s="375" t="s">
        <v>0</v>
      </c>
      <c r="E117" s="374"/>
      <c r="F117" s="376"/>
      <c r="G117" s="369">
        <v>-4.0500012692064047E-3</v>
      </c>
      <c r="H117" s="364"/>
      <c r="I117" s="366"/>
      <c r="J117" s="369"/>
      <c r="K117" s="369"/>
      <c r="L117" s="369"/>
      <c r="M117" s="369"/>
      <c r="N117" s="369"/>
      <c r="O117" s="369"/>
      <c r="P117" s="369"/>
      <c r="Q117" s="369"/>
      <c r="R117" s="469">
        <f t="shared" si="0"/>
        <v>-4.0500012692064047E-3</v>
      </c>
      <c r="S117" s="864">
        <f t="shared" ref="S117:S136" si="12">R117-V117</f>
        <v>-4.0500012692064047E-3</v>
      </c>
      <c r="T117" s="527"/>
      <c r="U117" s="329" t="str">
        <f t="shared" si="11"/>
        <v>USD</v>
      </c>
      <c r="V117" s="329">
        <f>T117*$V$1</f>
        <v>0</v>
      </c>
      <c r="W117" s="329"/>
      <c r="X117" s="329"/>
      <c r="Y117" s="329"/>
      <c r="Z117" s="329"/>
      <c r="AA117" s="329"/>
      <c r="AB117" s="419">
        <f t="shared" si="4"/>
        <v>0</v>
      </c>
      <c r="AC117" s="329">
        <f t="shared" si="5"/>
        <v>-4.0500012692064047E-3</v>
      </c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5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hidden="1" customHeight="1" x14ac:dyDescent="0.3">
      <c r="A118" s="355"/>
      <c r="B118" s="356" t="s">
        <v>69</v>
      </c>
      <c r="C118" s="348">
        <v>500909</v>
      </c>
      <c r="D118" s="349" t="s">
        <v>0</v>
      </c>
      <c r="E118" s="348"/>
      <c r="F118" s="350"/>
      <c r="G118" s="351">
        <v>0</v>
      </c>
      <c r="H118" s="364"/>
      <c r="I118" s="366"/>
      <c r="J118" s="369"/>
      <c r="K118" s="369"/>
      <c r="L118" s="369"/>
      <c r="M118" s="369"/>
      <c r="N118" s="369"/>
      <c r="O118" s="369"/>
      <c r="P118" s="369"/>
      <c r="Q118" s="369"/>
      <c r="R118" s="379">
        <f t="shared" si="0"/>
        <v>0</v>
      </c>
      <c r="S118" s="863">
        <f t="shared" si="12"/>
        <v>0</v>
      </c>
      <c r="T118" s="328"/>
      <c r="U118" s="329" t="str">
        <f t="shared" si="11"/>
        <v>USD</v>
      </c>
      <c r="V118" s="329"/>
      <c r="W118" s="329"/>
      <c r="X118" s="329"/>
      <c r="Y118" s="329"/>
      <c r="Z118" s="329"/>
      <c r="AA118" s="329"/>
      <c r="AB118" s="329">
        <f t="shared" si="4"/>
        <v>0</v>
      </c>
      <c r="AC118" s="329">
        <f t="shared" si="5"/>
        <v>0</v>
      </c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57"/>
      <c r="AZ118" s="327"/>
      <c r="BA118" s="327"/>
      <c r="BB118" s="327"/>
      <c r="BC118" s="327"/>
      <c r="BD118" s="327"/>
      <c r="BE118" s="327"/>
      <c r="BF118" s="327"/>
      <c r="BG118" s="358"/>
      <c r="BI118" s="358"/>
      <c r="IU118" s="333"/>
    </row>
    <row r="119" spans="1:255" s="332" customFormat="1" ht="15" hidden="1" customHeight="1" thickBot="1" x14ac:dyDescent="0.35">
      <c r="A119" s="355"/>
      <c r="B119" s="356" t="s">
        <v>70</v>
      </c>
      <c r="C119" s="348">
        <v>500853</v>
      </c>
      <c r="D119" s="349" t="s">
        <v>0</v>
      </c>
      <c r="E119" s="348"/>
      <c r="F119" s="350"/>
      <c r="G119" s="351">
        <v>0</v>
      </c>
      <c r="H119" s="364"/>
      <c r="I119" s="366"/>
      <c r="J119" s="369"/>
      <c r="K119" s="369"/>
      <c r="L119" s="369"/>
      <c r="M119" s="369"/>
      <c r="N119" s="369"/>
      <c r="O119" s="369"/>
      <c r="P119" s="369"/>
      <c r="Q119" s="369"/>
      <c r="R119" s="556">
        <f t="shared" si="0"/>
        <v>0</v>
      </c>
      <c r="S119" s="863">
        <f t="shared" si="12"/>
        <v>0</v>
      </c>
      <c r="T119" s="328"/>
      <c r="U119" s="329" t="str">
        <f t="shared" si="11"/>
        <v>USD</v>
      </c>
      <c r="V119" s="329"/>
      <c r="W119" s="329"/>
      <c r="X119" s="329"/>
      <c r="Y119" s="329"/>
      <c r="Z119" s="329"/>
      <c r="AA119" s="329"/>
      <c r="AB119" s="329">
        <f t="shared" si="4"/>
        <v>0</v>
      </c>
      <c r="AC119" s="329">
        <f t="shared" si="5"/>
        <v>0</v>
      </c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hidden="1" customHeight="1" thickBot="1" x14ac:dyDescent="0.35">
      <c r="A120" s="385">
        <v>12</v>
      </c>
      <c r="B120" s="386" t="s">
        <v>1266</v>
      </c>
      <c r="C120" s="374">
        <v>500952</v>
      </c>
      <c r="D120" s="375" t="s">
        <v>26</v>
      </c>
      <c r="E120" s="374"/>
      <c r="F120" s="376"/>
      <c r="G120" s="369">
        <v>1.7462298274040222E-10</v>
      </c>
      <c r="H120" s="364"/>
      <c r="I120" s="366"/>
      <c r="J120" s="369"/>
      <c r="K120" s="369"/>
      <c r="L120" s="369"/>
      <c r="M120" s="369"/>
      <c r="N120" s="369"/>
      <c r="O120" s="369"/>
      <c r="P120" s="369"/>
      <c r="Q120" s="369"/>
      <c r="R120" s="556">
        <f t="shared" si="0"/>
        <v>1.7462298274040222E-10</v>
      </c>
      <c r="S120" s="863">
        <f t="shared" si="12"/>
        <v>1.7462298274040222E-10</v>
      </c>
      <c r="T120" s="526"/>
      <c r="U120" s="329" t="str">
        <f t="shared" si="11"/>
        <v>MYR</v>
      </c>
      <c r="V120" s="329">
        <f>T120</f>
        <v>0</v>
      </c>
      <c r="W120" s="329"/>
      <c r="X120" s="329"/>
      <c r="Y120" s="329"/>
      <c r="Z120" s="329"/>
      <c r="AA120" s="329"/>
      <c r="AB120" s="686">
        <f t="shared" si="4"/>
        <v>0</v>
      </c>
      <c r="AC120" s="329">
        <f t="shared" si="5"/>
        <v>1.7462298274040222E-10</v>
      </c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hidden="1" customHeight="1" x14ac:dyDescent="0.3">
      <c r="A121" s="355"/>
      <c r="B121" s="356" t="s">
        <v>72</v>
      </c>
      <c r="C121" s="348">
        <v>500831</v>
      </c>
      <c r="D121" s="349" t="s">
        <v>26</v>
      </c>
      <c r="E121" s="348"/>
      <c r="F121" s="350"/>
      <c r="G121" s="351">
        <v>0</v>
      </c>
      <c r="H121" s="364"/>
      <c r="I121" s="366"/>
      <c r="J121" s="369"/>
      <c r="K121" s="369"/>
      <c r="L121" s="369"/>
      <c r="M121" s="369"/>
      <c r="N121" s="369"/>
      <c r="O121" s="369"/>
      <c r="P121" s="369"/>
      <c r="Q121" s="369"/>
      <c r="R121" s="820">
        <f t="shared" si="0"/>
        <v>0</v>
      </c>
      <c r="S121" s="863">
        <f t="shared" si="12"/>
        <v>0</v>
      </c>
      <c r="T121" s="328"/>
      <c r="U121" s="329" t="str">
        <f t="shared" si="11"/>
        <v>MYR</v>
      </c>
      <c r="V121" s="329"/>
      <c r="W121" s="329"/>
      <c r="X121" s="329"/>
      <c r="Y121" s="329"/>
      <c r="Z121" s="329"/>
      <c r="AA121" s="329"/>
      <c r="AB121" s="329">
        <f t="shared" si="4"/>
        <v>0</v>
      </c>
      <c r="AC121" s="329">
        <f t="shared" si="5"/>
        <v>0</v>
      </c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3">
      <c r="A122" s="355"/>
      <c r="B122" s="356" t="s">
        <v>72</v>
      </c>
      <c r="C122" s="348">
        <v>500930</v>
      </c>
      <c r="D122" s="349" t="s">
        <v>26</v>
      </c>
      <c r="E122" s="348"/>
      <c r="F122" s="350"/>
      <c r="G122" s="351">
        <v>0</v>
      </c>
      <c r="H122" s="364"/>
      <c r="I122" s="366"/>
      <c r="J122" s="369"/>
      <c r="K122" s="369"/>
      <c r="L122" s="369"/>
      <c r="M122" s="369"/>
      <c r="N122" s="369"/>
      <c r="O122" s="369"/>
      <c r="P122" s="369"/>
      <c r="Q122" s="369"/>
      <c r="R122" s="820">
        <f t="shared" si="0"/>
        <v>0</v>
      </c>
      <c r="S122" s="863">
        <f t="shared" si="12"/>
        <v>0</v>
      </c>
      <c r="T122" s="328"/>
      <c r="U122" s="329" t="str">
        <f t="shared" si="11"/>
        <v>MYR</v>
      </c>
      <c r="V122" s="329"/>
      <c r="W122" s="329"/>
      <c r="X122" s="329"/>
      <c r="Y122" s="329"/>
      <c r="Z122" s="329"/>
      <c r="AA122" s="329"/>
      <c r="AB122" s="329">
        <f t="shared" si="4"/>
        <v>0</v>
      </c>
      <c r="AC122" s="329">
        <f t="shared" si="5"/>
        <v>0</v>
      </c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hidden="1" customHeight="1" x14ac:dyDescent="0.3">
      <c r="A123" s="355"/>
      <c r="B123" s="356" t="s">
        <v>73</v>
      </c>
      <c r="C123" s="348">
        <v>500785</v>
      </c>
      <c r="D123" s="349" t="s">
        <v>26</v>
      </c>
      <c r="E123" s="348"/>
      <c r="F123" s="350"/>
      <c r="G123" s="351">
        <v>0</v>
      </c>
      <c r="H123" s="364"/>
      <c r="I123" s="366"/>
      <c r="J123" s="369"/>
      <c r="K123" s="369"/>
      <c r="L123" s="369"/>
      <c r="M123" s="369"/>
      <c r="N123" s="369"/>
      <c r="O123" s="369"/>
      <c r="P123" s="369"/>
      <c r="Q123" s="369"/>
      <c r="R123" s="820">
        <f t="shared" si="0"/>
        <v>0</v>
      </c>
      <c r="S123" s="863">
        <f t="shared" si="12"/>
        <v>0</v>
      </c>
      <c r="T123" s="328"/>
      <c r="U123" s="329" t="str">
        <f t="shared" si="11"/>
        <v>MYR</v>
      </c>
      <c r="V123" s="329"/>
      <c r="W123" s="329"/>
      <c r="X123" s="329"/>
      <c r="Y123" s="329"/>
      <c r="Z123" s="329"/>
      <c r="AA123" s="329"/>
      <c r="AB123" s="329">
        <f t="shared" si="4"/>
        <v>0</v>
      </c>
      <c r="AC123" s="329">
        <f t="shared" si="5"/>
        <v>0</v>
      </c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90"/>
      <c r="IU123" s="333"/>
    </row>
    <row r="124" spans="1:255" s="332" customFormat="1" ht="15" hidden="1" customHeight="1" x14ac:dyDescent="0.3">
      <c r="A124" s="355"/>
      <c r="B124" s="356" t="s">
        <v>74</v>
      </c>
      <c r="C124" s="348">
        <v>500859</v>
      </c>
      <c r="D124" s="349" t="s">
        <v>26</v>
      </c>
      <c r="E124" s="348"/>
      <c r="F124" s="350"/>
      <c r="G124" s="351">
        <v>0</v>
      </c>
      <c r="H124" s="364"/>
      <c r="I124" s="366"/>
      <c r="J124" s="369"/>
      <c r="K124" s="369"/>
      <c r="L124" s="369"/>
      <c r="M124" s="369"/>
      <c r="N124" s="369"/>
      <c r="O124" s="369"/>
      <c r="P124" s="369"/>
      <c r="Q124" s="369"/>
      <c r="R124" s="669">
        <f t="shared" si="0"/>
        <v>0</v>
      </c>
      <c r="S124" s="863">
        <f t="shared" si="12"/>
        <v>0</v>
      </c>
      <c r="T124" s="328"/>
      <c r="U124" s="329" t="str">
        <f t="shared" si="11"/>
        <v>MYR</v>
      </c>
      <c r="V124" s="329"/>
      <c r="W124" s="329"/>
      <c r="X124" s="329"/>
      <c r="Y124" s="329"/>
      <c r="Z124" s="329"/>
      <c r="AA124" s="329"/>
      <c r="AB124" s="329">
        <f t="shared" si="4"/>
        <v>0</v>
      </c>
      <c r="AC124" s="329">
        <f t="shared" si="5"/>
        <v>0</v>
      </c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3">
      <c r="A125" s="359">
        <v>59</v>
      </c>
      <c r="B125" s="377" t="s">
        <v>1545</v>
      </c>
      <c r="C125" s="361">
        <v>501225</v>
      </c>
      <c r="D125" s="362" t="s">
        <v>26</v>
      </c>
      <c r="E125" s="361"/>
      <c r="F125" s="371"/>
      <c r="G125" s="364">
        <v>545306.80000000005</v>
      </c>
      <c r="H125" s="364"/>
      <c r="I125" s="365"/>
      <c r="J125" s="364"/>
      <c r="K125" s="364"/>
      <c r="L125" s="364"/>
      <c r="M125" s="364">
        <v>257306.8</v>
      </c>
      <c r="N125" s="364"/>
      <c r="O125" s="364"/>
      <c r="P125" s="364"/>
      <c r="Q125" s="364"/>
      <c r="R125" s="556">
        <f t="shared" si="0"/>
        <v>288000.00000000006</v>
      </c>
      <c r="S125" s="863">
        <f t="shared" si="12"/>
        <v>0</v>
      </c>
      <c r="T125" s="328">
        <v>288000</v>
      </c>
      <c r="U125" s="329" t="str">
        <f t="shared" si="11"/>
        <v>MYR</v>
      </c>
      <c r="V125" s="329">
        <f t="shared" ref="V125" si="13">T125</f>
        <v>288000</v>
      </c>
      <c r="W125" s="329"/>
      <c r="X125" s="329"/>
      <c r="Y125" s="329"/>
      <c r="Z125" s="329"/>
      <c r="AA125" s="329"/>
      <c r="AB125" s="329"/>
      <c r="AC125" s="329">
        <f t="shared" si="5"/>
        <v>288000.00000000006</v>
      </c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4" customFormat="1" ht="15" customHeight="1" x14ac:dyDescent="0.3">
      <c r="A126" s="385">
        <v>60</v>
      </c>
      <c r="B126" s="386" t="s">
        <v>1476</v>
      </c>
      <c r="C126" s="374">
        <v>501123</v>
      </c>
      <c r="D126" s="375" t="s">
        <v>26</v>
      </c>
      <c r="E126" s="374"/>
      <c r="F126" s="376"/>
      <c r="G126" s="369">
        <v>4823941.0999999996</v>
      </c>
      <c r="H126" s="364">
        <v>561942.98</v>
      </c>
      <c r="I126" s="366"/>
      <c r="J126" s="369"/>
      <c r="K126" s="369"/>
      <c r="L126" s="369"/>
      <c r="M126" s="369">
        <v>1450415.3</v>
      </c>
      <c r="N126" s="369"/>
      <c r="O126" s="369"/>
      <c r="P126" s="369"/>
      <c r="Q126" s="369"/>
      <c r="R126" s="556">
        <f t="shared" si="0"/>
        <v>3935468.7800000003</v>
      </c>
      <c r="S126" s="863">
        <f t="shared" si="12"/>
        <v>0</v>
      </c>
      <c r="T126" s="328">
        <v>3935468.7800000003</v>
      </c>
      <c r="U126" s="329" t="str">
        <f t="shared" si="11"/>
        <v>MYR</v>
      </c>
      <c r="V126" s="329">
        <f t="shared" ref="V126" si="14">T126</f>
        <v>3935468.7800000003</v>
      </c>
      <c r="W126" s="419"/>
      <c r="X126" s="419"/>
      <c r="Y126" s="419"/>
      <c r="Z126" s="419"/>
      <c r="AA126" s="419"/>
      <c r="AB126" s="419"/>
      <c r="AC126" s="419">
        <f t="shared" si="5"/>
        <v>3935468.7800000003</v>
      </c>
      <c r="AD126" s="418"/>
      <c r="AE126" s="418"/>
      <c r="AF126" s="418"/>
      <c r="AG126" s="418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4"/>
      <c r="BH126" s="384"/>
      <c r="BI126" s="384"/>
      <c r="IU126" s="326"/>
    </row>
    <row r="127" spans="1:255" s="332" customFormat="1" ht="15" customHeight="1" thickBot="1" x14ac:dyDescent="0.35">
      <c r="A127" s="359">
        <v>61</v>
      </c>
      <c r="B127" s="377" t="s">
        <v>75</v>
      </c>
      <c r="C127" s="361">
        <v>500605</v>
      </c>
      <c r="D127" s="362" t="s">
        <v>0</v>
      </c>
      <c r="E127" s="361"/>
      <c r="F127" s="371"/>
      <c r="G127" s="364">
        <v>27191081.492899988</v>
      </c>
      <c r="H127" s="364">
        <v>7389630</v>
      </c>
      <c r="I127" s="366"/>
      <c r="J127" s="369">
        <f>5127.61+0.14</f>
        <v>5127.75</v>
      </c>
      <c r="K127" s="369"/>
      <c r="L127" s="369"/>
      <c r="M127" s="369">
        <v>5717836</v>
      </c>
      <c r="N127" s="369"/>
      <c r="O127" s="369"/>
      <c r="P127" s="369">
        <v>477552.24</v>
      </c>
      <c r="Q127" s="369"/>
      <c r="R127" s="562">
        <f t="shared" si="0"/>
        <v>28390451.002899986</v>
      </c>
      <c r="S127" s="875">
        <f t="shared" si="12"/>
        <v>2.8999857604503632E-3</v>
      </c>
      <c r="T127" s="528">
        <v>6991000</v>
      </c>
      <c r="U127" s="329" t="str">
        <f t="shared" si="11"/>
        <v>USD</v>
      </c>
      <c r="V127" s="329">
        <f t="shared" ref="V127:V134" si="15">T127*$V$1</f>
        <v>28390451</v>
      </c>
      <c r="W127" s="329"/>
      <c r="X127" s="329"/>
      <c r="Y127" s="329"/>
      <c r="Z127" s="329"/>
      <c r="AA127" s="329"/>
      <c r="AB127" s="419">
        <f t="shared" si="4"/>
        <v>1671794</v>
      </c>
      <c r="AC127" s="329">
        <f t="shared" si="5"/>
        <v>28390451.002899986</v>
      </c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5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472" customFormat="1" ht="15" hidden="1" customHeight="1" x14ac:dyDescent="0.3">
      <c r="A128" s="355"/>
      <c r="B128" s="356" t="s">
        <v>76</v>
      </c>
      <c r="C128" s="348">
        <v>500570</v>
      </c>
      <c r="D128" s="349" t="s">
        <v>0</v>
      </c>
      <c r="E128" s="348"/>
      <c r="F128" s="350"/>
      <c r="G128" s="351">
        <v>0</v>
      </c>
      <c r="H128" s="364"/>
      <c r="I128" s="345"/>
      <c r="J128" s="369"/>
      <c r="K128" s="351"/>
      <c r="L128" s="351"/>
      <c r="M128" s="369"/>
      <c r="N128" s="351"/>
      <c r="O128" s="351"/>
      <c r="P128" s="369"/>
      <c r="Q128" s="351"/>
      <c r="R128" s="470">
        <f t="shared" si="0"/>
        <v>0</v>
      </c>
      <c r="S128" s="866"/>
      <c r="T128" s="837"/>
      <c r="U128" s="329" t="str">
        <f t="shared" si="11"/>
        <v>USD</v>
      </c>
      <c r="V128" s="619">
        <f t="shared" si="15"/>
        <v>0</v>
      </c>
      <c r="W128" s="619"/>
      <c r="X128" s="619"/>
      <c r="Y128" s="619"/>
      <c r="Z128" s="619"/>
      <c r="AA128" s="619"/>
      <c r="AB128" s="619">
        <f t="shared" si="4"/>
        <v>0</v>
      </c>
      <c r="AC128" s="619">
        <f t="shared" si="5"/>
        <v>0</v>
      </c>
      <c r="AD128" s="838"/>
      <c r="AE128" s="838"/>
      <c r="AF128" s="838"/>
      <c r="AG128" s="838"/>
      <c r="AH128" s="593"/>
      <c r="AI128" s="593"/>
      <c r="AJ128" s="593"/>
      <c r="AK128" s="593"/>
      <c r="AL128" s="593"/>
      <c r="AM128" s="593"/>
      <c r="AN128" s="593"/>
      <c r="AO128" s="593"/>
      <c r="AP128" s="593"/>
      <c r="AQ128" s="593"/>
      <c r="AR128" s="593"/>
      <c r="AS128" s="593"/>
      <c r="AT128" s="593"/>
      <c r="AU128" s="593"/>
      <c r="AV128" s="493"/>
      <c r="AW128" s="493"/>
      <c r="AX128" s="493"/>
      <c r="AY128" s="493"/>
      <c r="AZ128" s="493"/>
      <c r="BA128" s="493"/>
      <c r="BB128" s="493"/>
      <c r="BC128" s="493"/>
      <c r="BD128" s="493"/>
      <c r="BE128" s="493"/>
      <c r="BF128" s="493"/>
      <c r="BG128" s="839"/>
      <c r="BH128" s="839"/>
      <c r="BI128" s="839"/>
      <c r="IU128" s="586"/>
    </row>
    <row r="129" spans="1:255" s="332" customFormat="1" ht="15" customHeight="1" x14ac:dyDescent="0.3">
      <c r="A129" s="385">
        <v>62</v>
      </c>
      <c r="B129" s="386" t="s">
        <v>1377</v>
      </c>
      <c r="C129" s="374">
        <v>501157</v>
      </c>
      <c r="D129" s="375" t="s">
        <v>0</v>
      </c>
      <c r="E129" s="393"/>
      <c r="F129" s="394"/>
      <c r="G129" s="395">
        <v>33039869.529999997</v>
      </c>
      <c r="H129" s="436">
        <v>11800019</v>
      </c>
      <c r="I129" s="395"/>
      <c r="J129" s="395">
        <v>6872.48</v>
      </c>
      <c r="K129" s="395"/>
      <c r="L129" s="395"/>
      <c r="M129" s="395">
        <v>13601017.25</v>
      </c>
      <c r="N129" s="395"/>
      <c r="O129" s="395"/>
      <c r="P129" s="395">
        <v>520866.33</v>
      </c>
      <c r="Q129" s="395"/>
      <c r="R129" s="562">
        <f t="shared" si="0"/>
        <v>30724877.43</v>
      </c>
      <c r="S129" s="867">
        <f t="shared" si="12"/>
        <v>1.2309998273849487E-2</v>
      </c>
      <c r="T129" s="328">
        <v>7565840.29</v>
      </c>
      <c r="U129" s="329" t="str">
        <f t="shared" si="11"/>
        <v>USD</v>
      </c>
      <c r="V129" s="329">
        <f t="shared" si="15"/>
        <v>30724877.417690001</v>
      </c>
      <c r="W129" s="329"/>
      <c r="X129" s="329"/>
      <c r="Y129" s="329"/>
      <c r="Z129" s="329"/>
      <c r="AA129" s="329"/>
      <c r="AB129" s="32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customHeight="1" thickBot="1" x14ac:dyDescent="0.35">
      <c r="A130" s="385">
        <v>63</v>
      </c>
      <c r="B130" s="386" t="s">
        <v>1398</v>
      </c>
      <c r="C130" s="374">
        <v>501167</v>
      </c>
      <c r="D130" s="375" t="s">
        <v>0</v>
      </c>
      <c r="E130" s="393"/>
      <c r="F130" s="394"/>
      <c r="G130" s="395">
        <v>8261000.0200000005</v>
      </c>
      <c r="H130" s="436"/>
      <c r="I130" s="395"/>
      <c r="J130" s="395">
        <v>820.99</v>
      </c>
      <c r="K130" s="395"/>
      <c r="L130" s="395"/>
      <c r="M130" s="395"/>
      <c r="N130" s="395"/>
      <c r="O130" s="395"/>
      <c r="P130" s="395">
        <v>139820.95000000001</v>
      </c>
      <c r="Q130" s="395"/>
      <c r="R130" s="562">
        <f t="shared" si="0"/>
        <v>8122000.0600000005</v>
      </c>
      <c r="S130" s="867">
        <f t="shared" si="12"/>
        <v>6.0000000521540642E-2</v>
      </c>
      <c r="T130" s="328">
        <v>2000000</v>
      </c>
      <c r="U130" s="329" t="str">
        <f t="shared" si="11"/>
        <v>USD</v>
      </c>
      <c r="V130" s="329">
        <f t="shared" si="15"/>
        <v>8122000</v>
      </c>
      <c r="W130" s="329"/>
      <c r="X130" s="329"/>
      <c r="Y130" s="329"/>
      <c r="Z130" s="329"/>
      <c r="AA130" s="329"/>
      <c r="AB130" s="32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hidden="1" customHeight="1" thickBot="1" x14ac:dyDescent="0.35">
      <c r="A131" s="385">
        <v>47</v>
      </c>
      <c r="B131" s="391" t="s">
        <v>1264</v>
      </c>
      <c r="C131" s="374">
        <v>500986</v>
      </c>
      <c r="D131" s="392" t="s">
        <v>0</v>
      </c>
      <c r="E131" s="393"/>
      <c r="F131" s="394"/>
      <c r="G131" s="395">
        <v>-2.3250004692272341E-3</v>
      </c>
      <c r="H131" s="436"/>
      <c r="I131" s="395"/>
      <c r="J131" s="395"/>
      <c r="K131" s="395"/>
      <c r="L131" s="395"/>
      <c r="M131" s="395"/>
      <c r="N131" s="395"/>
      <c r="O131" s="395"/>
      <c r="P131" s="395"/>
      <c r="Q131" s="395"/>
      <c r="R131" s="470">
        <f t="shared" ref="R131:R136" si="16">G131+H131+J131+K131+I131-M131-O131-P131-Q131-N131+F131</f>
        <v>-2.3250004692272341E-3</v>
      </c>
      <c r="S131" s="868">
        <f t="shared" si="12"/>
        <v>-2.3250004692272341E-3</v>
      </c>
      <c r="T131" s="529"/>
      <c r="U131" s="329" t="str">
        <f t="shared" si="11"/>
        <v>USD</v>
      </c>
      <c r="V131" s="329">
        <f t="shared" si="15"/>
        <v>0</v>
      </c>
      <c r="W131" s="329"/>
      <c r="X131" s="329"/>
      <c r="Y131" s="329"/>
      <c r="Z131" s="329"/>
      <c r="AA131" s="329"/>
      <c r="AB131" s="419">
        <f t="shared" si="4"/>
        <v>0</v>
      </c>
      <c r="AC131" s="329">
        <f t="shared" si="5"/>
        <v>-2.3250004692272341E-3</v>
      </c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5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41</v>
      </c>
      <c r="B132" s="391" t="s">
        <v>1265</v>
      </c>
      <c r="C132" s="393">
        <v>501015</v>
      </c>
      <c r="D132" s="392" t="s">
        <v>0</v>
      </c>
      <c r="E132" s="393"/>
      <c r="F132" s="394"/>
      <c r="G132" s="395">
        <v>-3.074998632655479E-3</v>
      </c>
      <c r="H132" s="436"/>
      <c r="I132" s="395"/>
      <c r="J132" s="395"/>
      <c r="K132" s="395"/>
      <c r="L132" s="395"/>
      <c r="M132" s="395"/>
      <c r="N132" s="395"/>
      <c r="O132" s="395"/>
      <c r="P132" s="395"/>
      <c r="Q132" s="395"/>
      <c r="R132" s="470">
        <f t="shared" si="16"/>
        <v>-3.074998632655479E-3</v>
      </c>
      <c r="S132" s="868">
        <f t="shared" si="12"/>
        <v>-3.074998632655479E-3</v>
      </c>
      <c r="T132" s="530"/>
      <c r="U132" s="329" t="str">
        <f t="shared" si="11"/>
        <v>USD</v>
      </c>
      <c r="V132" s="329">
        <f t="shared" si="15"/>
        <v>0</v>
      </c>
      <c r="W132" s="329"/>
      <c r="X132" s="329"/>
      <c r="Y132" s="329"/>
      <c r="Z132" s="329"/>
      <c r="AA132" s="329"/>
      <c r="AB132" s="619">
        <f t="shared" si="4"/>
        <v>0</v>
      </c>
      <c r="AC132" s="329">
        <f t="shared" si="5"/>
        <v>-3.074998632655479E-3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thickBot="1" x14ac:dyDescent="0.35">
      <c r="A133" s="385">
        <v>53</v>
      </c>
      <c r="B133" s="391" t="s">
        <v>1258</v>
      </c>
      <c r="C133" s="393">
        <v>501085</v>
      </c>
      <c r="D133" s="392" t="s">
        <v>0</v>
      </c>
      <c r="E133" s="393"/>
      <c r="F133" s="394"/>
      <c r="G133" s="395">
        <v>-7.3100636654999107E-10</v>
      </c>
      <c r="H133" s="436"/>
      <c r="I133" s="395"/>
      <c r="J133" s="395"/>
      <c r="K133" s="395"/>
      <c r="L133" s="395"/>
      <c r="M133" s="395"/>
      <c r="N133" s="395"/>
      <c r="O133" s="395"/>
      <c r="P133" s="395"/>
      <c r="Q133" s="395"/>
      <c r="R133" s="470">
        <f t="shared" si="16"/>
        <v>-7.3100636654999107E-10</v>
      </c>
      <c r="S133" s="868">
        <f t="shared" si="12"/>
        <v>-7.3100636654999107E-10</v>
      </c>
      <c r="T133" s="530"/>
      <c r="U133" s="329" t="str">
        <f t="shared" si="11"/>
        <v>USD</v>
      </c>
      <c r="V133" s="329">
        <f t="shared" si="15"/>
        <v>0</v>
      </c>
      <c r="W133" s="329"/>
      <c r="X133" s="329"/>
      <c r="Y133" s="329"/>
      <c r="Z133" s="329"/>
      <c r="AA133" s="329"/>
      <c r="AB133" s="619">
        <f t="shared" si="4"/>
        <v>0</v>
      </c>
      <c r="AC133" s="329">
        <f t="shared" si="5"/>
        <v>-7.3100636654999107E-10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H133" s="358"/>
      <c r="BI133" s="358"/>
      <c r="IU133" s="333"/>
    </row>
    <row r="134" spans="1:255" s="332" customFormat="1" ht="15" hidden="1" customHeight="1" thickBot="1" x14ac:dyDescent="0.35">
      <c r="A134" s="385">
        <v>57</v>
      </c>
      <c r="B134" s="391" t="s">
        <v>1259</v>
      </c>
      <c r="C134" s="393">
        <v>501092</v>
      </c>
      <c r="D134" s="392" t="s">
        <v>0</v>
      </c>
      <c r="E134" s="393"/>
      <c r="F134" s="394"/>
      <c r="G134" s="395">
        <v>2.4647306418046355E-10</v>
      </c>
      <c r="H134" s="436"/>
      <c r="I134" s="395"/>
      <c r="J134" s="395"/>
      <c r="K134" s="395"/>
      <c r="L134" s="395"/>
      <c r="M134" s="395"/>
      <c r="N134" s="395"/>
      <c r="O134" s="395"/>
      <c r="P134" s="395"/>
      <c r="Q134" s="395"/>
      <c r="R134" s="470">
        <f t="shared" si="16"/>
        <v>2.4647306418046355E-10</v>
      </c>
      <c r="S134" s="868">
        <f t="shared" si="12"/>
        <v>2.4647306418046355E-10</v>
      </c>
      <c r="T134" s="530"/>
      <c r="U134" s="329" t="str">
        <f t="shared" si="11"/>
        <v>USD</v>
      </c>
      <c r="V134" s="329">
        <f t="shared" si="15"/>
        <v>0</v>
      </c>
      <c r="W134" s="329"/>
      <c r="X134" s="329"/>
      <c r="Y134" s="329"/>
      <c r="Z134" s="329"/>
      <c r="AA134" s="329"/>
      <c r="AB134" s="419">
        <f t="shared" si="4"/>
        <v>0</v>
      </c>
      <c r="AC134" s="329"/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5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customHeight="1" thickBot="1" x14ac:dyDescent="0.35">
      <c r="A135" s="385">
        <v>64</v>
      </c>
      <c r="B135" s="391" t="s">
        <v>1435</v>
      </c>
      <c r="C135" s="393">
        <v>501197</v>
      </c>
      <c r="D135" s="392" t="s">
        <v>26</v>
      </c>
      <c r="E135" s="393"/>
      <c r="F135" s="394"/>
      <c r="G135" s="364">
        <v>0</v>
      </c>
      <c r="H135" s="436"/>
      <c r="I135" s="395"/>
      <c r="J135" s="395"/>
      <c r="K135" s="395"/>
      <c r="L135" s="395"/>
      <c r="M135" s="395"/>
      <c r="N135" s="395"/>
      <c r="O135" s="395"/>
      <c r="P135" s="395"/>
      <c r="Q135" s="395"/>
      <c r="R135" s="562">
        <f t="shared" si="16"/>
        <v>0</v>
      </c>
      <c r="S135" s="863">
        <f t="shared" si="12"/>
        <v>0</v>
      </c>
      <c r="T135" s="530"/>
      <c r="U135" s="329" t="str">
        <f t="shared" si="11"/>
        <v>MYR</v>
      </c>
      <c r="V135" s="329">
        <f t="shared" ref="V135" si="17">T135</f>
        <v>0</v>
      </c>
      <c r="W135" s="329"/>
      <c r="X135" s="329"/>
      <c r="Y135" s="329"/>
      <c r="Z135" s="329"/>
      <c r="AA135" s="329"/>
      <c r="AB135" s="419"/>
      <c r="AC135" s="329"/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5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customHeight="1" thickBot="1" x14ac:dyDescent="0.35">
      <c r="A136" s="385">
        <v>65</v>
      </c>
      <c r="B136" s="396" t="s">
        <v>1486</v>
      </c>
      <c r="C136" s="375">
        <v>500995</v>
      </c>
      <c r="D136" s="375" t="s">
        <v>26</v>
      </c>
      <c r="E136" s="375"/>
      <c r="F136" s="397"/>
      <c r="G136" s="366">
        <v>8000000</v>
      </c>
      <c r="H136" s="436">
        <v>2245000</v>
      </c>
      <c r="I136" s="395"/>
      <c r="J136" s="395"/>
      <c r="K136" s="395"/>
      <c r="L136" s="395"/>
      <c r="M136" s="395">
        <v>2313000</v>
      </c>
      <c r="N136" s="395"/>
      <c r="O136" s="395"/>
      <c r="P136" s="395"/>
      <c r="Q136" s="395"/>
      <c r="R136" s="562">
        <f t="shared" si="16"/>
        <v>7932000</v>
      </c>
      <c r="S136" s="863">
        <f t="shared" si="12"/>
        <v>0</v>
      </c>
      <c r="T136" s="526">
        <v>7932000</v>
      </c>
      <c r="U136" s="329" t="str">
        <f t="shared" si="11"/>
        <v>MYR</v>
      </c>
      <c r="V136" s="329">
        <f>T136</f>
        <v>7932000</v>
      </c>
      <c r="W136" s="329"/>
      <c r="X136" s="329"/>
      <c r="Y136" s="329"/>
      <c r="Z136" s="329"/>
      <c r="AA136" s="329"/>
      <c r="AB136" s="419">
        <f t="shared" si="4"/>
        <v>-68000</v>
      </c>
      <c r="AC136" s="329">
        <f t="shared" si="5"/>
        <v>7932000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5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customHeight="1" thickBot="1" x14ac:dyDescent="0.35">
      <c r="A137" s="600"/>
      <c r="B137" s="594"/>
      <c r="C137" s="456"/>
      <c r="D137" s="456"/>
      <c r="E137" s="456"/>
      <c r="F137" s="595"/>
      <c r="G137" s="38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560"/>
      <c r="S137" s="863"/>
      <c r="T137" s="328"/>
      <c r="U137" s="329">
        <f t="shared" si="11"/>
        <v>0</v>
      </c>
      <c r="V137" s="329"/>
      <c r="W137" s="329"/>
      <c r="X137" s="329"/>
      <c r="Y137" s="329"/>
      <c r="Z137" s="329"/>
      <c r="AA137" s="329"/>
      <c r="AB137" s="329"/>
      <c r="AC137" s="329">
        <f t="shared" si="5"/>
        <v>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IU137" s="333"/>
    </row>
    <row r="138" spans="1:255" s="332" customFormat="1" ht="15" customHeight="1" thickBot="1" x14ac:dyDescent="0.35">
      <c r="A138" s="672"/>
      <c r="B138" s="1019" t="s">
        <v>1276</v>
      </c>
      <c r="C138" s="1019"/>
      <c r="D138" s="1019"/>
      <c r="E138" s="596"/>
      <c r="F138" s="597"/>
      <c r="G138" s="615">
        <f t="shared" ref="G138:R138" si="18">SUM(G11:G137)</f>
        <v>713854040.58702481</v>
      </c>
      <c r="H138" s="615">
        <f t="shared" si="18"/>
        <v>712870289.36000001</v>
      </c>
      <c r="I138" s="615">
        <f t="shared" si="18"/>
        <v>0</v>
      </c>
      <c r="J138" s="615">
        <f t="shared" si="18"/>
        <v>71669.119999999995</v>
      </c>
      <c r="K138" s="615">
        <f t="shared" si="18"/>
        <v>0</v>
      </c>
      <c r="L138" s="615">
        <f t="shared" si="18"/>
        <v>0</v>
      </c>
      <c r="M138" s="615">
        <f t="shared" si="18"/>
        <v>610004038.35999978</v>
      </c>
      <c r="N138" s="615">
        <f t="shared" si="18"/>
        <v>0</v>
      </c>
      <c r="O138" s="615">
        <f t="shared" si="18"/>
        <v>0</v>
      </c>
      <c r="P138" s="615">
        <f t="shared" si="18"/>
        <v>5918898.9900000012</v>
      </c>
      <c r="Q138" s="615">
        <f t="shared" si="18"/>
        <v>0</v>
      </c>
      <c r="R138" s="615">
        <f t="shared" si="18"/>
        <v>810873061.7170248</v>
      </c>
      <c r="S138" s="863"/>
      <c r="T138" s="328"/>
      <c r="U138" s="329">
        <f t="shared" si="11"/>
        <v>0</v>
      </c>
      <c r="V138" s="329"/>
      <c r="W138" s="329"/>
      <c r="X138" s="329"/>
      <c r="Y138" s="329"/>
      <c r="Z138" s="329"/>
      <c r="AA138" s="329"/>
      <c r="AB138" s="329"/>
      <c r="AC138" s="329">
        <f t="shared" si="5"/>
        <v>810873061.71702492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IU138" s="333"/>
    </row>
    <row r="139" spans="1:255" s="332" customFormat="1" ht="15" customHeight="1" x14ac:dyDescent="0.3">
      <c r="A139" s="684"/>
      <c r="B139" s="680"/>
      <c r="C139" s="680"/>
      <c r="D139" s="680"/>
      <c r="E139" s="681"/>
      <c r="F139" s="567"/>
      <c r="G139" s="682"/>
      <c r="H139" s="682"/>
      <c r="I139" s="682"/>
      <c r="J139" s="682"/>
      <c r="K139" s="682"/>
      <c r="L139" s="682"/>
      <c r="M139" s="682"/>
      <c r="N139" s="682"/>
      <c r="O139" s="682"/>
      <c r="P139" s="682"/>
      <c r="Q139" s="682"/>
      <c r="R139" s="683"/>
      <c r="S139" s="863"/>
      <c r="T139" s="328"/>
      <c r="U139" s="329">
        <f t="shared" si="11"/>
        <v>0</v>
      </c>
      <c r="V139" s="329"/>
      <c r="W139" s="329"/>
      <c r="X139" s="329"/>
      <c r="Y139" s="329"/>
      <c r="Z139" s="329"/>
      <c r="AA139" s="329"/>
      <c r="AB139" s="329"/>
      <c r="AC139" s="329"/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IU139" s="333"/>
    </row>
    <row r="140" spans="1:255" s="332" customFormat="1" ht="15" hidden="1" customHeight="1" x14ac:dyDescent="0.3">
      <c r="A140" s="684"/>
      <c r="B140" s="1020" t="s">
        <v>1286</v>
      </c>
      <c r="C140" s="1020"/>
      <c r="D140" s="680"/>
      <c r="E140" s="681"/>
      <c r="F140" s="567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3"/>
      <c r="S140" s="863"/>
      <c r="T140" s="328"/>
      <c r="U140" s="329">
        <f t="shared" si="11"/>
        <v>0</v>
      </c>
      <c r="V140" s="329"/>
      <c r="W140" s="329"/>
      <c r="X140" s="329"/>
      <c r="Y140" s="329"/>
      <c r="Z140" s="329"/>
      <c r="AA140" s="329"/>
      <c r="AB140" s="329"/>
      <c r="AC140" s="329"/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IU140" s="333"/>
    </row>
    <row r="141" spans="1:255" s="332" customFormat="1" ht="15" hidden="1" customHeight="1" x14ac:dyDescent="0.3">
      <c r="A141" s="385">
        <v>1</v>
      </c>
      <c r="B141" s="396" t="s">
        <v>1287</v>
      </c>
      <c r="C141" s="375">
        <v>501112</v>
      </c>
      <c r="D141" s="375" t="s">
        <v>26</v>
      </c>
      <c r="E141" s="375"/>
      <c r="F141" s="397"/>
      <c r="G141" s="366">
        <v>-3.7252902984619141E-9</v>
      </c>
      <c r="H141" s="366"/>
      <c r="I141" s="366"/>
      <c r="J141" s="366"/>
      <c r="K141" s="366"/>
      <c r="L141" s="366"/>
      <c r="M141" s="366"/>
      <c r="N141" s="366"/>
      <c r="O141" s="366"/>
      <c r="P141" s="366"/>
      <c r="Q141" s="395"/>
      <c r="R141" s="562">
        <f>G141+H141+J141+K141+I141-M141-O141-P141-Q141-N141+F141</f>
        <v>-3.7252902984619141E-9</v>
      </c>
      <c r="S141" s="863">
        <f t="shared" ref="S141" si="19">R141-V141</f>
        <v>-3.7252902984619141E-9</v>
      </c>
      <c r="T141" s="328"/>
      <c r="U141" s="329" t="str">
        <f t="shared" si="11"/>
        <v>MYR</v>
      </c>
      <c r="V141" s="329">
        <f>T141</f>
        <v>0</v>
      </c>
      <c r="W141" s="329"/>
      <c r="X141" s="329"/>
      <c r="Y141" s="329"/>
      <c r="Z141" s="329"/>
      <c r="AA141" s="329"/>
      <c r="AB141" s="419">
        <f t="shared" ref="AB141" si="20">H141+I141-M141-O141</f>
        <v>0</v>
      </c>
      <c r="AC141" s="329"/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IU141" s="333"/>
    </row>
    <row r="142" spans="1:255" s="332" customFormat="1" ht="15" hidden="1" customHeight="1" thickBot="1" x14ac:dyDescent="0.35">
      <c r="A142" s="600"/>
      <c r="B142" s="594"/>
      <c r="C142" s="456"/>
      <c r="D142" s="456"/>
      <c r="E142" s="456"/>
      <c r="F142" s="595"/>
      <c r="G142" s="38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556"/>
      <c r="S142" s="863"/>
      <c r="T142" s="328"/>
      <c r="U142" s="329">
        <f t="shared" si="11"/>
        <v>0</v>
      </c>
      <c r="V142" s="329"/>
      <c r="W142" s="329"/>
      <c r="X142" s="329"/>
      <c r="Y142" s="329"/>
      <c r="Z142" s="329"/>
      <c r="AA142" s="329"/>
      <c r="AB142" s="329"/>
      <c r="AC142" s="329"/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IU142" s="333"/>
    </row>
    <row r="143" spans="1:255" s="332" customFormat="1" ht="15" hidden="1" customHeight="1" thickBot="1" x14ac:dyDescent="0.35">
      <c r="A143" s="602"/>
      <c r="B143" s="1030" t="s">
        <v>1288</v>
      </c>
      <c r="C143" s="1030"/>
      <c r="D143" s="1030"/>
      <c r="E143" s="603"/>
      <c r="F143" s="604"/>
      <c r="G143" s="685">
        <f t="shared" ref="G143:R143" si="21">SUM(G141:G142)</f>
        <v>-3.7252902984619141E-9</v>
      </c>
      <c r="H143" s="822">
        <f t="shared" si="21"/>
        <v>0</v>
      </c>
      <c r="I143" s="822">
        <f t="shared" si="21"/>
        <v>0</v>
      </c>
      <c r="J143" s="822">
        <f t="shared" si="21"/>
        <v>0</v>
      </c>
      <c r="K143" s="822">
        <f t="shared" si="21"/>
        <v>0</v>
      </c>
      <c r="L143" s="822">
        <f t="shared" si="21"/>
        <v>0</v>
      </c>
      <c r="M143" s="822">
        <f t="shared" si="21"/>
        <v>0</v>
      </c>
      <c r="N143" s="822">
        <f t="shared" si="21"/>
        <v>0</v>
      </c>
      <c r="O143" s="822">
        <f t="shared" si="21"/>
        <v>0</v>
      </c>
      <c r="P143" s="822">
        <f t="shared" si="21"/>
        <v>0</v>
      </c>
      <c r="Q143" s="822">
        <f t="shared" si="21"/>
        <v>0</v>
      </c>
      <c r="R143" s="822">
        <f t="shared" si="21"/>
        <v>-3.7252902984619141E-9</v>
      </c>
      <c r="S143" s="863"/>
      <c r="T143" s="328"/>
      <c r="U143" s="329">
        <f t="shared" si="11"/>
        <v>0</v>
      </c>
      <c r="V143" s="329"/>
      <c r="W143" s="329"/>
      <c r="X143" s="329"/>
      <c r="Y143" s="329"/>
      <c r="Z143" s="329"/>
      <c r="AA143" s="329"/>
      <c r="AB143" s="329"/>
      <c r="AC143" s="329"/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IU143" s="333"/>
    </row>
    <row r="144" spans="1:255" s="332" customFormat="1" ht="15" hidden="1" customHeight="1" x14ac:dyDescent="0.3">
      <c r="A144" s="323"/>
      <c r="B144" s="334"/>
      <c r="C144" s="324"/>
      <c r="D144" s="324"/>
      <c r="E144" s="324"/>
      <c r="F144" s="401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463"/>
      <c r="S144" s="863"/>
      <c r="T144" s="328"/>
      <c r="U144" s="329">
        <f t="shared" si="11"/>
        <v>0</v>
      </c>
      <c r="V144" s="330"/>
      <c r="W144" s="330"/>
      <c r="X144" s="330"/>
      <c r="Y144" s="330"/>
      <c r="Z144" s="330"/>
      <c r="AA144" s="329"/>
      <c r="AB144" s="329"/>
      <c r="AC144" s="329">
        <f t="shared" si="5"/>
        <v>0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/>
      <c r="IU144" s="333"/>
    </row>
    <row r="145" spans="1:255" s="332" customFormat="1" ht="15" customHeight="1" x14ac:dyDescent="0.3">
      <c r="A145" s="323"/>
      <c r="B145" s="1020" t="s">
        <v>80</v>
      </c>
      <c r="C145" s="1020"/>
      <c r="D145" s="402"/>
      <c r="E145" s="402"/>
      <c r="F145" s="403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63"/>
      <c r="S145" s="863"/>
      <c r="T145" s="328"/>
      <c r="U145" s="329">
        <f t="shared" si="11"/>
        <v>0</v>
      </c>
      <c r="V145" s="330"/>
      <c r="W145" s="330"/>
      <c r="X145" s="330"/>
      <c r="Y145" s="330"/>
      <c r="Z145" s="330"/>
      <c r="AA145" s="329"/>
      <c r="AB145" s="329"/>
      <c r="AC145" s="329">
        <f t="shared" si="5"/>
        <v>0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IU145" s="333"/>
    </row>
    <row r="146" spans="1:255" s="332" customFormat="1" ht="15" hidden="1" customHeight="1" x14ac:dyDescent="0.3">
      <c r="A146" s="347"/>
      <c r="B146" s="337" t="s">
        <v>81</v>
      </c>
      <c r="C146" s="339">
        <v>500530</v>
      </c>
      <c r="D146" s="339" t="s">
        <v>26</v>
      </c>
      <c r="E146" s="338"/>
      <c r="F146" s="340"/>
      <c r="G146" s="341">
        <v>0</v>
      </c>
      <c r="H146" s="413"/>
      <c r="I146" s="404"/>
      <c r="J146" s="413"/>
      <c r="K146" s="395"/>
      <c r="L146" s="395"/>
      <c r="M146" s="395"/>
      <c r="N146" s="395"/>
      <c r="O146" s="395"/>
      <c r="P146" s="413"/>
      <c r="Q146" s="395"/>
      <c r="R146" s="823">
        <f>G146+H146+J146+K146+I146-M146-O146-P146-Q146-N146</f>
        <v>0</v>
      </c>
      <c r="S146" s="863"/>
      <c r="T146" s="328"/>
      <c r="U146" s="329" t="str">
        <f t="shared" si="11"/>
        <v>MYR</v>
      </c>
      <c r="V146" s="330"/>
      <c r="W146" s="330"/>
      <c r="X146" s="330"/>
      <c r="Y146" s="329"/>
      <c r="Z146" s="330"/>
      <c r="AA146" s="329"/>
      <c r="AB146" s="329"/>
      <c r="AC146" s="329">
        <f t="shared" si="5"/>
        <v>0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IU146" s="333"/>
    </row>
    <row r="147" spans="1:255" s="332" customFormat="1" ht="15" hidden="1" customHeight="1" x14ac:dyDescent="0.3">
      <c r="A147" s="347"/>
      <c r="B147" s="337" t="s">
        <v>82</v>
      </c>
      <c r="C147" s="348">
        <v>500534</v>
      </c>
      <c r="D147" s="349" t="s">
        <v>26</v>
      </c>
      <c r="E147" s="348"/>
      <c r="F147" s="350"/>
      <c r="G147" s="351">
        <v>2.3173924584840577E-11</v>
      </c>
      <c r="H147" s="366"/>
      <c r="I147" s="387"/>
      <c r="J147" s="366"/>
      <c r="K147" s="369"/>
      <c r="L147" s="369"/>
      <c r="M147" s="369"/>
      <c r="N147" s="369"/>
      <c r="O147" s="369"/>
      <c r="P147" s="366"/>
      <c r="Q147" s="369"/>
      <c r="R147" s="562">
        <f>G147+H147+J147+K147+I147-M147-O147-P147-Q147-N147</f>
        <v>2.3173924584840577E-11</v>
      </c>
      <c r="S147" s="863"/>
      <c r="T147" s="328"/>
      <c r="U147" s="329" t="str">
        <f t="shared" si="11"/>
        <v>MYR</v>
      </c>
      <c r="V147" s="330"/>
      <c r="W147" s="330"/>
      <c r="X147" s="330"/>
      <c r="Y147" s="329"/>
      <c r="Z147" s="330"/>
      <c r="AA147" s="329"/>
      <c r="AB147" s="329"/>
      <c r="AC147" s="329">
        <f t="shared" si="5"/>
        <v>2.3173924584840577E-11</v>
      </c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IU147" s="333"/>
    </row>
    <row r="148" spans="1:255" s="332" customFormat="1" ht="15" hidden="1" customHeight="1" x14ac:dyDescent="0.3">
      <c r="A148" s="347"/>
      <c r="B148" s="407" t="s">
        <v>83</v>
      </c>
      <c r="C148" s="349">
        <v>500643</v>
      </c>
      <c r="D148" s="349" t="s">
        <v>4</v>
      </c>
      <c r="E148" s="408"/>
      <c r="F148" s="409"/>
      <c r="G148" s="410">
        <v>-3.5855919122695923E-8</v>
      </c>
      <c r="H148" s="638"/>
      <c r="I148" s="366"/>
      <c r="J148" s="366"/>
      <c r="K148" s="366"/>
      <c r="L148" s="366"/>
      <c r="M148" s="366"/>
      <c r="N148" s="366"/>
      <c r="O148" s="366"/>
      <c r="P148" s="366"/>
      <c r="Q148" s="366"/>
      <c r="R148" s="556">
        <f>G148+H148+J148+K148+I148-M148-O148-P148-Q148-N148+F148</f>
        <v>-3.5855919122695923E-8</v>
      </c>
      <c r="S148" s="863"/>
      <c r="T148" s="328"/>
      <c r="U148" s="329" t="str">
        <f t="shared" si="11"/>
        <v>AUD</v>
      </c>
      <c r="V148" s="330"/>
      <c r="W148" s="330"/>
      <c r="X148" s="330"/>
      <c r="Y148" s="329"/>
      <c r="Z148" s="330"/>
      <c r="AA148" s="329"/>
      <c r="AB148" s="329"/>
      <c r="AC148" s="329">
        <f t="shared" si="5"/>
        <v>-3.5855919122695923E-8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IU148" s="333"/>
    </row>
    <row r="149" spans="1:255" s="332" customFormat="1" ht="15" hidden="1" customHeight="1" x14ac:dyDescent="0.3">
      <c r="A149" s="359">
        <v>1</v>
      </c>
      <c r="B149" s="360" t="s">
        <v>84</v>
      </c>
      <c r="C149" s="362">
        <v>500529</v>
      </c>
      <c r="D149" s="362" t="s">
        <v>26</v>
      </c>
      <c r="E149" s="411"/>
      <c r="F149" s="412"/>
      <c r="G149" s="365">
        <v>-1.4901161193847656E-8</v>
      </c>
      <c r="H149" s="366"/>
      <c r="I149" s="638"/>
      <c r="J149" s="413"/>
      <c r="K149" s="369"/>
      <c r="L149" s="369"/>
      <c r="M149" s="369"/>
      <c r="N149" s="369"/>
      <c r="O149" s="369"/>
      <c r="P149" s="414"/>
      <c r="Q149" s="369"/>
      <c r="R149" s="562">
        <f>G149+H149+J149+K149+I149-M149-O149-P149-Q149-N149+F149</f>
        <v>-1.4901161193847656E-8</v>
      </c>
      <c r="S149" s="867">
        <f t="shared" ref="S149:S216" si="22">R149-V149</f>
        <v>-1.4901161193847656E-8</v>
      </c>
      <c r="T149" s="441"/>
      <c r="U149" s="329" t="str">
        <f t="shared" si="11"/>
        <v>MYR</v>
      </c>
      <c r="V149" s="329">
        <f>T149</f>
        <v>0</v>
      </c>
      <c r="W149" s="330"/>
      <c r="X149" s="330"/>
      <c r="Y149" s="329"/>
      <c r="Z149" s="330"/>
      <c r="AA149" s="329"/>
      <c r="AB149" s="658">
        <f t="shared" ref="AB149:AB213" si="23">H149+I149-M149-O149</f>
        <v>0</v>
      </c>
      <c r="AC149" s="329">
        <f t="shared" si="5"/>
        <v>-1.4901161193847656E-8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27"/>
      <c r="AZ149" s="327"/>
      <c r="BA149" s="327"/>
      <c r="BB149" s="327"/>
      <c r="BC149" s="327"/>
      <c r="BD149" s="327"/>
      <c r="BE149" s="327"/>
      <c r="BF149" s="327"/>
      <c r="IU149" s="333"/>
    </row>
    <row r="150" spans="1:255" s="332" customFormat="1" ht="15" hidden="1" customHeight="1" x14ac:dyDescent="0.3">
      <c r="A150" s="355"/>
      <c r="B150" s="356" t="s">
        <v>85</v>
      </c>
      <c r="C150" s="349">
        <v>500757</v>
      </c>
      <c r="D150" s="349" t="s">
        <v>26</v>
      </c>
      <c r="E150" s="349"/>
      <c r="F150" s="409"/>
      <c r="G150" s="410">
        <v>9.3132257461547852E-10</v>
      </c>
      <c r="H150" s="416"/>
      <c r="I150" s="416"/>
      <c r="J150" s="416"/>
      <c r="K150" s="416"/>
      <c r="L150" s="416"/>
      <c r="M150" s="416"/>
      <c r="N150" s="416"/>
      <c r="O150" s="416"/>
      <c r="P150" s="416"/>
      <c r="Q150" s="416"/>
      <c r="R150" s="562">
        <f>G150+H150+J150+K150+I150+L150-M150-O150-P150-Q150-N150</f>
        <v>9.3132257461547852E-10</v>
      </c>
      <c r="S150" s="863">
        <f t="shared" si="22"/>
        <v>9.3132257461547852E-10</v>
      </c>
      <c r="T150" s="328"/>
      <c r="U150" s="329" t="str">
        <f t="shared" si="11"/>
        <v>MYR</v>
      </c>
      <c r="V150" s="330"/>
      <c r="W150" s="330"/>
      <c r="X150" s="330"/>
      <c r="Y150" s="329"/>
      <c r="Z150" s="330"/>
      <c r="AA150" s="329"/>
      <c r="AB150" s="329">
        <f t="shared" si="23"/>
        <v>0</v>
      </c>
      <c r="AC150" s="329">
        <f t="shared" si="5"/>
        <v>9.3132257461547852E-10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27"/>
      <c r="AZ150" s="327"/>
      <c r="BA150" s="327"/>
      <c r="BB150" s="327"/>
      <c r="BC150" s="327"/>
      <c r="BD150" s="327"/>
      <c r="BE150" s="327"/>
      <c r="BF150" s="327"/>
      <c r="IU150" s="333"/>
    </row>
    <row r="151" spans="1:255" s="334" customFormat="1" ht="15" customHeight="1" x14ac:dyDescent="0.3">
      <c r="A151" s="385">
        <v>1</v>
      </c>
      <c r="B151" s="386" t="s">
        <v>86</v>
      </c>
      <c r="C151" s="375">
        <v>500771</v>
      </c>
      <c r="D151" s="375" t="s">
        <v>26</v>
      </c>
      <c r="E151" s="375"/>
      <c r="F151" s="397"/>
      <c r="G151" s="416">
        <v>12420188.700000033</v>
      </c>
      <c r="H151" s="416"/>
      <c r="I151" s="416"/>
      <c r="J151" s="416"/>
      <c r="K151" s="416"/>
      <c r="L151" s="416"/>
      <c r="M151" s="416"/>
      <c r="N151" s="416"/>
      <c r="O151" s="416">
        <v>12420188.699999999</v>
      </c>
      <c r="P151" s="416"/>
      <c r="Q151" s="416"/>
      <c r="R151" s="562">
        <f>G151+H151+J151+K151+I151+L151-M151-O151-P151-Q151-N151</f>
        <v>3.3527612686157227E-8</v>
      </c>
      <c r="S151" s="539">
        <f t="shared" si="22"/>
        <v>3.3527612686157227E-8</v>
      </c>
      <c r="T151" s="417"/>
      <c r="U151" s="329" t="str">
        <f t="shared" si="11"/>
        <v>MYR</v>
      </c>
      <c r="V151" s="419">
        <f>T151</f>
        <v>0</v>
      </c>
      <c r="W151" s="418"/>
      <c r="X151" s="418"/>
      <c r="Y151" s="419"/>
      <c r="Z151" s="418"/>
      <c r="AA151" s="419"/>
      <c r="AB151" s="329">
        <f t="shared" si="23"/>
        <v>-12420188.699999999</v>
      </c>
      <c r="AC151" s="329">
        <f t="shared" si="5"/>
        <v>3.3527612686157227E-8</v>
      </c>
      <c r="AD151" s="418"/>
      <c r="AE151" s="418"/>
      <c r="AF151" s="418"/>
      <c r="AG151" s="418"/>
      <c r="AH151" s="382"/>
      <c r="AI151" s="382"/>
      <c r="AJ151" s="382"/>
      <c r="AK151" s="382"/>
      <c r="AL151" s="382"/>
      <c r="AM151" s="382"/>
      <c r="AN151" s="382"/>
      <c r="AO151" s="382"/>
      <c r="AP151" s="382"/>
      <c r="AQ151" s="382"/>
      <c r="AR151" s="382"/>
      <c r="AS151" s="382"/>
      <c r="AT151" s="382"/>
      <c r="AU151" s="382"/>
      <c r="AV151" s="383"/>
      <c r="AW151" s="383"/>
      <c r="AX151" s="383"/>
      <c r="AY151" s="383"/>
      <c r="AZ151" s="383"/>
      <c r="BA151" s="383"/>
      <c r="BB151" s="383"/>
      <c r="BC151" s="383"/>
      <c r="BD151" s="383"/>
      <c r="BE151" s="383"/>
      <c r="BF151" s="383"/>
      <c r="IU151" s="326"/>
    </row>
    <row r="152" spans="1:255" s="332" customFormat="1" ht="15" hidden="1" customHeight="1" x14ac:dyDescent="0.3">
      <c r="A152" s="893"/>
      <c r="B152" s="894" t="s">
        <v>87</v>
      </c>
      <c r="C152" s="895">
        <v>500900</v>
      </c>
      <c r="D152" s="896" t="s">
        <v>26</v>
      </c>
      <c r="E152" s="895"/>
      <c r="F152" s="897"/>
      <c r="G152" s="898">
        <v>2.3283064365386963E-9</v>
      </c>
      <c r="H152" s="898"/>
      <c r="I152" s="899"/>
      <c r="J152" s="899"/>
      <c r="K152" s="900"/>
      <c r="L152" s="900"/>
      <c r="M152" s="368"/>
      <c r="N152" s="368"/>
      <c r="O152" s="369"/>
      <c r="P152" s="366"/>
      <c r="Q152" s="900"/>
      <c r="R152" s="905">
        <f>G152+H152+J152+K152+I152-M152-O152-P152-Q152-N152+F152</f>
        <v>2.3283064365386963E-9</v>
      </c>
      <c r="S152" s="863">
        <f t="shared" si="22"/>
        <v>2.3283064365386963E-9</v>
      </c>
      <c r="T152" s="328"/>
      <c r="U152" s="329" t="str">
        <f t="shared" si="11"/>
        <v>MYR</v>
      </c>
      <c r="V152" s="330"/>
      <c r="W152" s="330"/>
      <c r="X152" s="330"/>
      <c r="Y152" s="329"/>
      <c r="Z152" s="330"/>
      <c r="AA152" s="329"/>
      <c r="AB152" s="329">
        <f t="shared" si="23"/>
        <v>0</v>
      </c>
      <c r="AC152" s="329">
        <f t="shared" si="5"/>
        <v>2.3283064365386963E-9</v>
      </c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27"/>
      <c r="AZ152" s="327"/>
      <c r="BA152" s="327"/>
      <c r="BB152" s="327"/>
      <c r="BC152" s="327"/>
      <c r="BD152" s="327"/>
      <c r="BE152" s="327"/>
      <c r="BF152" s="327"/>
      <c r="IU152" s="333"/>
    </row>
    <row r="153" spans="1:255" s="332" customFormat="1" ht="15" hidden="1" customHeight="1" x14ac:dyDescent="0.3">
      <c r="A153" s="359">
        <v>2</v>
      </c>
      <c r="B153" s="420" t="s">
        <v>88</v>
      </c>
      <c r="C153" s="362">
        <v>500663</v>
      </c>
      <c r="D153" s="362" t="s">
        <v>0</v>
      </c>
      <c r="E153" s="362"/>
      <c r="F153" s="412"/>
      <c r="G153" s="421">
        <v>-3.0000015394762158E-3</v>
      </c>
      <c r="H153" s="824"/>
      <c r="I153" s="638"/>
      <c r="J153" s="366"/>
      <c r="K153" s="366"/>
      <c r="L153" s="366"/>
      <c r="M153" s="366"/>
      <c r="N153" s="366"/>
      <c r="O153" s="366"/>
      <c r="P153" s="366"/>
      <c r="Q153" s="366"/>
      <c r="R153" s="470">
        <f>G153+H153+J153+K153+I153-M153-O153-P153-Q153-N153</f>
        <v>-3.0000015394762158E-3</v>
      </c>
      <c r="S153" s="867"/>
      <c r="T153" s="441"/>
      <c r="U153" s="329" t="str">
        <f t="shared" si="11"/>
        <v>USD</v>
      </c>
      <c r="V153" s="329">
        <f>T153*$V$1</f>
        <v>0</v>
      </c>
      <c r="W153" s="330"/>
      <c r="X153" s="330"/>
      <c r="Y153" s="329"/>
      <c r="Z153" s="330"/>
      <c r="AA153" s="329"/>
      <c r="AB153" s="619">
        <f t="shared" si="23"/>
        <v>0</v>
      </c>
      <c r="AC153" s="329">
        <f t="shared" si="5"/>
        <v>-3.0000015394762158E-3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hidden="1" customHeight="1" x14ac:dyDescent="0.3">
      <c r="A154" s="893"/>
      <c r="B154" s="894" t="s">
        <v>89</v>
      </c>
      <c r="C154" s="895">
        <v>500559</v>
      </c>
      <c r="D154" s="896" t="s">
        <v>26</v>
      </c>
      <c r="E154" s="906"/>
      <c r="F154" s="897"/>
      <c r="G154" s="898">
        <v>-9.3132257461547852E-10</v>
      </c>
      <c r="H154" s="898"/>
      <c r="I154" s="899"/>
      <c r="J154" s="899"/>
      <c r="K154" s="898"/>
      <c r="L154" s="898"/>
      <c r="M154" s="369"/>
      <c r="N154" s="369"/>
      <c r="O154" s="369"/>
      <c r="P154" s="366"/>
      <c r="Q154" s="898"/>
      <c r="R154" s="907">
        <f>G154+H154+J154+K154+I154-M154-O154-P154-Q154-N154+F154</f>
        <v>-9.3132257461547852E-10</v>
      </c>
      <c r="S154" s="863">
        <f t="shared" si="22"/>
        <v>-9.3132257461547852E-10</v>
      </c>
      <c r="T154" s="328"/>
      <c r="U154" s="329" t="str">
        <f t="shared" si="11"/>
        <v>MYR</v>
      </c>
      <c r="V154" s="330"/>
      <c r="W154" s="330"/>
      <c r="X154" s="330"/>
      <c r="Y154" s="329"/>
      <c r="Z154" s="330"/>
      <c r="AA154" s="329"/>
      <c r="AB154" s="329">
        <f t="shared" si="23"/>
        <v>0</v>
      </c>
      <c r="AC154" s="329">
        <f t="shared" si="5"/>
        <v>-9.3132257461547852E-10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hidden="1" customHeight="1" x14ac:dyDescent="0.3">
      <c r="A155" s="893"/>
      <c r="B155" s="894" t="s">
        <v>90</v>
      </c>
      <c r="C155" s="895">
        <v>500779</v>
      </c>
      <c r="D155" s="896" t="s">
        <v>0</v>
      </c>
      <c r="E155" s="906"/>
      <c r="F155" s="897"/>
      <c r="G155" s="898">
        <v>-2.5611370801925659E-9</v>
      </c>
      <c r="H155" s="898"/>
      <c r="I155" s="899"/>
      <c r="J155" s="899"/>
      <c r="K155" s="898"/>
      <c r="L155" s="898"/>
      <c r="M155" s="369"/>
      <c r="N155" s="366"/>
      <c r="O155" s="369"/>
      <c r="P155" s="366"/>
      <c r="Q155" s="899"/>
      <c r="R155" s="907">
        <f>G155+H155+J155+K155+I155-M155-O155-P155-Q155-N155+F155</f>
        <v>-2.5611370801925659E-9</v>
      </c>
      <c r="S155" s="863">
        <f t="shared" si="22"/>
        <v>-2.5611370801925659E-9</v>
      </c>
      <c r="T155" s="328"/>
      <c r="U155" s="329" t="str">
        <f t="shared" si="11"/>
        <v>USD</v>
      </c>
      <c r="V155" s="330"/>
      <c r="W155" s="330"/>
      <c r="X155" s="330"/>
      <c r="Y155" s="329"/>
      <c r="Z155" s="330"/>
      <c r="AA155" s="329"/>
      <c r="AB155" s="329">
        <f t="shared" si="23"/>
        <v>0</v>
      </c>
      <c r="AC155" s="329">
        <f t="shared" si="5"/>
        <v>-2.5611370801925659E-9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x14ac:dyDescent="0.3">
      <c r="A156" s="893"/>
      <c r="B156" s="908" t="s">
        <v>91</v>
      </c>
      <c r="C156" s="909">
        <v>500811</v>
      </c>
      <c r="D156" s="896" t="s">
        <v>0</v>
      </c>
      <c r="E156" s="910"/>
      <c r="F156" s="911"/>
      <c r="G156" s="912">
        <v>0</v>
      </c>
      <c r="H156" s="913"/>
      <c r="I156" s="899"/>
      <c r="J156" s="904"/>
      <c r="K156" s="904"/>
      <c r="L156" s="904"/>
      <c r="M156" s="413"/>
      <c r="N156" s="413"/>
      <c r="O156" s="413"/>
      <c r="P156" s="413"/>
      <c r="Q156" s="904"/>
      <c r="R156" s="914">
        <f t="shared" ref="R156:R163" si="24">G156+H156+J156+K156+I156-M156-O156-P156-Q156-N156</f>
        <v>0</v>
      </c>
      <c r="S156" s="863">
        <f t="shared" si="22"/>
        <v>0</v>
      </c>
      <c r="T156" s="328"/>
      <c r="U156" s="329" t="str">
        <f t="shared" si="11"/>
        <v>USD</v>
      </c>
      <c r="V156" s="330"/>
      <c r="W156" s="330"/>
      <c r="X156" s="330"/>
      <c r="Y156" s="329"/>
      <c r="Z156" s="330"/>
      <c r="AA156" s="329"/>
      <c r="AB156" s="329">
        <f t="shared" si="23"/>
        <v>0</v>
      </c>
      <c r="AC156" s="329">
        <f t="shared" si="5"/>
        <v>0</v>
      </c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893"/>
      <c r="B157" s="908" t="s">
        <v>92</v>
      </c>
      <c r="C157" s="896">
        <v>500702</v>
      </c>
      <c r="D157" s="896" t="s">
        <v>0</v>
      </c>
      <c r="E157" s="896"/>
      <c r="F157" s="915"/>
      <c r="G157" s="916">
        <v>3.2596290111541748E-9</v>
      </c>
      <c r="H157" s="917"/>
      <c r="I157" s="918"/>
      <c r="J157" s="899"/>
      <c r="K157" s="899"/>
      <c r="L157" s="899"/>
      <c r="M157" s="366"/>
      <c r="N157" s="366"/>
      <c r="O157" s="366"/>
      <c r="P157" s="366"/>
      <c r="Q157" s="899"/>
      <c r="R157" s="914">
        <f t="shared" si="24"/>
        <v>3.2596290111541748E-9</v>
      </c>
      <c r="S157" s="863">
        <f t="shared" si="22"/>
        <v>3.2596290111541748E-9</v>
      </c>
      <c r="T157" s="328"/>
      <c r="U157" s="329" t="str">
        <f t="shared" si="11"/>
        <v>USD</v>
      </c>
      <c r="V157" s="330"/>
      <c r="W157" s="330"/>
      <c r="X157" s="330"/>
      <c r="Y157" s="329"/>
      <c r="Z157" s="330"/>
      <c r="AA157" s="329"/>
      <c r="AB157" s="329">
        <f t="shared" si="23"/>
        <v>0</v>
      </c>
      <c r="AC157" s="329">
        <f t="shared" si="5"/>
        <v>3.2596290111541748E-9</v>
      </c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5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893">
        <v>4</v>
      </c>
      <c r="B158" s="894" t="s">
        <v>93</v>
      </c>
      <c r="C158" s="895">
        <v>500940</v>
      </c>
      <c r="D158" s="896" t="s">
        <v>26</v>
      </c>
      <c r="E158" s="895"/>
      <c r="F158" s="897"/>
      <c r="G158" s="898">
        <v>2.3283064365386963E-10</v>
      </c>
      <c r="H158" s="898"/>
      <c r="I158" s="899"/>
      <c r="J158" s="899"/>
      <c r="K158" s="898"/>
      <c r="L158" s="898"/>
      <c r="M158" s="366"/>
      <c r="N158" s="369"/>
      <c r="O158" s="369"/>
      <c r="P158" s="366"/>
      <c r="Q158" s="899"/>
      <c r="R158" s="901">
        <f t="shared" si="24"/>
        <v>2.3283064365386963E-10</v>
      </c>
      <c r="S158" s="863">
        <f t="shared" si="22"/>
        <v>2.3283064365386963E-10</v>
      </c>
      <c r="T158" s="531"/>
      <c r="U158" s="329" t="str">
        <f t="shared" si="11"/>
        <v>MYR</v>
      </c>
      <c r="V158" s="329">
        <f>T158</f>
        <v>0</v>
      </c>
      <c r="W158" s="330"/>
      <c r="X158" s="330"/>
      <c r="Y158" s="329"/>
      <c r="Z158" s="330"/>
      <c r="AA158" s="329"/>
      <c r="AB158" s="329">
        <f t="shared" si="23"/>
        <v>0</v>
      </c>
      <c r="AC158" s="329">
        <f t="shared" si="5"/>
        <v>2.3283064365386963E-10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5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x14ac:dyDescent="0.3">
      <c r="A159" s="893"/>
      <c r="B159" s="908" t="s">
        <v>94</v>
      </c>
      <c r="C159" s="895">
        <v>500820</v>
      </c>
      <c r="D159" s="896" t="s">
        <v>0</v>
      </c>
      <c r="E159" s="896"/>
      <c r="F159" s="915"/>
      <c r="G159" s="916">
        <v>1.1175870895385742E-8</v>
      </c>
      <c r="H159" s="919"/>
      <c r="I159" s="899"/>
      <c r="J159" s="899"/>
      <c r="K159" s="899"/>
      <c r="L159" s="899"/>
      <c r="M159" s="366"/>
      <c r="N159" s="366"/>
      <c r="O159" s="366"/>
      <c r="P159" s="366"/>
      <c r="Q159" s="899"/>
      <c r="R159" s="907">
        <f t="shared" si="24"/>
        <v>1.1175870895385742E-8</v>
      </c>
      <c r="S159" s="863">
        <f t="shared" si="22"/>
        <v>1.1175870895385742E-8</v>
      </c>
      <c r="T159" s="328"/>
      <c r="U159" s="329" t="str">
        <f t="shared" si="11"/>
        <v>USD</v>
      </c>
      <c r="V159" s="330"/>
      <c r="W159" s="330"/>
      <c r="X159" s="330"/>
      <c r="Y159" s="329"/>
      <c r="Z159" s="330"/>
      <c r="AA159" s="329"/>
      <c r="AB159" s="329">
        <f t="shared" si="23"/>
        <v>0</v>
      </c>
      <c r="AC159" s="329">
        <f t="shared" si="5"/>
        <v>1.1175870895385742E-8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5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customHeight="1" x14ac:dyDescent="0.3">
      <c r="A160" s="359">
        <v>2</v>
      </c>
      <c r="B160" s="396" t="s">
        <v>198</v>
      </c>
      <c r="C160" s="375">
        <v>501116</v>
      </c>
      <c r="D160" s="392" t="s">
        <v>26</v>
      </c>
      <c r="E160" s="324"/>
      <c r="F160" s="397"/>
      <c r="G160" s="416">
        <v>58147469.780000001</v>
      </c>
      <c r="H160" s="491"/>
      <c r="I160" s="366"/>
      <c r="J160" s="366"/>
      <c r="K160" s="366"/>
      <c r="L160" s="366"/>
      <c r="M160" s="491">
        <v>1640967.25</v>
      </c>
      <c r="N160" s="366"/>
      <c r="O160" s="366"/>
      <c r="P160" s="366"/>
      <c r="Q160" s="366"/>
      <c r="R160" s="562">
        <f t="shared" si="24"/>
        <v>56506502.530000001</v>
      </c>
      <c r="S160" s="863"/>
      <c r="T160" s="328"/>
      <c r="U160" s="329"/>
      <c r="V160" s="330"/>
      <c r="W160" s="330"/>
      <c r="X160" s="330"/>
      <c r="Y160" s="329"/>
      <c r="Z160" s="330"/>
      <c r="AA160" s="329"/>
      <c r="AB160" s="329"/>
      <c r="AC160" s="329"/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5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420" customFormat="1" ht="15" customHeight="1" x14ac:dyDescent="0.3">
      <c r="A161" s="359">
        <v>3</v>
      </c>
      <c r="B161" s="360" t="s">
        <v>198</v>
      </c>
      <c r="C161" s="362">
        <v>501117</v>
      </c>
      <c r="D161" s="362" t="s">
        <v>26</v>
      </c>
      <c r="E161" s="362"/>
      <c r="F161" s="412"/>
      <c r="G161" s="421">
        <v>8735076.4000000004</v>
      </c>
      <c r="H161" s="491"/>
      <c r="I161" s="366"/>
      <c r="J161" s="366"/>
      <c r="K161" s="366"/>
      <c r="L161" s="366"/>
      <c r="M161" s="366"/>
      <c r="N161" s="366"/>
      <c r="O161" s="366"/>
      <c r="P161" s="366"/>
      <c r="Q161" s="366"/>
      <c r="R161" s="562">
        <f t="shared" si="24"/>
        <v>8735076.4000000004</v>
      </c>
      <c r="S161" s="926"/>
      <c r="T161" s="927"/>
      <c r="U161" s="928"/>
      <c r="V161" s="929"/>
      <c r="W161" s="929"/>
      <c r="X161" s="929"/>
      <c r="Y161" s="928"/>
      <c r="Z161" s="929"/>
      <c r="AA161" s="928"/>
      <c r="AB161" s="928"/>
      <c r="AC161" s="928"/>
      <c r="AD161" s="929"/>
      <c r="AE161" s="929"/>
      <c r="AF161" s="929"/>
      <c r="AG161" s="929"/>
      <c r="AH161" s="930"/>
      <c r="AI161" s="930"/>
      <c r="AJ161" s="930"/>
      <c r="AK161" s="930"/>
      <c r="AL161" s="930"/>
      <c r="AM161" s="930"/>
      <c r="AN161" s="930"/>
      <c r="AO161" s="930"/>
      <c r="AP161" s="930"/>
      <c r="AQ161" s="930"/>
      <c r="AR161" s="930"/>
      <c r="AS161" s="930"/>
      <c r="AT161" s="930"/>
      <c r="AU161" s="930"/>
      <c r="AV161" s="931"/>
      <c r="AW161" s="931"/>
      <c r="AX161" s="931"/>
      <c r="AY161" s="932"/>
      <c r="AZ161" s="931"/>
      <c r="BA161" s="931"/>
      <c r="BB161" s="931"/>
      <c r="BC161" s="931"/>
      <c r="BD161" s="931"/>
      <c r="BE161" s="931"/>
      <c r="BF161" s="931"/>
      <c r="IU161" s="933"/>
    </row>
    <row r="162" spans="1:255" s="332" customFormat="1" ht="15" customHeight="1" x14ac:dyDescent="0.3">
      <c r="A162" s="657">
        <v>4</v>
      </c>
      <c r="B162" s="420" t="s">
        <v>95</v>
      </c>
      <c r="C162" s="427">
        <v>500850</v>
      </c>
      <c r="D162" s="428" t="s">
        <v>0</v>
      </c>
      <c r="E162" s="428"/>
      <c r="F162" s="429"/>
      <c r="G162" s="430">
        <v>49592964.649999969</v>
      </c>
      <c r="H162" s="825"/>
      <c r="I162" s="639"/>
      <c r="J162" s="413">
        <v>1190245.3500000001</v>
      </c>
      <c r="K162" s="413"/>
      <c r="L162" s="413"/>
      <c r="M162" s="413"/>
      <c r="N162" s="413"/>
      <c r="O162" s="413">
        <f>48944612.13</f>
        <v>48944612.130000003</v>
      </c>
      <c r="P162" s="413">
        <f>1833667.4+4930.47</f>
        <v>1838597.8699999999</v>
      </c>
      <c r="Q162" s="413"/>
      <c r="R162" s="560">
        <f t="shared" si="24"/>
        <v>-3.2363459467887878E-8</v>
      </c>
      <c r="S162" s="871">
        <f t="shared" si="22"/>
        <v>-3.2363459467887878E-8</v>
      </c>
      <c r="T162" s="925"/>
      <c r="U162" s="329" t="str">
        <f t="shared" si="11"/>
        <v>USD</v>
      </c>
      <c r="V162" s="329">
        <f>T162*$V$1</f>
        <v>0</v>
      </c>
      <c r="W162" s="330"/>
      <c r="X162" s="330"/>
      <c r="Y162" s="329"/>
      <c r="Z162" s="330"/>
      <c r="AA162" s="329"/>
      <c r="AB162" s="329">
        <f t="shared" si="23"/>
        <v>-48944612.130000003</v>
      </c>
      <c r="AC162" s="329">
        <f t="shared" si="5"/>
        <v>-3.2363459467887878E-8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57"/>
      <c r="AZ162" s="327"/>
      <c r="BA162" s="327"/>
      <c r="BB162" s="415"/>
      <c r="BC162" s="327"/>
      <c r="BD162" s="327"/>
      <c r="BE162" s="327"/>
      <c r="BF162" s="327"/>
      <c r="BI162" s="327"/>
      <c r="IU162" s="333"/>
    </row>
    <row r="163" spans="1:255" s="332" customFormat="1" ht="15" hidden="1" customHeight="1" x14ac:dyDescent="0.3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25">
        <v>-2.9103830456733704E-10</v>
      </c>
      <c r="H163" s="439"/>
      <c r="I163" s="413"/>
      <c r="J163" s="413"/>
      <c r="K163" s="413"/>
      <c r="L163" s="413"/>
      <c r="M163" s="413"/>
      <c r="N163" s="413"/>
      <c r="O163" s="413"/>
      <c r="P163" s="413"/>
      <c r="Q163" s="413"/>
      <c r="R163" s="562">
        <f t="shared" si="24"/>
        <v>-2.9103830456733704E-10</v>
      </c>
      <c r="S163" s="863">
        <f t="shared" si="22"/>
        <v>-2.9103830456733704E-10</v>
      </c>
      <c r="T163" s="328"/>
      <c r="U163" s="329" t="str">
        <f t="shared" si="11"/>
        <v>MYR</v>
      </c>
      <c r="V163" s="330"/>
      <c r="W163" s="330"/>
      <c r="X163" s="330"/>
      <c r="Y163" s="329"/>
      <c r="Z163" s="330"/>
      <c r="AA163" s="329"/>
      <c r="AB163" s="329">
        <f t="shared" si="23"/>
        <v>0</v>
      </c>
      <c r="AC163" s="329">
        <f t="shared" si="5"/>
        <v>-2.9103830456733704E-10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57"/>
      <c r="AZ163" s="327"/>
      <c r="BA163" s="327"/>
      <c r="BB163" s="415"/>
      <c r="BC163" s="327"/>
      <c r="BD163" s="327"/>
      <c r="BE163" s="327"/>
      <c r="BF163" s="327"/>
      <c r="BI163" s="327"/>
      <c r="IU163" s="333"/>
    </row>
    <row r="164" spans="1:255" s="332" customFormat="1" ht="15" customHeight="1" x14ac:dyDescent="0.3">
      <c r="A164" s="359">
        <v>5</v>
      </c>
      <c r="B164" s="420" t="s">
        <v>97</v>
      </c>
      <c r="C164" s="362">
        <v>500676</v>
      </c>
      <c r="D164" s="362" t="s">
        <v>0</v>
      </c>
      <c r="E164" s="431"/>
      <c r="F164" s="412"/>
      <c r="G164" s="421">
        <v>5302711.3899999848</v>
      </c>
      <c r="H164" s="824"/>
      <c r="I164" s="824"/>
      <c r="J164" s="366">
        <f>52969836.8+1747899.83+207508.55</f>
        <v>54925245.179999992</v>
      </c>
      <c r="K164" s="366"/>
      <c r="L164" s="366"/>
      <c r="M164" s="366">
        <f>17000+17339.89+206039.34</f>
        <v>240379.22999999998</v>
      </c>
      <c r="N164" s="366"/>
      <c r="O164" s="366">
        <v>4994662.9400000004</v>
      </c>
      <c r="P164" s="366">
        <f>46743142.55+8249771.85</f>
        <v>54992914.399999999</v>
      </c>
      <c r="Q164" s="366"/>
      <c r="R164" s="562">
        <f>G164+H164+J164+K164+I164-M164-O164-P164-Q164-N164+F164</f>
        <v>-1.4901161193847656E-8</v>
      </c>
      <c r="S164" s="863">
        <f t="shared" si="22"/>
        <v>-1.4901161193847656E-8</v>
      </c>
      <c r="T164" s="432"/>
      <c r="U164" s="329" t="str">
        <f t="shared" si="11"/>
        <v>USD</v>
      </c>
      <c r="V164" s="329">
        <f t="shared" ref="V164:V168" si="25">T164*$V$1</f>
        <v>0</v>
      </c>
      <c r="W164" s="330"/>
      <c r="X164" s="330"/>
      <c r="Y164" s="329"/>
      <c r="Z164" s="330"/>
      <c r="AA164" s="329"/>
      <c r="AB164" s="419">
        <f t="shared" si="23"/>
        <v>-5235042.17</v>
      </c>
      <c r="AC164" s="329">
        <f t="shared" si="5"/>
        <v>0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5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3">
      <c r="A165" s="355"/>
      <c r="B165" s="423" t="s">
        <v>98</v>
      </c>
      <c r="C165" s="338">
        <v>500688</v>
      </c>
      <c r="D165" s="349" t="s">
        <v>0</v>
      </c>
      <c r="E165" s="339"/>
      <c r="F165" s="424"/>
      <c r="G165" s="425">
        <v>-7.2759576141834259E-10</v>
      </c>
      <c r="H165" s="439"/>
      <c r="I165" s="413"/>
      <c r="J165" s="413"/>
      <c r="K165" s="413"/>
      <c r="L165" s="413"/>
      <c r="M165" s="413"/>
      <c r="N165" s="413"/>
      <c r="O165" s="413"/>
      <c r="P165" s="413"/>
      <c r="Q165" s="413"/>
      <c r="R165" s="562">
        <f t="shared" ref="R165:R170" si="26">G165+H165+J165+K165+I165-M165-O165-P165-Q165-N165</f>
        <v>-7.2759576141834259E-10</v>
      </c>
      <c r="S165" s="863">
        <f t="shared" si="22"/>
        <v>-7.2759576141834259E-10</v>
      </c>
      <c r="T165" s="328"/>
      <c r="U165" s="329" t="str">
        <f t="shared" si="11"/>
        <v>USD</v>
      </c>
      <c r="V165" s="329">
        <f t="shared" si="25"/>
        <v>0</v>
      </c>
      <c r="W165" s="330"/>
      <c r="X165" s="330"/>
      <c r="Y165" s="329"/>
      <c r="Z165" s="330"/>
      <c r="AA165" s="329"/>
      <c r="AB165" s="329">
        <f t="shared" si="23"/>
        <v>0</v>
      </c>
      <c r="AC165" s="329">
        <f t="shared" ref="AC165:AC233" si="27">G165+H165+I165+J165-M165-O165-P165</f>
        <v>-7.2759576141834259E-10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customHeight="1" x14ac:dyDescent="0.3">
      <c r="A166" s="359">
        <v>7</v>
      </c>
      <c r="B166" s="420" t="s">
        <v>100</v>
      </c>
      <c r="C166" s="427">
        <v>500910</v>
      </c>
      <c r="D166" s="362" t="s">
        <v>0</v>
      </c>
      <c r="E166" s="427"/>
      <c r="F166" s="433"/>
      <c r="G166" s="434">
        <v>1386185.2699999996</v>
      </c>
      <c r="H166" s="439"/>
      <c r="I166" s="395"/>
      <c r="J166" s="395">
        <f>3726976.08+222715.45+72725+1169879.34</f>
        <v>5192295.87</v>
      </c>
      <c r="K166" s="395"/>
      <c r="L166" s="395"/>
      <c r="M166" s="395"/>
      <c r="N166" s="395"/>
      <c r="O166" s="395">
        <v>1368063</v>
      </c>
      <c r="P166" s="395">
        <f>3970118.61+1240300.33-0.9+0.1</f>
        <v>5210418.1399999987</v>
      </c>
      <c r="Q166" s="395"/>
      <c r="R166" s="556">
        <f t="shared" si="26"/>
        <v>9.3132257461547852E-10</v>
      </c>
      <c r="S166" s="863">
        <f t="shared" si="22"/>
        <v>9.3132257461547852E-10</v>
      </c>
      <c r="T166" s="441"/>
      <c r="U166" s="329" t="str">
        <f t="shared" si="11"/>
        <v>USD</v>
      </c>
      <c r="V166" s="329">
        <f t="shared" si="25"/>
        <v>0</v>
      </c>
      <c r="W166" s="330"/>
      <c r="X166" s="330"/>
      <c r="Y166" s="329"/>
      <c r="Z166" s="330"/>
      <c r="AA166" s="329"/>
      <c r="AB166" s="329">
        <f t="shared" si="23"/>
        <v>-1368063</v>
      </c>
      <c r="AC166" s="329">
        <f t="shared" si="27"/>
        <v>0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5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customHeight="1" x14ac:dyDescent="0.3">
      <c r="A167" s="359">
        <v>8</v>
      </c>
      <c r="B167" s="386" t="s">
        <v>101</v>
      </c>
      <c r="C167" s="374">
        <v>500692</v>
      </c>
      <c r="D167" s="375" t="s">
        <v>0</v>
      </c>
      <c r="E167" s="374"/>
      <c r="F167" s="376"/>
      <c r="G167" s="369">
        <v>787218.20999999414</v>
      </c>
      <c r="H167" s="395"/>
      <c r="I167" s="366"/>
      <c r="J167" s="366">
        <f>462657.85</f>
        <v>462657.85</v>
      </c>
      <c r="K167" s="368"/>
      <c r="L167" s="366"/>
      <c r="M167" s="395"/>
      <c r="N167" s="368"/>
      <c r="O167" s="369">
        <v>776926.48</v>
      </c>
      <c r="P167" s="366">
        <v>472949.58</v>
      </c>
      <c r="Q167" s="368"/>
      <c r="R167" s="556">
        <f t="shared" si="26"/>
        <v>-5.9953890740871429E-9</v>
      </c>
      <c r="S167" s="863">
        <f t="shared" si="22"/>
        <v>-5.9953890740871429E-9</v>
      </c>
      <c r="T167" s="441"/>
      <c r="U167" s="329" t="str">
        <f t="shared" si="11"/>
        <v>USD</v>
      </c>
      <c r="V167" s="329">
        <f t="shared" si="25"/>
        <v>0</v>
      </c>
      <c r="W167" s="330"/>
      <c r="X167" s="330"/>
      <c r="Y167" s="329"/>
      <c r="Z167" s="330"/>
      <c r="AA167" s="329"/>
      <c r="AB167" s="329">
        <f t="shared" si="23"/>
        <v>-776926.48</v>
      </c>
      <c r="AC167" s="329">
        <f t="shared" si="27"/>
        <v>-5.9953890740871429E-9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3">
      <c r="A168" s="359">
        <v>10</v>
      </c>
      <c r="B168" s="396" t="s">
        <v>102</v>
      </c>
      <c r="C168" s="374">
        <v>500888</v>
      </c>
      <c r="D168" s="375" t="s">
        <v>0</v>
      </c>
      <c r="E168" s="374"/>
      <c r="F168" s="376"/>
      <c r="G168" s="369">
        <v>4.6566128730773926E-8</v>
      </c>
      <c r="H168" s="369"/>
      <c r="I168" s="638"/>
      <c r="J168" s="366"/>
      <c r="K168" s="368"/>
      <c r="L168" s="368"/>
      <c r="M168" s="368"/>
      <c r="N168" s="368"/>
      <c r="O168" s="369"/>
      <c r="P168" s="366"/>
      <c r="Q168" s="368"/>
      <c r="R168" s="556">
        <f t="shared" si="26"/>
        <v>4.6566128730773926E-8</v>
      </c>
      <c r="S168" s="863">
        <f t="shared" si="22"/>
        <v>4.6566128730773926E-8</v>
      </c>
      <c r="T168" s="441"/>
      <c r="U168" s="329" t="str">
        <f t="shared" si="11"/>
        <v>USD</v>
      </c>
      <c r="V168" s="329">
        <f t="shared" si="25"/>
        <v>0</v>
      </c>
      <c r="W168" s="330"/>
      <c r="X168" s="330"/>
      <c r="Y168" s="329"/>
      <c r="Z168" s="330"/>
      <c r="AA168" s="329"/>
      <c r="AB168" s="329">
        <f t="shared" si="23"/>
        <v>0</v>
      </c>
      <c r="AC168" s="329">
        <f t="shared" si="27"/>
        <v>4.6566128730773926E-8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5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3">
      <c r="A169" s="355"/>
      <c r="B169" s="337" t="s">
        <v>103</v>
      </c>
      <c r="C169" s="348">
        <v>500907</v>
      </c>
      <c r="D169" s="349" t="s">
        <v>0</v>
      </c>
      <c r="E169" s="348"/>
      <c r="F169" s="350"/>
      <c r="G169" s="351">
        <v>-3.9726728573441505E-9</v>
      </c>
      <c r="H169" s="369"/>
      <c r="I169" s="366"/>
      <c r="J169" s="366"/>
      <c r="K169" s="369"/>
      <c r="L169" s="369"/>
      <c r="M169" s="369"/>
      <c r="N169" s="369"/>
      <c r="O169" s="369"/>
      <c r="P169" s="366"/>
      <c r="Q169" s="366"/>
      <c r="R169" s="556">
        <f t="shared" si="26"/>
        <v>-3.9726728573441505E-9</v>
      </c>
      <c r="S169" s="863">
        <f t="shared" si="22"/>
        <v>-3.9726728573441505E-9</v>
      </c>
      <c r="T169" s="328"/>
      <c r="U169" s="329" t="str">
        <f t="shared" si="11"/>
        <v>USD</v>
      </c>
      <c r="V169" s="330"/>
      <c r="W169" s="330"/>
      <c r="X169" s="330"/>
      <c r="Y169" s="329"/>
      <c r="Z169" s="330"/>
      <c r="AA169" s="329"/>
      <c r="AB169" s="329">
        <f t="shared" si="23"/>
        <v>0</v>
      </c>
      <c r="AC169" s="329">
        <f t="shared" si="27"/>
        <v>-3.9726728573441505E-9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359">
        <v>7</v>
      </c>
      <c r="B170" s="377" t="s">
        <v>104</v>
      </c>
      <c r="C170" s="361">
        <v>500895</v>
      </c>
      <c r="D170" s="362" t="s">
        <v>26</v>
      </c>
      <c r="E170" s="361"/>
      <c r="F170" s="371"/>
      <c r="G170" s="364">
        <v>-4.6566128730773926E-10</v>
      </c>
      <c r="H170" s="366"/>
      <c r="I170" s="387"/>
      <c r="J170" s="366"/>
      <c r="K170" s="369"/>
      <c r="L170" s="369"/>
      <c r="M170" s="369"/>
      <c r="N170" s="369"/>
      <c r="O170" s="369"/>
      <c r="P170" s="366"/>
      <c r="Q170" s="366"/>
      <c r="R170" s="354">
        <f t="shared" si="26"/>
        <v>-4.6566128730773926E-10</v>
      </c>
      <c r="S170" s="863">
        <f t="shared" si="22"/>
        <v>-4.6566128730773926E-10</v>
      </c>
      <c r="T170" s="532"/>
      <c r="U170" s="329" t="str">
        <f t="shared" si="11"/>
        <v>MYR</v>
      </c>
      <c r="V170" s="329">
        <f>T170</f>
        <v>0</v>
      </c>
      <c r="W170" s="330"/>
      <c r="X170" s="330"/>
      <c r="Y170" s="329"/>
      <c r="Z170" s="330"/>
      <c r="AA170" s="329"/>
      <c r="AB170" s="419">
        <f t="shared" si="23"/>
        <v>0</v>
      </c>
      <c r="AC170" s="329">
        <f t="shared" si="27"/>
        <v>-4.6566128730773926E-10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355"/>
      <c r="B171" s="423" t="s">
        <v>105</v>
      </c>
      <c r="C171" s="338">
        <v>500737</v>
      </c>
      <c r="D171" s="349" t="s">
        <v>0</v>
      </c>
      <c r="E171" s="338"/>
      <c r="F171" s="340"/>
      <c r="G171" s="437">
        <v>-9.8953023552894592E-10</v>
      </c>
      <c r="H171" s="825"/>
      <c r="I171" s="638"/>
      <c r="J171" s="395"/>
      <c r="K171" s="395"/>
      <c r="L171" s="395"/>
      <c r="M171" s="395"/>
      <c r="N171" s="395"/>
      <c r="O171" s="395"/>
      <c r="P171" s="395"/>
      <c r="Q171" s="395"/>
      <c r="R171" s="556">
        <f>G171+H171+J171+K171+I171-M171-O171-P171-Q171-N171</f>
        <v>-9.8953023552894592E-10</v>
      </c>
      <c r="S171" s="863">
        <f t="shared" si="22"/>
        <v>-9.8953023552894592E-10</v>
      </c>
      <c r="T171" s="328"/>
      <c r="U171" s="329" t="str">
        <f t="shared" si="11"/>
        <v>USD</v>
      </c>
      <c r="V171" s="329">
        <f>T171</f>
        <v>0</v>
      </c>
      <c r="W171" s="330"/>
      <c r="X171" s="330"/>
      <c r="Y171" s="329"/>
      <c r="Z171" s="330"/>
      <c r="AA171" s="329"/>
      <c r="AB171" s="329">
        <f t="shared" si="23"/>
        <v>0</v>
      </c>
      <c r="AC171" s="329">
        <f t="shared" si="27"/>
        <v>-9.8953023552894592E-10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5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385">
        <v>12</v>
      </c>
      <c r="B172" s="391" t="s">
        <v>106</v>
      </c>
      <c r="C172" s="393">
        <v>500917</v>
      </c>
      <c r="D172" s="375" t="s">
        <v>26</v>
      </c>
      <c r="E172" s="393"/>
      <c r="F172" s="394"/>
      <c r="G172" s="438">
        <v>2.4680048227310181E-8</v>
      </c>
      <c r="H172" s="439"/>
      <c r="I172" s="395"/>
      <c r="J172" s="395"/>
      <c r="K172" s="395"/>
      <c r="L172" s="395"/>
      <c r="M172" s="395"/>
      <c r="N172" s="395"/>
      <c r="O172" s="395"/>
      <c r="P172" s="395"/>
      <c r="Q172" s="395"/>
      <c r="R172" s="556">
        <f t="shared" ref="R172:R181" si="28">G172+H172+J172+K172+I172-M172-O172-P172-Q172-N172</f>
        <v>2.4680048227310181E-8</v>
      </c>
      <c r="S172" s="863">
        <f t="shared" si="22"/>
        <v>2.4680048227310181E-8</v>
      </c>
      <c r="T172" s="450"/>
      <c r="U172" s="329" t="str">
        <f t="shared" si="11"/>
        <v>MYR</v>
      </c>
      <c r="V172" s="329">
        <f>T172</f>
        <v>0</v>
      </c>
      <c r="W172" s="330"/>
      <c r="X172" s="330"/>
      <c r="Y172" s="329"/>
      <c r="Z172" s="330"/>
      <c r="AA172" s="329"/>
      <c r="AB172" s="329">
        <f t="shared" si="23"/>
        <v>0</v>
      </c>
      <c r="AC172" s="329">
        <f t="shared" si="27"/>
        <v>2.4680048227310181E-8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5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customHeight="1" x14ac:dyDescent="0.3">
      <c r="A173" s="385">
        <v>9</v>
      </c>
      <c r="B173" s="377" t="s">
        <v>1506</v>
      </c>
      <c r="C173" s="393">
        <v>501256</v>
      </c>
      <c r="D173" s="392" t="s">
        <v>26</v>
      </c>
      <c r="E173" s="324"/>
      <c r="F173" s="394"/>
      <c r="G173" s="438">
        <v>710438.1100000001</v>
      </c>
      <c r="H173" s="439"/>
      <c r="I173" s="395"/>
      <c r="J173" s="395"/>
      <c r="K173" s="395"/>
      <c r="L173" s="395"/>
      <c r="M173" s="369">
        <v>25608.91</v>
      </c>
      <c r="N173" s="395"/>
      <c r="O173" s="395"/>
      <c r="P173" s="395"/>
      <c r="Q173" s="395"/>
      <c r="R173" s="556">
        <f t="shared" si="28"/>
        <v>684829.20000000007</v>
      </c>
      <c r="S173" s="863"/>
      <c r="T173" s="934"/>
      <c r="U173" s="329"/>
      <c r="V173" s="329"/>
      <c r="W173" s="330"/>
      <c r="X173" s="330"/>
      <c r="Y173" s="329"/>
      <c r="Z173" s="330"/>
      <c r="AA173" s="329"/>
      <c r="AB173" s="329"/>
      <c r="AC173" s="329"/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5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customHeight="1" x14ac:dyDescent="0.3">
      <c r="A174" s="385">
        <v>10</v>
      </c>
      <c r="B174" s="396" t="s">
        <v>1400</v>
      </c>
      <c r="C174" s="375">
        <v>501162</v>
      </c>
      <c r="D174" s="392" t="s">
        <v>26</v>
      </c>
      <c r="E174" s="324"/>
      <c r="F174" s="397"/>
      <c r="G174" s="416">
        <v>838561.9</v>
      </c>
      <c r="H174" s="491"/>
      <c r="I174" s="366"/>
      <c r="J174" s="366"/>
      <c r="K174" s="366"/>
      <c r="L174" s="366"/>
      <c r="M174" s="491"/>
      <c r="N174" s="366"/>
      <c r="O174" s="366"/>
      <c r="P174" s="366"/>
      <c r="Q174" s="366"/>
      <c r="R174" s="562">
        <f t="shared" si="28"/>
        <v>838561.9</v>
      </c>
      <c r="S174" s="865">
        <f t="shared" si="22"/>
        <v>838561.9</v>
      </c>
      <c r="T174" s="328"/>
      <c r="U174" s="329" t="str">
        <f t="shared" si="11"/>
        <v>MYR</v>
      </c>
      <c r="V174" s="329">
        <f t="shared" ref="V174:V175" si="29">T174</f>
        <v>0</v>
      </c>
      <c r="W174" s="330"/>
      <c r="X174" s="330"/>
      <c r="Y174" s="329"/>
      <c r="Z174" s="330"/>
      <c r="AA174" s="329"/>
      <c r="AB174" s="329"/>
      <c r="AC174" s="329"/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customHeight="1" x14ac:dyDescent="0.3">
      <c r="A175" s="385">
        <v>11</v>
      </c>
      <c r="B175" s="377" t="s">
        <v>1396</v>
      </c>
      <c r="C175" s="361">
        <v>501163</v>
      </c>
      <c r="D175" s="362" t="s">
        <v>26</v>
      </c>
      <c r="E175" s="361"/>
      <c r="F175" s="371"/>
      <c r="G175" s="364">
        <v>2054892.0800000003</v>
      </c>
      <c r="H175" s="366"/>
      <c r="I175" s="387"/>
      <c r="J175" s="369"/>
      <c r="K175" s="368"/>
      <c r="L175" s="366"/>
      <c r="M175" s="366"/>
      <c r="N175" s="368"/>
      <c r="O175" s="369"/>
      <c r="P175" s="366"/>
      <c r="Q175" s="368"/>
      <c r="R175" s="556">
        <f t="shared" si="28"/>
        <v>2054892.0800000003</v>
      </c>
      <c r="S175" s="865">
        <f t="shared" si="22"/>
        <v>2054892.0800000003</v>
      </c>
      <c r="T175" s="328"/>
      <c r="U175" s="329" t="str">
        <f t="shared" si="11"/>
        <v>MYR</v>
      </c>
      <c r="V175" s="329">
        <f t="shared" si="29"/>
        <v>0</v>
      </c>
      <c r="W175" s="330"/>
      <c r="X175" s="330"/>
      <c r="Y175" s="329"/>
      <c r="Z175" s="330"/>
      <c r="AA175" s="329"/>
      <c r="AB175" s="329"/>
      <c r="AC175" s="329"/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customHeight="1" x14ac:dyDescent="0.3">
      <c r="A176" s="359">
        <v>12</v>
      </c>
      <c r="B176" s="420" t="s">
        <v>107</v>
      </c>
      <c r="C176" s="427">
        <v>500879</v>
      </c>
      <c r="D176" s="362" t="s">
        <v>0</v>
      </c>
      <c r="E176" s="427"/>
      <c r="F176" s="433"/>
      <c r="G176" s="434">
        <v>161436381.25000009</v>
      </c>
      <c r="H176" s="439"/>
      <c r="I176" s="395"/>
      <c r="J176" s="395">
        <f>754870.63+8214.78</f>
        <v>763085.41</v>
      </c>
      <c r="K176" s="395"/>
      <c r="L176" s="395"/>
      <c r="M176" s="395"/>
      <c r="N176" s="395"/>
      <c r="O176" s="395">
        <f>159325846.35</f>
        <v>159325846.34999999</v>
      </c>
      <c r="P176" s="395">
        <f>2873620.31</f>
        <v>2873620.31</v>
      </c>
      <c r="Q176" s="395"/>
      <c r="R176" s="556">
        <f t="shared" si="28"/>
        <v>9.1735273599624634E-8</v>
      </c>
      <c r="S176" s="871">
        <f t="shared" si="22"/>
        <v>9.1735273599624634E-8</v>
      </c>
      <c r="T176" s="891"/>
      <c r="U176" s="329" t="str">
        <f t="shared" si="11"/>
        <v>USD</v>
      </c>
      <c r="V176" s="329">
        <f t="shared" ref="V176:V189" si="30">T176*$V$1</f>
        <v>0</v>
      </c>
      <c r="W176" s="330"/>
      <c r="X176" s="330"/>
      <c r="Y176" s="329"/>
      <c r="Z176" s="330"/>
      <c r="AA176" s="329"/>
      <c r="AB176" s="329">
        <f t="shared" si="23"/>
        <v>-159325846.34999999</v>
      </c>
      <c r="AC176" s="329">
        <f t="shared" si="27"/>
        <v>9.1735273599624634E-8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hidden="1" customHeight="1" x14ac:dyDescent="0.3">
      <c r="A177" s="385">
        <v>14</v>
      </c>
      <c r="B177" s="360" t="s">
        <v>108</v>
      </c>
      <c r="C177" s="362">
        <v>500990</v>
      </c>
      <c r="D177" s="362" t="s">
        <v>0</v>
      </c>
      <c r="E177" s="362"/>
      <c r="F177" s="412"/>
      <c r="G177" s="421">
        <v>-3.4924596548080444E-10</v>
      </c>
      <c r="H177" s="491"/>
      <c r="I177" s="366"/>
      <c r="J177" s="366"/>
      <c r="K177" s="366"/>
      <c r="L177" s="366"/>
      <c r="M177" s="366"/>
      <c r="N177" s="366"/>
      <c r="O177" s="366"/>
      <c r="P177" s="366"/>
      <c r="Q177" s="366"/>
      <c r="R177" s="562">
        <f>G177+H177+J177+K177+I177-M177-O177-P177-Q177-N177</f>
        <v>-3.4924596548080444E-10</v>
      </c>
      <c r="S177" s="869">
        <f t="shared" si="22"/>
        <v>-3.4924596548080444E-10</v>
      </c>
      <c r="T177" s="328"/>
      <c r="U177" s="329" t="str">
        <f t="shared" si="11"/>
        <v>USD</v>
      </c>
      <c r="V177" s="329">
        <f t="shared" si="30"/>
        <v>0</v>
      </c>
      <c r="W177" s="330"/>
      <c r="X177" s="330"/>
      <c r="Y177" s="329"/>
      <c r="Z177" s="330"/>
      <c r="AA177" s="329"/>
      <c r="AB177" s="329">
        <f t="shared" si="23"/>
        <v>0</v>
      </c>
      <c r="AC177" s="329">
        <f t="shared" si="27"/>
        <v>-3.4924596548080444E-10</v>
      </c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4" customFormat="1" ht="15" hidden="1" customHeight="1" x14ac:dyDescent="0.3">
      <c r="A178" s="385">
        <v>10</v>
      </c>
      <c r="B178" s="391" t="s">
        <v>109</v>
      </c>
      <c r="C178" s="393">
        <v>500890</v>
      </c>
      <c r="D178" s="392" t="s">
        <v>0</v>
      </c>
      <c r="E178" s="393"/>
      <c r="F178" s="394"/>
      <c r="G178" s="438">
        <v>-3.8417056202888489E-9</v>
      </c>
      <c r="H178" s="439"/>
      <c r="I178" s="395"/>
      <c r="J178" s="395"/>
      <c r="K178" s="395"/>
      <c r="L178" s="395"/>
      <c r="M178" s="413"/>
      <c r="N178" s="395"/>
      <c r="O178" s="395"/>
      <c r="P178" s="395"/>
      <c r="Q178" s="395"/>
      <c r="R178" s="556">
        <f t="shared" si="28"/>
        <v>-3.8417056202888489E-9</v>
      </c>
      <c r="S178" s="539">
        <f t="shared" si="22"/>
        <v>-3.8417056202888489E-9</v>
      </c>
      <c r="T178" s="536"/>
      <c r="U178" s="329" t="str">
        <f t="shared" si="11"/>
        <v>USD</v>
      </c>
      <c r="V178" s="419">
        <f t="shared" si="30"/>
        <v>0</v>
      </c>
      <c r="W178" s="418"/>
      <c r="X178" s="418"/>
      <c r="Y178" s="419"/>
      <c r="Z178" s="418"/>
      <c r="AA178" s="419"/>
      <c r="AB178" s="419">
        <f t="shared" si="23"/>
        <v>0</v>
      </c>
      <c r="AC178" s="419">
        <f t="shared" si="27"/>
        <v>-3.8417056202888489E-9</v>
      </c>
      <c r="AD178" s="418"/>
      <c r="AE178" s="418"/>
      <c r="AF178" s="418"/>
      <c r="AG178" s="418"/>
      <c r="AH178" s="382"/>
      <c r="AI178" s="382"/>
      <c r="AJ178" s="382"/>
      <c r="AK178" s="382"/>
      <c r="AL178" s="382"/>
      <c r="AM178" s="382"/>
      <c r="AN178" s="382"/>
      <c r="AO178" s="382"/>
      <c r="AP178" s="382"/>
      <c r="AQ178" s="382"/>
      <c r="AR178" s="382"/>
      <c r="AS178" s="382"/>
      <c r="AT178" s="382"/>
      <c r="AU178" s="382"/>
      <c r="AV178" s="383"/>
      <c r="AW178" s="383"/>
      <c r="AX178" s="383"/>
      <c r="AY178" s="490"/>
      <c r="AZ178" s="383"/>
      <c r="BA178" s="383"/>
      <c r="BB178" s="383"/>
      <c r="BC178" s="383"/>
      <c r="BD178" s="383"/>
      <c r="BE178" s="383"/>
      <c r="BF178" s="383"/>
      <c r="IU178" s="326"/>
    </row>
    <row r="179" spans="1:255" s="332" customFormat="1" ht="15" hidden="1" customHeight="1" x14ac:dyDescent="0.3">
      <c r="A179" s="385">
        <v>16</v>
      </c>
      <c r="B179" s="391" t="s">
        <v>110</v>
      </c>
      <c r="C179" s="393">
        <v>500991</v>
      </c>
      <c r="D179" s="392" t="s">
        <v>0</v>
      </c>
      <c r="E179" s="393"/>
      <c r="F179" s="394"/>
      <c r="G179" s="438">
        <v>-2.0081643015146255E-9</v>
      </c>
      <c r="H179" s="439"/>
      <c r="I179" s="395"/>
      <c r="J179" s="395"/>
      <c r="K179" s="395"/>
      <c r="L179" s="395"/>
      <c r="M179" s="395"/>
      <c r="N179" s="395"/>
      <c r="O179" s="395"/>
      <c r="P179" s="395"/>
      <c r="Q179" s="395"/>
      <c r="R179" s="556">
        <f t="shared" si="28"/>
        <v>-2.0081643015146255E-9</v>
      </c>
      <c r="S179" s="863">
        <f t="shared" si="22"/>
        <v>-2.0081643015146255E-9</v>
      </c>
      <c r="T179" s="441"/>
      <c r="U179" s="329" t="str">
        <f t="shared" si="11"/>
        <v>USD</v>
      </c>
      <c r="V179" s="329">
        <f t="shared" si="30"/>
        <v>0</v>
      </c>
      <c r="W179" s="330"/>
      <c r="X179" s="330"/>
      <c r="Y179" s="329"/>
      <c r="Z179" s="330"/>
      <c r="AA179" s="329"/>
      <c r="AB179" s="329">
        <f t="shared" si="23"/>
        <v>0</v>
      </c>
      <c r="AC179" s="329">
        <f t="shared" si="27"/>
        <v>-2.0081643015146255E-9</v>
      </c>
      <c r="AD179" s="330"/>
      <c r="AE179" s="330"/>
      <c r="AF179" s="330"/>
      <c r="AG179" s="330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27"/>
      <c r="AW179" s="327"/>
      <c r="AX179" s="327"/>
      <c r="AY179" s="357"/>
      <c r="AZ179" s="327"/>
      <c r="BA179" s="327"/>
      <c r="BB179" s="327"/>
      <c r="BC179" s="327"/>
      <c r="BD179" s="327"/>
      <c r="BE179" s="327"/>
      <c r="BF179" s="327"/>
      <c r="IU179" s="333"/>
    </row>
    <row r="180" spans="1:255" s="332" customFormat="1" ht="15" hidden="1" customHeight="1" x14ac:dyDescent="0.3">
      <c r="A180" s="385">
        <v>11</v>
      </c>
      <c r="B180" s="386" t="s">
        <v>111</v>
      </c>
      <c r="C180" s="374">
        <v>501020</v>
      </c>
      <c r="D180" s="375" t="s">
        <v>0</v>
      </c>
      <c r="E180" s="374"/>
      <c r="F180" s="376"/>
      <c r="G180" s="369">
        <v>6.9849193096160889E-10</v>
      </c>
      <c r="H180" s="366"/>
      <c r="I180" s="387"/>
      <c r="J180" s="368"/>
      <c r="K180" s="368"/>
      <c r="L180" s="368"/>
      <c r="M180" s="413"/>
      <c r="N180" s="368"/>
      <c r="O180" s="369"/>
      <c r="P180" s="366"/>
      <c r="Q180" s="368"/>
      <c r="R180" s="669">
        <f t="shared" si="28"/>
        <v>6.9849193096160889E-10</v>
      </c>
      <c r="S180" s="863">
        <f t="shared" si="22"/>
        <v>6.9849193096160889E-10</v>
      </c>
      <c r="T180" s="442"/>
      <c r="U180" s="329" t="str">
        <f t="shared" si="11"/>
        <v>USD</v>
      </c>
      <c r="V180" s="329">
        <f t="shared" si="30"/>
        <v>0</v>
      </c>
      <c r="W180" s="330"/>
      <c r="X180" s="330"/>
      <c r="Y180" s="329"/>
      <c r="Z180" s="330"/>
      <c r="AA180" s="329"/>
      <c r="AB180" s="329">
        <f t="shared" si="23"/>
        <v>0</v>
      </c>
      <c r="AC180" s="329">
        <f t="shared" si="27"/>
        <v>6.9849193096160889E-10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327"/>
      <c r="BC180" s="327"/>
      <c r="BD180" s="327"/>
      <c r="BE180" s="327"/>
      <c r="BF180" s="327"/>
      <c r="IU180" s="333"/>
    </row>
    <row r="181" spans="1:255" s="332" customFormat="1" ht="15" hidden="1" customHeight="1" x14ac:dyDescent="0.3">
      <c r="A181" s="385">
        <v>11</v>
      </c>
      <c r="B181" s="386" t="s">
        <v>1361</v>
      </c>
      <c r="C181" s="374">
        <v>501132</v>
      </c>
      <c r="D181" s="375" t="s">
        <v>0</v>
      </c>
      <c r="E181" s="393"/>
      <c r="F181" s="394"/>
      <c r="G181" s="369">
        <v>-9.3132257461547852E-10</v>
      </c>
      <c r="H181" s="366"/>
      <c r="I181" s="387"/>
      <c r="J181" s="368"/>
      <c r="K181" s="368"/>
      <c r="L181" s="368"/>
      <c r="M181" s="413"/>
      <c r="N181" s="368"/>
      <c r="O181" s="369"/>
      <c r="P181" s="366"/>
      <c r="Q181" s="368"/>
      <c r="R181" s="556">
        <f t="shared" si="28"/>
        <v>-9.3132257461547852E-10</v>
      </c>
      <c r="S181" s="863">
        <f t="shared" si="22"/>
        <v>-9.3132257461547852E-10</v>
      </c>
      <c r="T181" s="442"/>
      <c r="U181" s="329" t="str">
        <f t="shared" si="11"/>
        <v>USD</v>
      </c>
      <c r="V181" s="329">
        <f t="shared" si="30"/>
        <v>0</v>
      </c>
      <c r="W181" s="330"/>
      <c r="X181" s="330"/>
      <c r="Y181" s="329"/>
      <c r="Z181" s="330"/>
      <c r="AA181" s="329"/>
      <c r="AB181" s="329"/>
      <c r="AC181" s="329"/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customHeight="1" x14ac:dyDescent="0.3">
      <c r="A182" s="385">
        <v>13</v>
      </c>
      <c r="B182" s="391" t="s">
        <v>112</v>
      </c>
      <c r="C182" s="375">
        <v>500705</v>
      </c>
      <c r="D182" s="375" t="s">
        <v>0</v>
      </c>
      <c r="E182" s="443"/>
      <c r="F182" s="444"/>
      <c r="G182" s="445">
        <v>10093044.439999986</v>
      </c>
      <c r="H182" s="827"/>
      <c r="I182" s="638"/>
      <c r="J182" s="366">
        <f>3135653.72</f>
        <v>3135653.72</v>
      </c>
      <c r="K182" s="366"/>
      <c r="L182" s="366"/>
      <c r="M182" s="366"/>
      <c r="N182" s="366"/>
      <c r="O182" s="366">
        <v>9961093.2599999998</v>
      </c>
      <c r="P182" s="366">
        <f>2425659.71+841945.19</f>
        <v>3267604.9</v>
      </c>
      <c r="Q182" s="366"/>
      <c r="R182" s="562">
        <f>G182+H182+J182+K182+I182-M182-O182-P182-Q182-N182+F182</f>
        <v>-1.257285475730896E-8</v>
      </c>
      <c r="S182" s="863">
        <f t="shared" si="22"/>
        <v>-1.257285475730896E-8</v>
      </c>
      <c r="T182" s="441"/>
      <c r="U182" s="329" t="str">
        <f t="shared" si="11"/>
        <v>USD</v>
      </c>
      <c r="V182" s="329">
        <f t="shared" si="30"/>
        <v>0</v>
      </c>
      <c r="W182" s="330"/>
      <c r="X182" s="330"/>
      <c r="Y182" s="329"/>
      <c r="Z182" s="330"/>
      <c r="AA182" s="329"/>
      <c r="AB182" s="329">
        <f t="shared" si="23"/>
        <v>-9961093.2599999998</v>
      </c>
      <c r="AC182" s="329">
        <f t="shared" si="27"/>
        <v>-1.257285475730896E-8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472" customFormat="1" ht="15" hidden="1" customHeight="1" x14ac:dyDescent="0.3">
      <c r="A183" s="355"/>
      <c r="B183" s="337" t="s">
        <v>113</v>
      </c>
      <c r="C183" s="349">
        <v>500661</v>
      </c>
      <c r="D183" s="349" t="s">
        <v>0</v>
      </c>
      <c r="E183" s="422"/>
      <c r="F183" s="409"/>
      <c r="G183" s="410">
        <v>0</v>
      </c>
      <c r="H183" s="828"/>
      <c r="I183" s="410"/>
      <c r="J183" s="416"/>
      <c r="K183" s="410"/>
      <c r="L183" s="410"/>
      <c r="M183" s="416"/>
      <c r="N183" s="410"/>
      <c r="O183" s="410"/>
      <c r="P183" s="416"/>
      <c r="Q183" s="410"/>
      <c r="R183" s="406">
        <f>G183+H183+J183+K183+I183-M183-O183-P183-Q183-N183+F183</f>
        <v>0</v>
      </c>
      <c r="S183" s="870">
        <f t="shared" si="22"/>
        <v>0</v>
      </c>
      <c r="T183" s="837"/>
      <c r="U183" s="329" t="str">
        <f t="shared" ref="U183:U251" si="31">D183</f>
        <v>USD</v>
      </c>
      <c r="V183" s="619">
        <f t="shared" si="30"/>
        <v>0</v>
      </c>
      <c r="W183" s="838"/>
      <c r="X183" s="838"/>
      <c r="Y183" s="619"/>
      <c r="Z183" s="838"/>
      <c r="AA183" s="619"/>
      <c r="AB183" s="619">
        <f t="shared" si="23"/>
        <v>0</v>
      </c>
      <c r="AC183" s="619">
        <f t="shared" si="27"/>
        <v>0</v>
      </c>
      <c r="AD183" s="838"/>
      <c r="AE183" s="838"/>
      <c r="AF183" s="838"/>
      <c r="AG183" s="838"/>
      <c r="AH183" s="593"/>
      <c r="AI183" s="593"/>
      <c r="AJ183" s="593"/>
      <c r="AK183" s="593"/>
      <c r="AL183" s="593"/>
      <c r="AM183" s="593"/>
      <c r="AN183" s="593"/>
      <c r="AO183" s="593"/>
      <c r="AP183" s="593"/>
      <c r="AQ183" s="593"/>
      <c r="AR183" s="593"/>
      <c r="AS183" s="593"/>
      <c r="AT183" s="593"/>
      <c r="AU183" s="593"/>
      <c r="AV183" s="493"/>
      <c r="AW183" s="493"/>
      <c r="AX183" s="493"/>
      <c r="AY183" s="493"/>
      <c r="AZ183" s="493"/>
      <c r="BA183" s="493"/>
      <c r="BB183" s="493"/>
      <c r="BC183" s="493"/>
      <c r="BD183" s="493"/>
      <c r="BE183" s="493"/>
      <c r="BF183" s="493"/>
      <c r="IU183" s="586"/>
    </row>
    <row r="184" spans="1:255" s="472" customFormat="1" ht="15" hidden="1" customHeight="1" x14ac:dyDescent="0.3">
      <c r="A184" s="355"/>
      <c r="B184" s="356" t="s">
        <v>114</v>
      </c>
      <c r="C184" s="348">
        <v>500870</v>
      </c>
      <c r="D184" s="349" t="s">
        <v>0</v>
      </c>
      <c r="E184" s="348"/>
      <c r="F184" s="350"/>
      <c r="G184" s="351">
        <v>3.7252902984619141E-9</v>
      </c>
      <c r="H184" s="366"/>
      <c r="I184" s="352"/>
      <c r="J184" s="366"/>
      <c r="K184" s="351"/>
      <c r="L184" s="351"/>
      <c r="M184" s="366"/>
      <c r="N184" s="351"/>
      <c r="O184" s="351"/>
      <c r="P184" s="366"/>
      <c r="Q184" s="345"/>
      <c r="R184" s="469">
        <f t="shared" ref="R184:R190" si="32">G184+H184+J184+K184+I184-M184-O184-P184-Q184-N184</f>
        <v>3.7252902984619141E-9</v>
      </c>
      <c r="S184" s="870">
        <f t="shared" si="22"/>
        <v>3.7252902984619141E-9</v>
      </c>
      <c r="T184" s="837"/>
      <c r="U184" s="329" t="str">
        <f t="shared" si="31"/>
        <v>USD</v>
      </c>
      <c r="V184" s="619">
        <f t="shared" si="30"/>
        <v>0</v>
      </c>
      <c r="W184" s="838"/>
      <c r="X184" s="838"/>
      <c r="Y184" s="619"/>
      <c r="Z184" s="838"/>
      <c r="AA184" s="619"/>
      <c r="AB184" s="619">
        <f t="shared" si="23"/>
        <v>0</v>
      </c>
      <c r="AC184" s="619">
        <f t="shared" si="27"/>
        <v>3.7252902984619141E-9</v>
      </c>
      <c r="AD184" s="838"/>
      <c r="AE184" s="838"/>
      <c r="AF184" s="838"/>
      <c r="AG184" s="838"/>
      <c r="AH184" s="593"/>
      <c r="AI184" s="593"/>
      <c r="AJ184" s="593"/>
      <c r="AK184" s="593"/>
      <c r="AL184" s="593"/>
      <c r="AM184" s="593"/>
      <c r="AN184" s="593"/>
      <c r="AO184" s="593"/>
      <c r="AP184" s="593"/>
      <c r="AQ184" s="593"/>
      <c r="AR184" s="593"/>
      <c r="AS184" s="593"/>
      <c r="AT184" s="593"/>
      <c r="AU184" s="5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3"/>
      <c r="BF184" s="493"/>
      <c r="IU184" s="586"/>
    </row>
    <row r="185" spans="1:255" s="472" customFormat="1" ht="15" hidden="1" customHeight="1" x14ac:dyDescent="0.3">
      <c r="A185" s="355"/>
      <c r="B185" s="423" t="s">
        <v>115</v>
      </c>
      <c r="C185" s="338">
        <v>500972</v>
      </c>
      <c r="D185" s="339" t="s">
        <v>0</v>
      </c>
      <c r="E185" s="338"/>
      <c r="F185" s="340"/>
      <c r="G185" s="351">
        <v>3.7252902984619141E-9</v>
      </c>
      <c r="H185" s="439"/>
      <c r="I185" s="341"/>
      <c r="J185" s="395"/>
      <c r="K185" s="341"/>
      <c r="L185" s="341"/>
      <c r="M185" s="395"/>
      <c r="N185" s="341"/>
      <c r="O185" s="341"/>
      <c r="P185" s="395"/>
      <c r="Q185" s="341"/>
      <c r="R185" s="469">
        <f t="shared" si="32"/>
        <v>3.7252902984619141E-9</v>
      </c>
      <c r="S185" s="870">
        <f t="shared" si="22"/>
        <v>3.7252902984619141E-9</v>
      </c>
      <c r="T185" s="837"/>
      <c r="U185" s="329" t="str">
        <f t="shared" si="31"/>
        <v>USD</v>
      </c>
      <c r="V185" s="619">
        <f t="shared" si="30"/>
        <v>0</v>
      </c>
      <c r="W185" s="838"/>
      <c r="X185" s="838"/>
      <c r="Y185" s="619"/>
      <c r="Z185" s="838"/>
      <c r="AA185" s="619"/>
      <c r="AB185" s="619">
        <f t="shared" si="23"/>
        <v>0</v>
      </c>
      <c r="AC185" s="619">
        <f t="shared" si="27"/>
        <v>3.7252902984619141E-9</v>
      </c>
      <c r="AD185" s="838"/>
      <c r="AE185" s="838"/>
      <c r="AF185" s="838"/>
      <c r="AG185" s="838"/>
      <c r="AH185" s="593"/>
      <c r="AI185" s="593"/>
      <c r="AJ185" s="593"/>
      <c r="AK185" s="593"/>
      <c r="AL185" s="593"/>
      <c r="AM185" s="593"/>
      <c r="AN185" s="593"/>
      <c r="AO185" s="593"/>
      <c r="AP185" s="593"/>
      <c r="AQ185" s="593"/>
      <c r="AR185" s="593"/>
      <c r="AS185" s="593"/>
      <c r="AT185" s="593"/>
      <c r="AU185" s="5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3"/>
      <c r="BF185" s="493"/>
      <c r="IU185" s="586"/>
    </row>
    <row r="186" spans="1:255" s="334" customFormat="1" ht="15" customHeight="1" x14ac:dyDescent="0.3">
      <c r="A186" s="359">
        <v>14</v>
      </c>
      <c r="B186" s="360" t="s">
        <v>116</v>
      </c>
      <c r="C186" s="362">
        <v>500947</v>
      </c>
      <c r="D186" s="362" t="s">
        <v>0</v>
      </c>
      <c r="E186" s="362"/>
      <c r="F186" s="446"/>
      <c r="G186" s="421">
        <v>6423333.5116000017</v>
      </c>
      <c r="H186" s="491"/>
      <c r="I186" s="366"/>
      <c r="J186" s="366"/>
      <c r="K186" s="366"/>
      <c r="L186" s="366"/>
      <c r="M186" s="366">
        <f>546842.88+2914516.72</f>
        <v>3461359.6</v>
      </c>
      <c r="N186" s="366"/>
      <c r="O186" s="366"/>
      <c r="P186" s="366">
        <f>81664.64</f>
        <v>81664.639999999999</v>
      </c>
      <c r="Q186" s="366"/>
      <c r="R186" s="562">
        <f t="shared" si="32"/>
        <v>2880309.2716000015</v>
      </c>
      <c r="S186" s="539"/>
      <c r="T186" s="447"/>
      <c r="U186" s="329" t="str">
        <f t="shared" si="31"/>
        <v>USD</v>
      </c>
      <c r="V186" s="419"/>
      <c r="W186" s="418"/>
      <c r="X186" s="418"/>
      <c r="Y186" s="419"/>
      <c r="Z186" s="418"/>
      <c r="AA186" s="419"/>
      <c r="AB186" s="329">
        <f t="shared" si="23"/>
        <v>-3461359.6</v>
      </c>
      <c r="AC186" s="329">
        <f t="shared" si="27"/>
        <v>2880309.2716000015</v>
      </c>
      <c r="AD186" s="418"/>
      <c r="AE186" s="418"/>
      <c r="AF186" s="418"/>
      <c r="AG186" s="418"/>
      <c r="AH186" s="382"/>
      <c r="AI186" s="382"/>
      <c r="AJ186" s="382"/>
      <c r="AK186" s="382"/>
      <c r="AL186" s="382"/>
      <c r="AM186" s="382"/>
      <c r="AN186" s="382"/>
      <c r="AO186" s="382"/>
      <c r="AP186" s="382"/>
      <c r="AQ186" s="382"/>
      <c r="AR186" s="382"/>
      <c r="AS186" s="382"/>
      <c r="AT186" s="382"/>
      <c r="AU186" s="382"/>
      <c r="AV186" s="383"/>
      <c r="AW186" s="383"/>
      <c r="AX186" s="383"/>
      <c r="AY186" s="383"/>
      <c r="AZ186" s="383"/>
      <c r="BA186" s="383"/>
      <c r="BB186" s="383"/>
      <c r="BC186" s="383"/>
      <c r="BD186" s="383"/>
      <c r="BE186" s="383"/>
      <c r="BF186" s="383"/>
      <c r="IU186" s="326"/>
    </row>
    <row r="187" spans="1:255" s="334" customFormat="1" ht="15" hidden="1" customHeight="1" x14ac:dyDescent="0.3">
      <c r="A187" s="359">
        <v>14</v>
      </c>
      <c r="B187" s="360" t="s">
        <v>117</v>
      </c>
      <c r="C187" s="362">
        <v>500948</v>
      </c>
      <c r="D187" s="362" t="s">
        <v>0</v>
      </c>
      <c r="E187" s="362"/>
      <c r="F187" s="446"/>
      <c r="G187" s="421">
        <v>2.1249997662380338E-3</v>
      </c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470">
        <f t="shared" si="32"/>
        <v>2.1249997662380338E-3</v>
      </c>
      <c r="S187" s="867">
        <f t="shared" si="22"/>
        <v>2.1249997662380338E-3</v>
      </c>
      <c r="T187" s="447"/>
      <c r="U187" s="329" t="str">
        <f t="shared" si="31"/>
        <v>USD</v>
      </c>
      <c r="V187" s="329">
        <f t="shared" si="30"/>
        <v>0</v>
      </c>
      <c r="W187" s="418"/>
      <c r="X187" s="418"/>
      <c r="Y187" s="419"/>
      <c r="Z187" s="418"/>
      <c r="AA187" s="419"/>
      <c r="AB187" s="329">
        <f t="shared" si="23"/>
        <v>0</v>
      </c>
      <c r="AC187" s="329">
        <f t="shared" si="27"/>
        <v>2.1249997662380338E-3</v>
      </c>
      <c r="AD187" s="418"/>
      <c r="AE187" s="418"/>
      <c r="AF187" s="418"/>
      <c r="AG187" s="418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3"/>
      <c r="AW187" s="383"/>
      <c r="AX187" s="383"/>
      <c r="AY187" s="383"/>
      <c r="AZ187" s="383"/>
      <c r="BA187" s="383"/>
      <c r="BB187" s="383"/>
      <c r="BC187" s="383"/>
      <c r="BD187" s="383"/>
      <c r="BE187" s="383"/>
      <c r="BF187" s="383"/>
      <c r="IU187" s="326"/>
    </row>
    <row r="188" spans="1:255" s="332" customFormat="1" ht="15" customHeight="1" x14ac:dyDescent="0.3">
      <c r="A188" s="359">
        <v>15</v>
      </c>
      <c r="B188" s="420" t="s">
        <v>118</v>
      </c>
      <c r="C188" s="427">
        <v>501046</v>
      </c>
      <c r="D188" s="362" t="s">
        <v>0</v>
      </c>
      <c r="E188" s="427"/>
      <c r="F188" s="433"/>
      <c r="G188" s="434">
        <v>15314248.499999996</v>
      </c>
      <c r="H188" s="825"/>
      <c r="I188" s="395"/>
      <c r="J188" s="395">
        <v>37578.29</v>
      </c>
      <c r="K188" s="395"/>
      <c r="L188" s="395"/>
      <c r="M188" s="395"/>
      <c r="N188" s="395"/>
      <c r="O188" s="395">
        <v>15114038.039999999</v>
      </c>
      <c r="P188" s="395">
        <f>237788.75</f>
        <v>237788.75</v>
      </c>
      <c r="Q188" s="395"/>
      <c r="R188" s="556">
        <f t="shared" si="32"/>
        <v>-3.7252902984619141E-9</v>
      </c>
      <c r="S188" s="863">
        <f t="shared" si="22"/>
        <v>-3.7252902984619141E-9</v>
      </c>
      <c r="T188" s="441"/>
      <c r="U188" s="329" t="str">
        <f t="shared" si="31"/>
        <v>USD</v>
      </c>
      <c r="V188" s="329">
        <f t="shared" si="30"/>
        <v>0</v>
      </c>
      <c r="W188" s="330"/>
      <c r="X188" s="330"/>
      <c r="Y188" s="329"/>
      <c r="Z188" s="330"/>
      <c r="AA188" s="329"/>
      <c r="AB188" s="329">
        <f t="shared" si="23"/>
        <v>-15114038.039999999</v>
      </c>
      <c r="AC188" s="329">
        <f t="shared" si="27"/>
        <v>-3.7252902984619141E-9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472" customFormat="1" ht="15" hidden="1" customHeight="1" x14ac:dyDescent="0.3">
      <c r="A189" s="355">
        <v>19</v>
      </c>
      <c r="B189" s="356" t="s">
        <v>119</v>
      </c>
      <c r="C189" s="348">
        <v>500838</v>
      </c>
      <c r="D189" s="349" t="s">
        <v>0</v>
      </c>
      <c r="E189" s="348"/>
      <c r="F189" s="350"/>
      <c r="G189" s="351">
        <v>-1.4901161193847656E-8</v>
      </c>
      <c r="H189" s="369"/>
      <c r="I189" s="345"/>
      <c r="J189" s="366"/>
      <c r="K189" s="345"/>
      <c r="L189" s="351"/>
      <c r="M189" s="366"/>
      <c r="N189" s="351"/>
      <c r="O189" s="351"/>
      <c r="P189" s="366"/>
      <c r="Q189" s="345"/>
      <c r="R189" s="470">
        <f t="shared" si="32"/>
        <v>-1.4901161193847656E-8</v>
      </c>
      <c r="S189" s="870">
        <f t="shared" si="22"/>
        <v>-1.4901161193847656E-8</v>
      </c>
      <c r="T189" s="840"/>
      <c r="U189" s="329" t="str">
        <f t="shared" si="31"/>
        <v>USD</v>
      </c>
      <c r="V189" s="619">
        <f t="shared" si="30"/>
        <v>0</v>
      </c>
      <c r="W189" s="838"/>
      <c r="X189" s="838"/>
      <c r="Y189" s="619"/>
      <c r="Z189" s="838"/>
      <c r="AA189" s="619"/>
      <c r="AB189" s="619">
        <f t="shared" si="23"/>
        <v>0</v>
      </c>
      <c r="AC189" s="619">
        <f t="shared" si="27"/>
        <v>-1.4901161193847656E-8</v>
      </c>
      <c r="AD189" s="838"/>
      <c r="AE189" s="838"/>
      <c r="AF189" s="838"/>
      <c r="AG189" s="838"/>
      <c r="AH189" s="593"/>
      <c r="AI189" s="593"/>
      <c r="AJ189" s="593"/>
      <c r="AK189" s="593"/>
      <c r="AL189" s="593"/>
      <c r="AM189" s="593"/>
      <c r="AN189" s="593"/>
      <c r="AO189" s="593"/>
      <c r="AP189" s="593"/>
      <c r="AQ189" s="593"/>
      <c r="AR189" s="593"/>
      <c r="AS189" s="593"/>
      <c r="AT189" s="593"/>
      <c r="AU189" s="593"/>
      <c r="AV189" s="493"/>
      <c r="AW189" s="493"/>
      <c r="AX189" s="493"/>
      <c r="AY189" s="841"/>
      <c r="AZ189" s="493"/>
      <c r="BA189" s="493"/>
      <c r="BB189" s="836"/>
      <c r="BC189" s="493"/>
      <c r="BD189" s="493"/>
      <c r="BE189" s="493"/>
      <c r="BF189" s="493"/>
      <c r="BI189" s="493"/>
      <c r="IU189" s="586"/>
    </row>
    <row r="190" spans="1:255" s="472" customFormat="1" ht="15" hidden="1" customHeight="1" x14ac:dyDescent="0.3">
      <c r="A190" s="355"/>
      <c r="B190" s="356" t="s">
        <v>120</v>
      </c>
      <c r="C190" s="348">
        <v>500906</v>
      </c>
      <c r="D190" s="349" t="s">
        <v>0</v>
      </c>
      <c r="E190" s="348"/>
      <c r="F190" s="350"/>
      <c r="G190" s="351">
        <v>2.0372681319713593E-10</v>
      </c>
      <c r="H190" s="369"/>
      <c r="I190" s="345"/>
      <c r="J190" s="366"/>
      <c r="K190" s="351"/>
      <c r="L190" s="351"/>
      <c r="M190" s="413"/>
      <c r="N190" s="351"/>
      <c r="O190" s="351"/>
      <c r="P190" s="366"/>
      <c r="Q190" s="351"/>
      <c r="R190" s="406">
        <f t="shared" si="32"/>
        <v>2.0372681319713593E-10</v>
      </c>
      <c r="S190" s="870">
        <f t="shared" si="22"/>
        <v>2.0372681319713593E-10</v>
      </c>
      <c r="T190" s="837"/>
      <c r="U190" s="329" t="str">
        <f t="shared" si="31"/>
        <v>USD</v>
      </c>
      <c r="V190" s="838"/>
      <c r="W190" s="838"/>
      <c r="X190" s="838"/>
      <c r="Y190" s="619"/>
      <c r="Z190" s="838"/>
      <c r="AA190" s="619"/>
      <c r="AB190" s="619">
        <f t="shared" si="23"/>
        <v>0</v>
      </c>
      <c r="AC190" s="619">
        <f t="shared" si="27"/>
        <v>2.0372681319713593E-10</v>
      </c>
      <c r="AD190" s="838"/>
      <c r="AE190" s="838"/>
      <c r="AF190" s="838"/>
      <c r="AG190" s="838"/>
      <c r="AH190" s="593"/>
      <c r="AI190" s="593"/>
      <c r="AJ190" s="593"/>
      <c r="AK190" s="593"/>
      <c r="AL190" s="593"/>
      <c r="AM190" s="593"/>
      <c r="AN190" s="593"/>
      <c r="AO190" s="593"/>
      <c r="AP190" s="593"/>
      <c r="AQ190" s="593"/>
      <c r="AR190" s="593"/>
      <c r="AS190" s="593"/>
      <c r="AT190" s="593"/>
      <c r="AU190" s="593"/>
      <c r="AV190" s="493"/>
      <c r="AW190" s="493"/>
      <c r="AX190" s="493"/>
      <c r="AY190" s="493"/>
      <c r="AZ190" s="493"/>
      <c r="BA190" s="493"/>
      <c r="BB190" s="493"/>
      <c r="BC190" s="493"/>
      <c r="BD190" s="493"/>
      <c r="BE190" s="493"/>
      <c r="BF190" s="493"/>
      <c r="IU190" s="586"/>
    </row>
    <row r="191" spans="1:255" s="472" customFormat="1" ht="15" hidden="1" customHeight="1" x14ac:dyDescent="0.3">
      <c r="A191" s="355">
        <v>23</v>
      </c>
      <c r="B191" s="356" t="s">
        <v>121</v>
      </c>
      <c r="C191" s="348">
        <v>500965</v>
      </c>
      <c r="D191" s="349" t="s">
        <v>26</v>
      </c>
      <c r="E191" s="348"/>
      <c r="F191" s="842"/>
      <c r="G191" s="351">
        <v>-4.6566128730773926E-10</v>
      </c>
      <c r="H191" s="366"/>
      <c r="I191" s="352"/>
      <c r="J191" s="366"/>
      <c r="K191" s="353"/>
      <c r="L191" s="353"/>
      <c r="M191" s="413"/>
      <c r="N191" s="353"/>
      <c r="O191" s="351"/>
      <c r="P191" s="366"/>
      <c r="Q191" s="353"/>
      <c r="R191" s="354">
        <f>G191+H191+J191+K191+I191-M191-O191-P191-Q191-N191+F191</f>
        <v>-4.6566128730773926E-10</v>
      </c>
      <c r="S191" s="870">
        <f t="shared" si="22"/>
        <v>-4.6566128730773926E-10</v>
      </c>
      <c r="T191" s="840"/>
      <c r="U191" s="329" t="str">
        <f t="shared" si="31"/>
        <v>MYR</v>
      </c>
      <c r="V191" s="619">
        <f>T191</f>
        <v>0</v>
      </c>
      <c r="W191" s="838"/>
      <c r="X191" s="838"/>
      <c r="Y191" s="619"/>
      <c r="Z191" s="838"/>
      <c r="AA191" s="619"/>
      <c r="AB191" s="619">
        <f t="shared" si="23"/>
        <v>0</v>
      </c>
      <c r="AC191" s="619">
        <f t="shared" si="27"/>
        <v>-4.6566128730773926E-10</v>
      </c>
      <c r="AD191" s="838"/>
      <c r="AE191" s="838"/>
      <c r="AF191" s="838"/>
      <c r="AG191" s="838"/>
      <c r="AH191" s="593"/>
      <c r="AI191" s="593"/>
      <c r="AJ191" s="593"/>
      <c r="AK191" s="593"/>
      <c r="AL191" s="593"/>
      <c r="AM191" s="593"/>
      <c r="AN191" s="593"/>
      <c r="AO191" s="593"/>
      <c r="AP191" s="593"/>
      <c r="AQ191" s="593"/>
      <c r="AR191" s="593"/>
      <c r="AS191" s="593"/>
      <c r="AT191" s="593"/>
      <c r="AU191" s="5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3"/>
      <c r="BF191" s="493"/>
      <c r="IU191" s="586"/>
    </row>
    <row r="192" spans="1:255" s="472" customFormat="1" ht="15" hidden="1" customHeight="1" x14ac:dyDescent="0.3">
      <c r="A192" s="355">
        <v>24</v>
      </c>
      <c r="B192" s="356" t="s">
        <v>122</v>
      </c>
      <c r="C192" s="348">
        <v>500966</v>
      </c>
      <c r="D192" s="349" t="s">
        <v>26</v>
      </c>
      <c r="E192" s="348"/>
      <c r="F192" s="350"/>
      <c r="G192" s="351">
        <v>0</v>
      </c>
      <c r="H192" s="366"/>
      <c r="I192" s="352"/>
      <c r="J192" s="366"/>
      <c r="K192" s="351"/>
      <c r="L192" s="351"/>
      <c r="M192" s="366"/>
      <c r="N192" s="351"/>
      <c r="O192" s="351"/>
      <c r="P192" s="366"/>
      <c r="Q192" s="345"/>
      <c r="R192" s="354">
        <f>G192+H192+J192+K192+I192-M192-O192-P192-Q192-N192</f>
        <v>0</v>
      </c>
      <c r="S192" s="870">
        <f t="shared" si="22"/>
        <v>0</v>
      </c>
      <c r="T192" s="840"/>
      <c r="U192" s="329" t="str">
        <f t="shared" si="31"/>
        <v>MYR</v>
      </c>
      <c r="V192" s="619">
        <f>T192</f>
        <v>0</v>
      </c>
      <c r="W192" s="838"/>
      <c r="X192" s="838"/>
      <c r="Y192" s="619"/>
      <c r="Z192" s="838"/>
      <c r="AA192" s="619"/>
      <c r="AB192" s="619">
        <f t="shared" si="23"/>
        <v>0</v>
      </c>
      <c r="AC192" s="619">
        <f t="shared" si="27"/>
        <v>0</v>
      </c>
      <c r="AD192" s="838"/>
      <c r="AE192" s="838"/>
      <c r="AF192" s="838"/>
      <c r="AG192" s="838"/>
      <c r="AH192" s="593"/>
      <c r="AI192" s="593"/>
      <c r="AJ192" s="593"/>
      <c r="AK192" s="593"/>
      <c r="AL192" s="593"/>
      <c r="AM192" s="593"/>
      <c r="AN192" s="593"/>
      <c r="AO192" s="593"/>
      <c r="AP192" s="593"/>
      <c r="AQ192" s="593"/>
      <c r="AR192" s="593"/>
      <c r="AS192" s="593"/>
      <c r="AT192" s="593"/>
      <c r="AU192" s="5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3"/>
      <c r="BF192" s="493"/>
      <c r="IU192" s="586"/>
    </row>
    <row r="193" spans="1:255" s="332" customFormat="1" ht="15" customHeight="1" x14ac:dyDescent="0.3">
      <c r="A193" s="359">
        <v>16</v>
      </c>
      <c r="B193" s="377" t="s">
        <v>123</v>
      </c>
      <c r="C193" s="362">
        <v>500722</v>
      </c>
      <c r="D193" s="362" t="s">
        <v>0</v>
      </c>
      <c r="E193" s="451"/>
      <c r="F193" s="452"/>
      <c r="G193" s="453">
        <v>45431592.509999998</v>
      </c>
      <c r="H193" s="416"/>
      <c r="I193" s="416"/>
      <c r="J193" s="416">
        <f>59265236.85+7594465.47</f>
        <v>66859702.32</v>
      </c>
      <c r="K193" s="416"/>
      <c r="L193" s="416"/>
      <c r="M193" s="416"/>
      <c r="N193" s="416"/>
      <c r="O193" s="416">
        <f>44837643.55</f>
        <v>44837643.549999997</v>
      </c>
      <c r="P193" s="416">
        <f>57942623.87+8734305.84+776721.51+0.06</f>
        <v>67453651.280000001</v>
      </c>
      <c r="Q193" s="416"/>
      <c r="R193" s="562">
        <f>G193+H193+J193+K193+I193+L193-M193-O193-P193-Q193-N193</f>
        <v>0</v>
      </c>
      <c r="S193" s="863">
        <f t="shared" si="22"/>
        <v>0</v>
      </c>
      <c r="T193" s="533"/>
      <c r="U193" s="329" t="str">
        <f t="shared" si="31"/>
        <v>USD</v>
      </c>
      <c r="V193" s="329">
        <f>T193*$V$1</f>
        <v>0</v>
      </c>
      <c r="W193" s="330"/>
      <c r="X193" s="330"/>
      <c r="Y193" s="329"/>
      <c r="Z193" s="330"/>
      <c r="AA193" s="329"/>
      <c r="AB193" s="619">
        <f t="shared" si="23"/>
        <v>-44837643.549999997</v>
      </c>
      <c r="AC193" s="329">
        <f t="shared" si="27"/>
        <v>0</v>
      </c>
      <c r="AD193" s="330"/>
      <c r="AE193" s="330"/>
      <c r="AF193" s="330"/>
      <c r="AG193" s="330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27"/>
      <c r="AW193" s="327"/>
      <c r="AX193" s="327"/>
      <c r="AY193" s="327"/>
      <c r="AZ193" s="327"/>
      <c r="BA193" s="327"/>
      <c r="BB193" s="327"/>
      <c r="BC193" s="327"/>
      <c r="BD193" s="327"/>
      <c r="BE193" s="327"/>
      <c r="BF193" s="327"/>
      <c r="IU193" s="333"/>
    </row>
    <row r="194" spans="1:255" s="332" customFormat="1" ht="15" customHeight="1" x14ac:dyDescent="0.3">
      <c r="A194" s="373">
        <v>17</v>
      </c>
      <c r="B194" s="391" t="s">
        <v>124</v>
      </c>
      <c r="C194" s="393">
        <v>500826</v>
      </c>
      <c r="D194" s="392" t="s">
        <v>0</v>
      </c>
      <c r="E194" s="393"/>
      <c r="F194" s="394"/>
      <c r="G194" s="438">
        <v>5066710.089999998</v>
      </c>
      <c r="H194" s="825"/>
      <c r="I194" s="639"/>
      <c r="J194" s="395">
        <f>131691.66+3036434.38+481863.51</f>
        <v>3649989.55</v>
      </c>
      <c r="K194" s="395"/>
      <c r="L194" s="395"/>
      <c r="M194" s="395"/>
      <c r="N194" s="395"/>
      <c r="O194" s="395">
        <f>5000470.6</f>
        <v>5000470.5999999996</v>
      </c>
      <c r="P194" s="395">
        <f>2320082.24+1396146.8</f>
        <v>3716229.04</v>
      </c>
      <c r="Q194" s="395"/>
      <c r="R194" s="560">
        <f>G194+H194+J194+K194+I194-M194-O194-P194-Q194-N194+F194</f>
        <v>-2.7939677238464355E-9</v>
      </c>
      <c r="S194" s="863">
        <f t="shared" si="22"/>
        <v>-2.7939677238464355E-9</v>
      </c>
      <c r="T194" s="454"/>
      <c r="U194" s="329" t="str">
        <f t="shared" si="31"/>
        <v>USD</v>
      </c>
      <c r="V194" s="329">
        <f>T194*$V$1</f>
        <v>0</v>
      </c>
      <c r="W194" s="330"/>
      <c r="X194" s="330"/>
      <c r="Y194" s="329"/>
      <c r="Z194" s="330"/>
      <c r="AA194" s="329"/>
      <c r="AB194" s="329">
        <f t="shared" si="23"/>
        <v>-5000470.5999999996</v>
      </c>
      <c r="AC194" s="329">
        <f t="shared" si="27"/>
        <v>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2" customFormat="1" ht="15" hidden="1" customHeight="1" x14ac:dyDescent="0.3">
      <c r="A195" s="355"/>
      <c r="B195" s="423" t="s">
        <v>125</v>
      </c>
      <c r="C195" s="338">
        <v>500750</v>
      </c>
      <c r="D195" s="339" t="s">
        <v>0</v>
      </c>
      <c r="E195" s="338"/>
      <c r="F195" s="340"/>
      <c r="G195" s="437">
        <v>2.1420419216156006E-8</v>
      </c>
      <c r="H195" s="825"/>
      <c r="I195" s="638"/>
      <c r="J195" s="395"/>
      <c r="K195" s="395"/>
      <c r="L195" s="395"/>
      <c r="M195" s="395"/>
      <c r="N195" s="395"/>
      <c r="O195" s="395"/>
      <c r="P195" s="395"/>
      <c r="Q195" s="395"/>
      <c r="R195" s="556">
        <f>G195+H195+J195+K195+I195-M195-O195-P195-Q195-N195+L195</f>
        <v>2.1420419216156006E-8</v>
      </c>
      <c r="S195" s="863">
        <f t="shared" si="22"/>
        <v>2.1420419216156006E-8</v>
      </c>
      <c r="T195" s="328"/>
      <c r="U195" s="329" t="str">
        <f t="shared" si="31"/>
        <v>USD</v>
      </c>
      <c r="V195" s="329">
        <f>T195*$V$1</f>
        <v>0</v>
      </c>
      <c r="W195" s="330"/>
      <c r="X195" s="330"/>
      <c r="Y195" s="329"/>
      <c r="Z195" s="330"/>
      <c r="AA195" s="329"/>
      <c r="AB195" s="329">
        <f t="shared" si="23"/>
        <v>0</v>
      </c>
      <c r="AC195" s="329">
        <f t="shared" si="27"/>
        <v>2.1420419216156006E-8</v>
      </c>
      <c r="AD195" s="330"/>
      <c r="AE195" s="330"/>
      <c r="AF195" s="330"/>
      <c r="AG195" s="330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27"/>
      <c r="AW195" s="327"/>
      <c r="AX195" s="327"/>
      <c r="AY195" s="357"/>
      <c r="AZ195" s="327"/>
      <c r="BA195" s="327"/>
      <c r="BB195" s="327"/>
      <c r="BC195" s="327"/>
      <c r="BD195" s="327"/>
      <c r="BE195" s="327"/>
      <c r="BF195" s="327"/>
      <c r="IU195" s="333"/>
    </row>
    <row r="196" spans="1:255" s="332" customFormat="1" ht="15" hidden="1" customHeight="1" x14ac:dyDescent="0.3">
      <c r="A196" s="385">
        <v>25</v>
      </c>
      <c r="B196" s="396" t="s">
        <v>126</v>
      </c>
      <c r="C196" s="375">
        <v>500665</v>
      </c>
      <c r="D196" s="375" t="s">
        <v>0</v>
      </c>
      <c r="E196" s="443"/>
      <c r="F196" s="397"/>
      <c r="G196" s="416">
        <v>0</v>
      </c>
      <c r="H196" s="828"/>
      <c r="I196" s="638"/>
      <c r="J196" s="416"/>
      <c r="K196" s="416"/>
      <c r="L196" s="416"/>
      <c r="M196" s="416"/>
      <c r="N196" s="416"/>
      <c r="O196" s="416"/>
      <c r="P196" s="416"/>
      <c r="Q196" s="416"/>
      <c r="R196" s="562">
        <f>G196+H196+J196+K196+I196-M196-O196-P196-Q196-N196+F196+L196</f>
        <v>0</v>
      </c>
      <c r="S196" s="863">
        <f t="shared" si="22"/>
        <v>0</v>
      </c>
      <c r="T196" s="534"/>
      <c r="U196" s="329" t="str">
        <f t="shared" si="31"/>
        <v>USD</v>
      </c>
      <c r="V196" s="329">
        <f>T196*$V$1</f>
        <v>0</v>
      </c>
      <c r="W196" s="330"/>
      <c r="X196" s="330"/>
      <c r="Y196" s="329"/>
      <c r="Z196" s="330"/>
      <c r="AA196" s="329"/>
      <c r="AB196" s="329">
        <f t="shared" si="23"/>
        <v>0</v>
      </c>
      <c r="AC196" s="329">
        <f t="shared" si="27"/>
        <v>0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415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55"/>
      <c r="B197" s="337" t="s">
        <v>127</v>
      </c>
      <c r="C197" s="349">
        <v>500703</v>
      </c>
      <c r="D197" s="349" t="s">
        <v>0</v>
      </c>
      <c r="E197" s="422"/>
      <c r="F197" s="409"/>
      <c r="G197" s="410">
        <v>0</v>
      </c>
      <c r="H197" s="828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G197+H197+J197+K197+I197-M197-O197-P197-Q197-N197+F197+L197</f>
        <v>0</v>
      </c>
      <c r="S197" s="863">
        <f t="shared" si="22"/>
        <v>0</v>
      </c>
      <c r="T197" s="328"/>
      <c r="U197" s="329" t="str">
        <f t="shared" si="31"/>
        <v>USD</v>
      </c>
      <c r="V197" s="330"/>
      <c r="W197" s="330"/>
      <c r="X197" s="330"/>
      <c r="Y197" s="329"/>
      <c r="Z197" s="330"/>
      <c r="AA197" s="329"/>
      <c r="AB197" s="329">
        <f t="shared" si="23"/>
        <v>0</v>
      </c>
      <c r="AC197" s="329">
        <f t="shared" si="27"/>
        <v>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2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332" customFormat="1" ht="15" hidden="1" customHeight="1" x14ac:dyDescent="0.3">
      <c r="A198" s="355"/>
      <c r="B198" s="337" t="s">
        <v>128</v>
      </c>
      <c r="C198" s="349">
        <v>500719</v>
      </c>
      <c r="D198" s="349" t="s">
        <v>0</v>
      </c>
      <c r="E198" s="422"/>
      <c r="F198" s="409"/>
      <c r="G198" s="410">
        <v>-8.4983184933662415E-9</v>
      </c>
      <c r="H198" s="828"/>
      <c r="I198" s="416"/>
      <c r="J198" s="416"/>
      <c r="K198" s="416"/>
      <c r="L198" s="416"/>
      <c r="M198" s="416"/>
      <c r="N198" s="416"/>
      <c r="O198" s="416"/>
      <c r="P198" s="416"/>
      <c r="Q198" s="416"/>
      <c r="R198" s="562">
        <f>G198+H198+J198+K198+I198-M198-O198-P198-Q198-N198+F198+L198</f>
        <v>-8.4983184933662415E-9</v>
      </c>
      <c r="S198" s="863">
        <f t="shared" si="22"/>
        <v>-8.4983184933662415E-9</v>
      </c>
      <c r="T198" s="328"/>
      <c r="U198" s="329" t="str">
        <f t="shared" si="31"/>
        <v>USD</v>
      </c>
      <c r="V198" s="330"/>
      <c r="W198" s="330"/>
      <c r="X198" s="330"/>
      <c r="Y198" s="329"/>
      <c r="Z198" s="330"/>
      <c r="AA198" s="329"/>
      <c r="AB198" s="329">
        <f t="shared" si="23"/>
        <v>0</v>
      </c>
      <c r="AC198" s="329">
        <f t="shared" si="27"/>
        <v>-8.4983184933662415E-9</v>
      </c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2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55"/>
      <c r="B199" s="337" t="s">
        <v>129</v>
      </c>
      <c r="C199" s="349">
        <v>500725</v>
      </c>
      <c r="D199" s="349" t="s">
        <v>0</v>
      </c>
      <c r="E199" s="422"/>
      <c r="F199" s="409"/>
      <c r="G199" s="410">
        <v>-7.4505805969238281E-9</v>
      </c>
      <c r="H199" s="638"/>
      <c r="I199" s="416"/>
      <c r="J199" s="416"/>
      <c r="K199" s="416"/>
      <c r="L199" s="416"/>
      <c r="M199" s="416"/>
      <c r="N199" s="416"/>
      <c r="O199" s="416"/>
      <c r="P199" s="416"/>
      <c r="Q199" s="416"/>
      <c r="R199" s="826">
        <f>G199+H199+J199+K199+I199-M199-O199-P199-Q199-N199+F199</f>
        <v>-7.4505805969238281E-9</v>
      </c>
      <c r="S199" s="863">
        <f t="shared" si="22"/>
        <v>-7.4505805969238281E-9</v>
      </c>
      <c r="T199" s="328"/>
      <c r="U199" s="329" t="str">
        <f t="shared" si="31"/>
        <v>USD</v>
      </c>
      <c r="V199" s="330"/>
      <c r="W199" s="330"/>
      <c r="X199" s="330"/>
      <c r="Y199" s="329"/>
      <c r="Z199" s="330"/>
      <c r="AA199" s="329"/>
      <c r="AB199" s="329">
        <f t="shared" si="23"/>
        <v>0</v>
      </c>
      <c r="AC199" s="329">
        <f t="shared" si="27"/>
        <v>-7.4505805969238281E-9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332" customFormat="1" ht="15" hidden="1" customHeight="1" x14ac:dyDescent="0.3">
      <c r="A200" s="355"/>
      <c r="B200" s="337" t="s">
        <v>130</v>
      </c>
      <c r="C200" s="349">
        <v>500728</v>
      </c>
      <c r="D200" s="349" t="s">
        <v>0</v>
      </c>
      <c r="E200" s="422"/>
      <c r="F200" s="409"/>
      <c r="G200" s="410">
        <v>6.0535967350006104E-9</v>
      </c>
      <c r="H200" s="828"/>
      <c r="I200" s="416"/>
      <c r="J200" s="416"/>
      <c r="K200" s="416"/>
      <c r="L200" s="416"/>
      <c r="M200" s="416"/>
      <c r="N200" s="416"/>
      <c r="O200" s="416"/>
      <c r="P200" s="416"/>
      <c r="Q200" s="416"/>
      <c r="R200" s="562">
        <f>G200+H200+J200+K200+I200-M200-O200-P200-Q200-N200+F200</f>
        <v>6.0535967350006104E-9</v>
      </c>
      <c r="S200" s="863">
        <f t="shared" si="22"/>
        <v>6.0535967350006104E-9</v>
      </c>
      <c r="T200" s="328"/>
      <c r="U200" s="329" t="str">
        <f t="shared" si="31"/>
        <v>USD</v>
      </c>
      <c r="V200" s="330"/>
      <c r="W200" s="330"/>
      <c r="X200" s="330"/>
      <c r="Y200" s="329"/>
      <c r="Z200" s="330"/>
      <c r="AA200" s="329"/>
      <c r="AB200" s="329">
        <f t="shared" si="23"/>
        <v>0</v>
      </c>
      <c r="AC200" s="329">
        <f t="shared" si="27"/>
        <v>6.0535967350006104E-9</v>
      </c>
      <c r="AD200" s="330"/>
      <c r="AE200" s="330"/>
      <c r="AF200" s="330"/>
      <c r="AG200" s="330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27"/>
      <c r="AW200" s="327"/>
      <c r="AX200" s="327"/>
      <c r="AY200" s="327"/>
      <c r="AZ200" s="327"/>
      <c r="BA200" s="327"/>
      <c r="BB200" s="327"/>
      <c r="BC200" s="327"/>
      <c r="BD200" s="327"/>
      <c r="BE200" s="327"/>
      <c r="BF200" s="327"/>
      <c r="IU200" s="333"/>
    </row>
    <row r="201" spans="1:255" s="332" customFormat="1" ht="15" hidden="1" customHeight="1" x14ac:dyDescent="0.3">
      <c r="A201" s="385">
        <v>26</v>
      </c>
      <c r="B201" s="391" t="s">
        <v>131</v>
      </c>
      <c r="C201" s="393">
        <v>500926</v>
      </c>
      <c r="D201" s="392" t="s">
        <v>26</v>
      </c>
      <c r="E201" s="393"/>
      <c r="F201" s="394"/>
      <c r="G201" s="438">
        <v>-9.3132257461547852E-9</v>
      </c>
      <c r="H201" s="439"/>
      <c r="I201" s="395"/>
      <c r="J201" s="395"/>
      <c r="K201" s="395"/>
      <c r="L201" s="395"/>
      <c r="M201" s="395"/>
      <c r="N201" s="395"/>
      <c r="O201" s="395"/>
      <c r="P201" s="395"/>
      <c r="Q201" s="395"/>
      <c r="R201" s="556">
        <f>G201+H201+J201+K201+I201-M201-O201-P201-Q201-N201</f>
        <v>-9.3132257461547852E-9</v>
      </c>
      <c r="S201" s="863">
        <f t="shared" si="22"/>
        <v>-9.3132257461547852E-9</v>
      </c>
      <c r="T201" s="455"/>
      <c r="U201" s="329" t="str">
        <f t="shared" si="31"/>
        <v>MYR</v>
      </c>
      <c r="V201" s="329">
        <f>T201</f>
        <v>0</v>
      </c>
      <c r="W201" s="330"/>
      <c r="X201" s="330"/>
      <c r="Y201" s="329"/>
      <c r="Z201" s="330"/>
      <c r="AA201" s="329"/>
      <c r="AB201" s="329">
        <f t="shared" si="23"/>
        <v>0</v>
      </c>
      <c r="AC201" s="329">
        <f t="shared" si="27"/>
        <v>-9.3132257461547852E-9</v>
      </c>
      <c r="AD201" s="330"/>
      <c r="AE201" s="330"/>
      <c r="AF201" s="330"/>
      <c r="AG201" s="330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IU201" s="333"/>
    </row>
    <row r="202" spans="1:255" s="332" customFormat="1" ht="15" customHeight="1" x14ac:dyDescent="0.3">
      <c r="A202" s="385">
        <v>18</v>
      </c>
      <c r="B202" s="377" t="s">
        <v>1457</v>
      </c>
      <c r="C202" s="361">
        <v>501216</v>
      </c>
      <c r="D202" s="362" t="s">
        <v>0</v>
      </c>
      <c r="E202" s="361"/>
      <c r="F202" s="371"/>
      <c r="G202" s="364">
        <v>19530170.5</v>
      </c>
      <c r="H202" s="369"/>
      <c r="I202" s="366"/>
      <c r="J202" s="369"/>
      <c r="K202" s="369"/>
      <c r="L202" s="369"/>
      <c r="M202" s="369"/>
      <c r="N202" s="369"/>
      <c r="O202" s="369"/>
      <c r="P202" s="369">
        <v>328615.62</v>
      </c>
      <c r="Q202" s="369"/>
      <c r="R202" s="556">
        <f t="shared" ref="R202:R203" si="33">G202+H202+J202+K202+I202-M202-O202-P202-Q202-N202</f>
        <v>19201554.879999999</v>
      </c>
      <c r="S202" s="863"/>
      <c r="T202" s="455"/>
      <c r="U202" s="329"/>
      <c r="V202" s="329"/>
      <c r="W202" s="330"/>
      <c r="X202" s="330"/>
      <c r="Y202" s="329"/>
      <c r="Z202" s="330"/>
      <c r="AA202" s="329"/>
      <c r="AB202" s="329"/>
      <c r="AC202" s="329"/>
      <c r="AD202" s="330"/>
      <c r="AE202" s="330"/>
      <c r="AF202" s="330"/>
      <c r="AG202" s="330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IU202" s="333"/>
    </row>
    <row r="203" spans="1:255" s="332" customFormat="1" ht="15" customHeight="1" x14ac:dyDescent="0.3">
      <c r="A203" s="385">
        <v>19</v>
      </c>
      <c r="B203" s="377" t="s">
        <v>1474</v>
      </c>
      <c r="C203" s="361">
        <v>501223</v>
      </c>
      <c r="D203" s="362" t="s">
        <v>0</v>
      </c>
      <c r="E203" s="361"/>
      <c r="F203" s="371"/>
      <c r="G203" s="364">
        <v>8260999.9999999981</v>
      </c>
      <c r="H203" s="369"/>
      <c r="I203" s="366"/>
      <c r="J203" s="369"/>
      <c r="K203" s="369"/>
      <c r="L203" s="369"/>
      <c r="M203" s="369"/>
      <c r="N203" s="369"/>
      <c r="O203" s="369"/>
      <c r="P203" s="369">
        <v>139000</v>
      </c>
      <c r="Q203" s="369"/>
      <c r="R203" s="556">
        <f t="shared" si="33"/>
        <v>8121999.9999999981</v>
      </c>
      <c r="S203" s="863"/>
      <c r="T203" s="455"/>
      <c r="U203" s="329"/>
      <c r="V203" s="329"/>
      <c r="W203" s="330"/>
      <c r="X203" s="330"/>
      <c r="Y203" s="329"/>
      <c r="Z203" s="330"/>
      <c r="AA203" s="329"/>
      <c r="AB203" s="329"/>
      <c r="AC203" s="329"/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332" customFormat="1" ht="15" customHeight="1" x14ac:dyDescent="0.3">
      <c r="A204" s="385">
        <v>20</v>
      </c>
      <c r="B204" s="396" t="s">
        <v>132</v>
      </c>
      <c r="C204" s="375">
        <v>500897</v>
      </c>
      <c r="D204" s="375" t="s">
        <v>26</v>
      </c>
      <c r="E204" s="456"/>
      <c r="F204" s="457"/>
      <c r="G204" s="458">
        <v>1309007.1299999997</v>
      </c>
      <c r="H204" s="458"/>
      <c r="I204" s="458"/>
      <c r="J204" s="458"/>
      <c r="K204" s="458"/>
      <c r="L204" s="458"/>
      <c r="M204" s="458"/>
      <c r="N204" s="458"/>
      <c r="O204" s="458">
        <v>1309007.1299999999</v>
      </c>
      <c r="P204" s="458"/>
      <c r="Q204" s="458"/>
      <c r="R204" s="562">
        <f>G204+H204+J204+K204+I204-M204-O204-P204-Q204-N204</f>
        <v>-2.3283064365386963E-10</v>
      </c>
      <c r="S204" s="863">
        <f t="shared" si="22"/>
        <v>-2.3283064365386963E-10</v>
      </c>
      <c r="T204" s="441"/>
      <c r="U204" s="329" t="str">
        <f t="shared" si="31"/>
        <v>MYR</v>
      </c>
      <c r="V204" s="329">
        <f>T204</f>
        <v>0</v>
      </c>
      <c r="W204" s="330"/>
      <c r="X204" s="330"/>
      <c r="Y204" s="329"/>
      <c r="Z204" s="330"/>
      <c r="AA204" s="329"/>
      <c r="AB204" s="419">
        <f t="shared" si="23"/>
        <v>-1309007.1299999999</v>
      </c>
      <c r="AC204" s="329">
        <f t="shared" si="27"/>
        <v>-2.3283064365386963E-10</v>
      </c>
      <c r="AD204" s="330"/>
      <c r="AE204" s="330"/>
      <c r="AF204" s="330"/>
      <c r="AG204" s="330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IU204" s="333"/>
    </row>
    <row r="205" spans="1:255" s="472" customFormat="1" ht="15" hidden="1" customHeight="1" x14ac:dyDescent="0.3">
      <c r="A205" s="355"/>
      <c r="B205" s="356" t="s">
        <v>133</v>
      </c>
      <c r="C205" s="348">
        <v>500797</v>
      </c>
      <c r="D205" s="349" t="s">
        <v>0</v>
      </c>
      <c r="E205" s="348"/>
      <c r="F205" s="350"/>
      <c r="G205" s="351">
        <v>6.7986547946929932E-8</v>
      </c>
      <c r="H205" s="366"/>
      <c r="I205" s="352"/>
      <c r="J205" s="366"/>
      <c r="K205" s="351"/>
      <c r="L205" s="351"/>
      <c r="M205" s="369"/>
      <c r="N205" s="351"/>
      <c r="O205" s="351"/>
      <c r="P205" s="366"/>
      <c r="Q205" s="345"/>
      <c r="R205" s="469">
        <f>G205+H205+J205+K205+I205-M205-O205-P205-Q205-N205</f>
        <v>6.7986547946929932E-8</v>
      </c>
      <c r="S205" s="870">
        <f t="shared" si="22"/>
        <v>6.7986547946929932E-8</v>
      </c>
      <c r="T205" s="837"/>
      <c r="U205" s="329" t="str">
        <f t="shared" si="31"/>
        <v>USD</v>
      </c>
      <c r="V205" s="838"/>
      <c r="W205" s="838"/>
      <c r="X205" s="838"/>
      <c r="Y205" s="619"/>
      <c r="Z205" s="838"/>
      <c r="AA205" s="619"/>
      <c r="AB205" s="619">
        <f t="shared" si="23"/>
        <v>0</v>
      </c>
      <c r="AC205" s="619">
        <f t="shared" si="27"/>
        <v>6.7986547946929932E-8</v>
      </c>
      <c r="AD205" s="838"/>
      <c r="AE205" s="838"/>
      <c r="AF205" s="838"/>
      <c r="AG205" s="838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3"/>
      <c r="BF205" s="493"/>
      <c r="IU205" s="586"/>
    </row>
    <row r="206" spans="1:255" s="472" customFormat="1" ht="15" hidden="1" customHeight="1" x14ac:dyDescent="0.3">
      <c r="A206" s="355"/>
      <c r="B206" s="423" t="s">
        <v>134</v>
      </c>
      <c r="C206" s="338">
        <v>500611</v>
      </c>
      <c r="D206" s="339" t="s">
        <v>26</v>
      </c>
      <c r="E206" s="338"/>
      <c r="F206" s="340"/>
      <c r="G206" s="437">
        <v>-3.9339283830486238E-8</v>
      </c>
      <c r="H206" s="491"/>
      <c r="I206" s="636"/>
      <c r="J206" s="395"/>
      <c r="K206" s="341"/>
      <c r="L206" s="341"/>
      <c r="M206" s="395"/>
      <c r="N206" s="341"/>
      <c r="O206" s="341"/>
      <c r="P206" s="395"/>
      <c r="Q206" s="341"/>
      <c r="R206" s="354">
        <f>G206+H206+J206+K206+I206-M206-O206-P206-Q206-N206+F206</f>
        <v>-3.9339283830486238E-8</v>
      </c>
      <c r="S206" s="870">
        <f t="shared" si="22"/>
        <v>-3.9339283830486238E-8</v>
      </c>
      <c r="T206" s="837"/>
      <c r="U206" s="329" t="str">
        <f t="shared" si="31"/>
        <v>MYR</v>
      </c>
      <c r="V206" s="838"/>
      <c r="W206" s="838"/>
      <c r="X206" s="838"/>
      <c r="Y206" s="619"/>
      <c r="Z206" s="838"/>
      <c r="AA206" s="619"/>
      <c r="AB206" s="619">
        <f t="shared" si="23"/>
        <v>0</v>
      </c>
      <c r="AC206" s="619">
        <f t="shared" si="27"/>
        <v>-3.9339283830486238E-8</v>
      </c>
      <c r="AD206" s="838"/>
      <c r="AE206" s="838"/>
      <c r="AF206" s="838"/>
      <c r="AG206" s="838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3"/>
      <c r="IU206" s="586"/>
    </row>
    <row r="207" spans="1:255" s="472" customFormat="1" ht="15" hidden="1" customHeight="1" x14ac:dyDescent="0.3">
      <c r="A207" s="355">
        <v>20</v>
      </c>
      <c r="B207" s="356" t="s">
        <v>135</v>
      </c>
      <c r="C207" s="348">
        <v>501025</v>
      </c>
      <c r="D207" s="349" t="s">
        <v>0</v>
      </c>
      <c r="E207" s="348"/>
      <c r="F207" s="350"/>
      <c r="G207" s="351">
        <v>5.8207660913467407E-11</v>
      </c>
      <c r="H207" s="366"/>
      <c r="I207" s="352"/>
      <c r="J207" s="366"/>
      <c r="K207" s="353"/>
      <c r="L207" s="353"/>
      <c r="M207" s="368"/>
      <c r="N207" s="353"/>
      <c r="O207" s="351"/>
      <c r="P207" s="366"/>
      <c r="Q207" s="353"/>
      <c r="R207" s="354">
        <f>G207+H207+J207+K207+I207-M207-O207-P207-Q207-N207</f>
        <v>5.8207660913467407E-11</v>
      </c>
      <c r="S207" s="870">
        <f t="shared" si="22"/>
        <v>5.8207660913467407E-11</v>
      </c>
      <c r="T207" s="843"/>
      <c r="U207" s="329" t="str">
        <f t="shared" si="31"/>
        <v>USD</v>
      </c>
      <c r="V207" s="619">
        <f>T207*$V$1</f>
        <v>0</v>
      </c>
      <c r="W207" s="838"/>
      <c r="X207" s="838"/>
      <c r="Y207" s="619"/>
      <c r="Z207" s="838"/>
      <c r="AA207" s="619"/>
      <c r="AB207" s="619">
        <f t="shared" si="23"/>
        <v>0</v>
      </c>
      <c r="AC207" s="619">
        <f t="shared" si="27"/>
        <v>5.8207660913467407E-11</v>
      </c>
      <c r="AD207" s="838"/>
      <c r="AE207" s="838"/>
      <c r="AF207" s="838"/>
      <c r="AG207" s="838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332" customFormat="1" ht="15" customHeight="1" x14ac:dyDescent="0.3">
      <c r="A208" s="359">
        <v>21</v>
      </c>
      <c r="B208" s="377" t="s">
        <v>136</v>
      </c>
      <c r="C208" s="427">
        <v>500892</v>
      </c>
      <c r="D208" s="428" t="s">
        <v>0</v>
      </c>
      <c r="E208" s="362"/>
      <c r="F208" s="412"/>
      <c r="G208" s="460">
        <v>15212006.67</v>
      </c>
      <c r="H208" s="607"/>
      <c r="I208" s="388"/>
      <c r="J208" s="388">
        <f>16785921.73+1363939.76+87870.67+5356919.66</f>
        <v>23594651.820000004</v>
      </c>
      <c r="K208" s="388"/>
      <c r="L208" s="388"/>
      <c r="M208" s="388"/>
      <c r="N208" s="388"/>
      <c r="O208" s="388">
        <f>15013132.85</f>
        <v>15013132.85</v>
      </c>
      <c r="P208" s="388">
        <f>17944000+5849525.64</f>
        <v>23793525.640000001</v>
      </c>
      <c r="Q208" s="388"/>
      <c r="R208" s="556">
        <f>G208+H208+J208+K208+I208-M208-O208-P208-Q208-N208</f>
        <v>0</v>
      </c>
      <c r="S208" s="863">
        <f t="shared" si="22"/>
        <v>0</v>
      </c>
      <c r="T208" s="536"/>
      <c r="U208" s="329" t="str">
        <f t="shared" si="31"/>
        <v>USD</v>
      </c>
      <c r="V208" s="329">
        <f>T208*$V$1</f>
        <v>0</v>
      </c>
      <c r="W208" s="330"/>
      <c r="X208" s="330"/>
      <c r="Y208" s="329"/>
      <c r="Z208" s="330"/>
      <c r="AA208" s="329"/>
      <c r="AB208" s="329">
        <f t="shared" si="23"/>
        <v>-15013132.85</v>
      </c>
      <c r="AC208" s="329">
        <f t="shared" si="27"/>
        <v>0</v>
      </c>
      <c r="AD208" s="330"/>
      <c r="AE208" s="330"/>
      <c r="AF208" s="330"/>
      <c r="AG208" s="330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27"/>
      <c r="AW208" s="327"/>
      <c r="AX208" s="327"/>
      <c r="AY208" s="357"/>
      <c r="AZ208" s="327"/>
      <c r="BA208" s="327"/>
      <c r="BB208" s="327"/>
      <c r="BC208" s="327"/>
      <c r="BD208" s="327"/>
      <c r="BE208" s="327"/>
      <c r="BF208" s="327"/>
      <c r="IU208" s="333"/>
    </row>
    <row r="209" spans="1:255" s="332" customFormat="1" ht="15" hidden="1" customHeight="1" x14ac:dyDescent="0.3">
      <c r="A209" s="355"/>
      <c r="B209" s="356" t="s">
        <v>137</v>
      </c>
      <c r="C209" s="338">
        <v>500911</v>
      </c>
      <c r="D209" s="339" t="s">
        <v>0</v>
      </c>
      <c r="E209" s="349"/>
      <c r="F209" s="409"/>
      <c r="G209" s="462">
        <v>1.1059455573558807E-9</v>
      </c>
      <c r="H209" s="607"/>
      <c r="I209" s="388"/>
      <c r="J209" s="388"/>
      <c r="K209" s="388"/>
      <c r="L209" s="388"/>
      <c r="M209" s="388"/>
      <c r="N209" s="388"/>
      <c r="O209" s="388"/>
      <c r="P209" s="388"/>
      <c r="Q209" s="388"/>
      <c r="R209" s="820">
        <f>G209+H209+J209+K209+I209-M209-O209-P209-Q209-N209</f>
        <v>1.1059455573558807E-9</v>
      </c>
      <c r="S209" s="863">
        <f t="shared" si="22"/>
        <v>1.1059455573558807E-9</v>
      </c>
      <c r="T209" s="328"/>
      <c r="U209" s="329" t="str">
        <f t="shared" si="31"/>
        <v>USD</v>
      </c>
      <c r="V209" s="329">
        <f>T209*$V$1</f>
        <v>0</v>
      </c>
      <c r="W209" s="330"/>
      <c r="X209" s="330"/>
      <c r="Y209" s="329"/>
      <c r="Z209" s="330"/>
      <c r="AA209" s="329"/>
      <c r="AB209" s="329">
        <f t="shared" si="23"/>
        <v>0</v>
      </c>
      <c r="AC209" s="329">
        <f t="shared" si="27"/>
        <v>1.1059455573558807E-9</v>
      </c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57"/>
      <c r="AZ209" s="327"/>
      <c r="BA209" s="327"/>
      <c r="BB209" s="415"/>
      <c r="BC209" s="327"/>
      <c r="BD209" s="327"/>
      <c r="BE209" s="327"/>
      <c r="BF209" s="327"/>
      <c r="IU209" s="333"/>
    </row>
    <row r="210" spans="1:255" s="332" customFormat="1" ht="15" customHeight="1" x14ac:dyDescent="0.3">
      <c r="A210" s="359">
        <v>22</v>
      </c>
      <c r="B210" s="360" t="s">
        <v>138</v>
      </c>
      <c r="C210" s="362">
        <v>500707</v>
      </c>
      <c r="D210" s="362" t="s">
        <v>0</v>
      </c>
      <c r="E210" s="431"/>
      <c r="F210" s="412"/>
      <c r="G210" s="421">
        <v>11326231.289999995</v>
      </c>
      <c r="H210" s="824"/>
      <c r="I210" s="638"/>
      <c r="J210" s="638">
        <f>26559097.26+25301439.94+646994.39</f>
        <v>52507531.590000004</v>
      </c>
      <c r="K210" s="366"/>
      <c r="L210" s="366"/>
      <c r="M210" s="366"/>
      <c r="N210" s="366"/>
      <c r="O210" s="366">
        <f>11178158.01</f>
        <v>11178158.01</v>
      </c>
      <c r="P210" s="366">
        <f>50440648.94+2214955.91+0.02</f>
        <v>52655604.869999997</v>
      </c>
      <c r="Q210" s="366"/>
      <c r="R210" s="562">
        <f>G210+H210+J210+K210+I210-M210-O210-P210-Q210-N210+F210</f>
        <v>0</v>
      </c>
      <c r="S210" s="863">
        <f t="shared" si="22"/>
        <v>0</v>
      </c>
      <c r="T210" s="441"/>
      <c r="U210" s="329" t="str">
        <f t="shared" si="31"/>
        <v>USD</v>
      </c>
      <c r="V210" s="329">
        <f>T210*$V$1</f>
        <v>0</v>
      </c>
      <c r="W210" s="330"/>
      <c r="X210" s="330"/>
      <c r="Y210" s="329"/>
      <c r="Z210" s="330"/>
      <c r="AA210" s="329"/>
      <c r="AB210" s="619">
        <f t="shared" si="23"/>
        <v>-11178158.01</v>
      </c>
      <c r="AC210" s="329">
        <f t="shared" si="27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5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59">
        <v>33</v>
      </c>
      <c r="B211" s="360" t="s">
        <v>139</v>
      </c>
      <c r="C211" s="362">
        <v>501005</v>
      </c>
      <c r="D211" s="362" t="s">
        <v>0</v>
      </c>
      <c r="E211" s="362"/>
      <c r="F211" s="412"/>
      <c r="G211" s="421">
        <v>2.3499932140111923E-3</v>
      </c>
      <c r="H211" s="491"/>
      <c r="I211" s="366"/>
      <c r="J211" s="366"/>
      <c r="K211" s="366"/>
      <c r="L211" s="366"/>
      <c r="M211" s="366"/>
      <c r="N211" s="366"/>
      <c r="O211" s="366"/>
      <c r="P211" s="366"/>
      <c r="Q211" s="366"/>
      <c r="R211" s="562">
        <f>G211+H211+J211+K211+I211-M211-O211-P211-Q211-N211</f>
        <v>2.3499932140111923E-3</v>
      </c>
      <c r="S211" s="863">
        <f t="shared" si="22"/>
        <v>2.3499932140111923E-3</v>
      </c>
      <c r="T211" s="537"/>
      <c r="U211" s="329" t="str">
        <f t="shared" si="31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3"/>
        <v>0</v>
      </c>
      <c r="AC211" s="329">
        <f t="shared" si="27"/>
        <v>2.3499932140111923E-3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9">
        <v>34</v>
      </c>
      <c r="B212" s="360" t="s">
        <v>140</v>
      </c>
      <c r="C212" s="362">
        <v>500976</v>
      </c>
      <c r="D212" s="362" t="s">
        <v>0</v>
      </c>
      <c r="E212" s="362"/>
      <c r="F212" s="412"/>
      <c r="G212" s="421">
        <v>2.5000030291266739E-3</v>
      </c>
      <c r="H212" s="491"/>
      <c r="I212" s="366"/>
      <c r="J212" s="366"/>
      <c r="K212" s="366"/>
      <c r="L212" s="366"/>
      <c r="M212" s="366"/>
      <c r="N212" s="366"/>
      <c r="O212" s="366"/>
      <c r="P212" s="366"/>
      <c r="Q212" s="366"/>
      <c r="R212" s="562">
        <f>G212+H212+J212+K212+I212-M212-O212-P212-Q212-N212</f>
        <v>2.5000030291266739E-3</v>
      </c>
      <c r="S212" s="863"/>
      <c r="T212" s="328"/>
      <c r="U212" s="329" t="str">
        <f t="shared" si="31"/>
        <v>USD</v>
      </c>
      <c r="V212" s="329"/>
      <c r="W212" s="330"/>
      <c r="X212" s="330"/>
      <c r="Y212" s="329"/>
      <c r="Z212" s="330"/>
      <c r="AA212" s="329"/>
      <c r="AB212" s="329">
        <f t="shared" si="23"/>
        <v>0</v>
      </c>
      <c r="AC212" s="329">
        <f t="shared" si="27"/>
        <v>2.5000030291266739E-3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59">
        <v>23</v>
      </c>
      <c r="B213" s="386" t="s">
        <v>141</v>
      </c>
      <c r="C213" s="374">
        <v>500922</v>
      </c>
      <c r="D213" s="375" t="s">
        <v>26</v>
      </c>
      <c r="E213" s="374"/>
      <c r="F213" s="376"/>
      <c r="G213" s="369">
        <v>-9.3132257461547852E-10</v>
      </c>
      <c r="H213" s="369"/>
      <c r="I213" s="638"/>
      <c r="J213" s="366"/>
      <c r="K213" s="369"/>
      <c r="L213" s="369"/>
      <c r="M213" s="369"/>
      <c r="N213" s="369"/>
      <c r="O213" s="369"/>
      <c r="P213" s="366"/>
      <c r="Q213" s="366"/>
      <c r="R213" s="562">
        <f>G213+H213+J213+K213+I213-M213-O213-P213-Q213-N213</f>
        <v>-9.3132257461547852E-10</v>
      </c>
      <c r="S213" s="863">
        <f t="shared" si="22"/>
        <v>-9.3132257461547852E-10</v>
      </c>
      <c r="T213" s="535"/>
      <c r="U213" s="329" t="str">
        <f t="shared" si="31"/>
        <v>MYR</v>
      </c>
      <c r="V213" s="329">
        <f>T213</f>
        <v>0</v>
      </c>
      <c r="W213" s="330"/>
      <c r="X213" s="330"/>
      <c r="Y213" s="329"/>
      <c r="Z213" s="330"/>
      <c r="AA213" s="329"/>
      <c r="AB213" s="658">
        <f t="shared" si="23"/>
        <v>0</v>
      </c>
      <c r="AC213" s="329">
        <f t="shared" si="27"/>
        <v>-9.3132257461547852E-10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9"/>
      <c r="B214" s="356" t="s">
        <v>142</v>
      </c>
      <c r="C214" s="338">
        <v>500928</v>
      </c>
      <c r="D214" s="339" t="s">
        <v>0</v>
      </c>
      <c r="E214" s="349"/>
      <c r="F214" s="350"/>
      <c r="G214" s="410">
        <v>0</v>
      </c>
      <c r="H214" s="491"/>
      <c r="I214" s="366"/>
      <c r="J214" s="366"/>
      <c r="K214" s="366"/>
      <c r="L214" s="366"/>
      <c r="M214" s="366"/>
      <c r="N214" s="366"/>
      <c r="O214" s="366"/>
      <c r="P214" s="366"/>
      <c r="Q214" s="366"/>
      <c r="R214" s="826">
        <f>G214+H214+J214+K214+I214-M214-O214-P214-Q214-N214+F214</f>
        <v>0</v>
      </c>
      <c r="S214" s="863">
        <f t="shared" si="22"/>
        <v>0</v>
      </c>
      <c r="T214" s="328"/>
      <c r="U214" s="329" t="str">
        <f t="shared" si="31"/>
        <v>USD</v>
      </c>
      <c r="V214" s="330"/>
      <c r="W214" s="330"/>
      <c r="X214" s="330"/>
      <c r="Y214" s="329"/>
      <c r="Z214" s="330"/>
      <c r="AA214" s="329"/>
      <c r="AB214" s="329"/>
      <c r="AC214" s="329">
        <f t="shared" si="27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9">
        <v>31</v>
      </c>
      <c r="B215" s="391" t="s">
        <v>143</v>
      </c>
      <c r="C215" s="393">
        <v>500773</v>
      </c>
      <c r="D215" s="392" t="s">
        <v>0</v>
      </c>
      <c r="E215" s="393"/>
      <c r="F215" s="394"/>
      <c r="G215" s="395">
        <v>4.6566128730773926E-10</v>
      </c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823">
        <f>G215+H215+J215+K215+I215-M215-O215-P215-Q215-N215</f>
        <v>4.6566128730773926E-10</v>
      </c>
      <c r="S215" s="863">
        <f t="shared" si="22"/>
        <v>4.6566128730773926E-10</v>
      </c>
      <c r="T215" s="441"/>
      <c r="U215" s="329" t="str">
        <f t="shared" si="31"/>
        <v>USD</v>
      </c>
      <c r="V215" s="329">
        <f>T215*$V$1</f>
        <v>0</v>
      </c>
      <c r="W215" s="330"/>
      <c r="X215" s="330"/>
      <c r="Y215" s="329"/>
      <c r="Z215" s="330"/>
      <c r="AA215" s="329"/>
      <c r="AB215" s="329"/>
      <c r="AC215" s="329">
        <f t="shared" si="27"/>
        <v>4.6566128730773926E-10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59">
        <v>32</v>
      </c>
      <c r="B216" s="396" t="s">
        <v>144</v>
      </c>
      <c r="C216" s="375">
        <v>500857</v>
      </c>
      <c r="D216" s="375" t="s">
        <v>26</v>
      </c>
      <c r="E216" s="375"/>
      <c r="F216" s="397"/>
      <c r="G216" s="366">
        <v>6.9849193096160889E-10</v>
      </c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562">
        <f>G216+H216+J216+K216+I216-M216-O216-P216-Q216-N216</f>
        <v>6.9849193096160889E-10</v>
      </c>
      <c r="S216" s="863">
        <f t="shared" si="22"/>
        <v>6.9849193096160889E-10</v>
      </c>
      <c r="T216" s="441"/>
      <c r="U216" s="329" t="str">
        <f t="shared" si="31"/>
        <v>MYR</v>
      </c>
      <c r="V216" s="329">
        <f>T216</f>
        <v>0</v>
      </c>
      <c r="W216" s="330"/>
      <c r="X216" s="330"/>
      <c r="Y216" s="329"/>
      <c r="Z216" s="330"/>
      <c r="AA216" s="329"/>
      <c r="AB216" s="329"/>
      <c r="AC216" s="329">
        <f t="shared" si="27"/>
        <v>6.9849193096160889E-10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customHeight="1" x14ac:dyDescent="0.3">
      <c r="A217" s="613">
        <v>23</v>
      </c>
      <c r="B217" s="386" t="s">
        <v>145</v>
      </c>
      <c r="C217" s="374">
        <v>500887</v>
      </c>
      <c r="D217" s="375" t="s">
        <v>0</v>
      </c>
      <c r="E217" s="374"/>
      <c r="F217" s="376"/>
      <c r="G217" s="369">
        <v>4795998.0587999998</v>
      </c>
      <c r="H217" s="366"/>
      <c r="I217" s="387"/>
      <c r="J217" s="366">
        <f>147402.89+1165315.58</f>
        <v>1312718.4700000002</v>
      </c>
      <c r="K217" s="368"/>
      <c r="L217" s="368"/>
      <c r="M217" s="368"/>
      <c r="N217" s="368"/>
      <c r="O217" s="368">
        <f>4733297.61</f>
        <v>4733297.6100000003</v>
      </c>
      <c r="P217" s="366">
        <f>212811.95+1162606.86+0.11</f>
        <v>1375418.9200000002</v>
      </c>
      <c r="Q217" s="368"/>
      <c r="R217" s="556">
        <f t="shared" ref="R217:R220" si="34">G217+H217+J217+K217+I217-M217-O217-P217-Q217-N217</f>
        <v>-1.2000009883195162E-3</v>
      </c>
      <c r="S217" s="863"/>
      <c r="T217" s="620"/>
      <c r="U217" s="329" t="str">
        <f t="shared" si="31"/>
        <v>USD</v>
      </c>
      <c r="V217" s="329"/>
      <c r="W217" s="330"/>
      <c r="X217" s="330"/>
      <c r="Y217" s="329"/>
      <c r="Z217" s="330"/>
      <c r="AA217" s="329"/>
      <c r="AB217" s="619">
        <f t="shared" ref="AB217:AB218" si="35">H217+I217-M217-O217</f>
        <v>-4733297.6100000003</v>
      </c>
      <c r="AC217" s="329">
        <f t="shared" si="27"/>
        <v>-1.2000009883195162E-3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customHeight="1" x14ac:dyDescent="0.3">
      <c r="A218" s="613">
        <v>24</v>
      </c>
      <c r="B218" s="386" t="s">
        <v>146</v>
      </c>
      <c r="C218" s="374">
        <v>501040</v>
      </c>
      <c r="D218" s="375" t="s">
        <v>0</v>
      </c>
      <c r="E218" s="374"/>
      <c r="F218" s="376"/>
      <c r="G218" s="369">
        <v>865432.51715000044</v>
      </c>
      <c r="H218" s="366"/>
      <c r="I218" s="387"/>
      <c r="J218" s="366">
        <f>185995.92+78861.99</f>
        <v>264857.91000000003</v>
      </c>
      <c r="K218" s="368"/>
      <c r="L218" s="368"/>
      <c r="M218" s="368"/>
      <c r="N218" s="368"/>
      <c r="O218" s="369">
        <v>854118.31</v>
      </c>
      <c r="P218" s="366">
        <f>200599.49+75572.63</f>
        <v>276172.12</v>
      </c>
      <c r="Q218" s="368"/>
      <c r="R218" s="556">
        <f t="shared" si="34"/>
        <v>-2.8499996988102794E-3</v>
      </c>
      <c r="S218" s="863"/>
      <c r="T218" s="620"/>
      <c r="U218" s="329" t="str">
        <f t="shared" si="31"/>
        <v>USD</v>
      </c>
      <c r="V218" s="329"/>
      <c r="W218" s="330"/>
      <c r="X218" s="330"/>
      <c r="Y218" s="329"/>
      <c r="Z218" s="330"/>
      <c r="AA218" s="329"/>
      <c r="AB218" s="619">
        <f t="shared" si="35"/>
        <v>-854118.31</v>
      </c>
      <c r="AC218" s="329">
        <f t="shared" si="27"/>
        <v>-2.8499996988102794E-3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customHeight="1" x14ac:dyDescent="0.3">
      <c r="A219" s="613">
        <v>25</v>
      </c>
      <c r="B219" s="396" t="s">
        <v>1256</v>
      </c>
      <c r="C219" s="375">
        <v>501090</v>
      </c>
      <c r="D219" s="375" t="s">
        <v>26</v>
      </c>
      <c r="E219" s="375"/>
      <c r="F219" s="397"/>
      <c r="G219" s="416">
        <v>1013896.3400000001</v>
      </c>
      <c r="H219" s="491"/>
      <c r="I219" s="366"/>
      <c r="J219" s="366"/>
      <c r="K219" s="366"/>
      <c r="L219" s="366"/>
      <c r="M219" s="366"/>
      <c r="N219" s="366"/>
      <c r="O219" s="366"/>
      <c r="P219" s="366"/>
      <c r="Q219" s="366"/>
      <c r="R219" s="562">
        <f t="shared" si="34"/>
        <v>1013896.3400000001</v>
      </c>
      <c r="S219" s="863"/>
      <c r="T219" s="620"/>
      <c r="U219" s="329"/>
      <c r="V219" s="329"/>
      <c r="W219" s="330"/>
      <c r="X219" s="330"/>
      <c r="Y219" s="329"/>
      <c r="Z219" s="330"/>
      <c r="AA219" s="329"/>
      <c r="AB219" s="619"/>
      <c r="AC219" s="329"/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3">
      <c r="A220" s="613">
        <v>26</v>
      </c>
      <c r="B220" s="396" t="s">
        <v>1501</v>
      </c>
      <c r="C220" s="375">
        <v>501257</v>
      </c>
      <c r="D220" s="375" t="s">
        <v>26</v>
      </c>
      <c r="E220" s="375"/>
      <c r="F220" s="397"/>
      <c r="G220" s="416">
        <v>1438967.29</v>
      </c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562">
        <f t="shared" si="34"/>
        <v>1438967.29</v>
      </c>
      <c r="S220" s="863"/>
      <c r="T220" s="620"/>
      <c r="U220" s="329"/>
      <c r="V220" s="329"/>
      <c r="W220" s="330"/>
      <c r="X220" s="330"/>
      <c r="Y220" s="329"/>
      <c r="Z220" s="330"/>
      <c r="AA220" s="329"/>
      <c r="AB220" s="61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customHeight="1" x14ac:dyDescent="0.3">
      <c r="A221" s="613">
        <v>27</v>
      </c>
      <c r="B221" s="377" t="s">
        <v>1415</v>
      </c>
      <c r="C221" s="361">
        <v>501152</v>
      </c>
      <c r="D221" s="362" t="s">
        <v>26</v>
      </c>
      <c r="E221" s="361"/>
      <c r="F221" s="389"/>
      <c r="G221" s="364">
        <v>1259217.03</v>
      </c>
      <c r="H221" s="369"/>
      <c r="I221" s="366"/>
      <c r="J221" s="369"/>
      <c r="K221" s="369"/>
      <c r="L221" s="369"/>
      <c r="M221" s="369"/>
      <c r="N221" s="369"/>
      <c r="O221" s="369"/>
      <c r="P221" s="369"/>
      <c r="Q221" s="369"/>
      <c r="R221" s="562">
        <f t="shared" ref="R221" si="36">G221+H221+J221+K221+I221-M221-O221-P221-Q221-N221+F221</f>
        <v>1259217.03</v>
      </c>
      <c r="S221" s="863"/>
      <c r="T221" s="620"/>
      <c r="U221" s="329"/>
      <c r="V221" s="329"/>
      <c r="W221" s="330"/>
      <c r="X221" s="330"/>
      <c r="Y221" s="329"/>
      <c r="Z221" s="330"/>
      <c r="AA221" s="329"/>
      <c r="AB221" s="619"/>
      <c r="AC221" s="329"/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332" customFormat="1" ht="15" customHeight="1" thickBot="1" x14ac:dyDescent="0.35">
      <c r="A222" s="613"/>
      <c r="B222" s="608"/>
      <c r="C222" s="483"/>
      <c r="D222" s="483"/>
      <c r="E222" s="614"/>
      <c r="F222" s="609"/>
      <c r="G222" s="460"/>
      <c r="H222" s="607"/>
      <c r="I222" s="388"/>
      <c r="J222" s="388"/>
      <c r="K222" s="388"/>
      <c r="L222" s="388"/>
      <c r="M222" s="388"/>
      <c r="N222" s="388"/>
      <c r="O222" s="388"/>
      <c r="P222" s="388"/>
      <c r="Q222" s="388"/>
      <c r="R222" s="556"/>
      <c r="S222" s="863"/>
      <c r="T222" s="328"/>
      <c r="U222" s="329"/>
      <c r="V222" s="330"/>
      <c r="W222" s="330"/>
      <c r="X222" s="330"/>
      <c r="Y222" s="329"/>
      <c r="Z222" s="330"/>
      <c r="AA222" s="329"/>
      <c r="AB222" s="329"/>
      <c r="AC222" s="329">
        <f t="shared" si="27"/>
        <v>0</v>
      </c>
      <c r="AD222" s="330"/>
      <c r="AE222" s="330"/>
      <c r="AF222" s="330"/>
      <c r="AG222" s="330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IU222" s="333"/>
    </row>
    <row r="223" spans="1:255" s="332" customFormat="1" ht="15" customHeight="1" thickBot="1" x14ac:dyDescent="0.35">
      <c r="A223" s="601"/>
      <c r="B223" s="1021" t="s">
        <v>147</v>
      </c>
      <c r="C223" s="1022"/>
      <c r="D223" s="1023"/>
      <c r="E223" s="596"/>
      <c r="F223" s="597"/>
      <c r="G223" s="606">
        <f t="shared" ref="G223:R223" si="37">SUM(G146:G222)</f>
        <v>448752943.62152517</v>
      </c>
      <c r="H223" s="606">
        <f t="shared" si="37"/>
        <v>0</v>
      </c>
      <c r="I223" s="606">
        <f t="shared" si="37"/>
        <v>0</v>
      </c>
      <c r="J223" s="606">
        <f t="shared" si="37"/>
        <v>213896213.32999998</v>
      </c>
      <c r="K223" s="606">
        <f t="shared" si="37"/>
        <v>0</v>
      </c>
      <c r="L223" s="606">
        <f t="shared" si="37"/>
        <v>0</v>
      </c>
      <c r="M223" s="606">
        <f t="shared" si="37"/>
        <v>5368314.99</v>
      </c>
      <c r="N223" s="606">
        <f t="shared" si="37"/>
        <v>0</v>
      </c>
      <c r="O223" s="606">
        <f t="shared" si="37"/>
        <v>335831258.96000004</v>
      </c>
      <c r="P223" s="606">
        <f t="shared" si="37"/>
        <v>218713776.08000001</v>
      </c>
      <c r="Q223" s="606">
        <f t="shared" si="37"/>
        <v>0</v>
      </c>
      <c r="R223" s="606">
        <f t="shared" si="37"/>
        <v>102735806.92152506</v>
      </c>
      <c r="S223" s="863"/>
      <c r="T223" s="328"/>
      <c r="U223" s="329"/>
      <c r="V223" s="330"/>
      <c r="W223" s="330"/>
      <c r="X223" s="330"/>
      <c r="Y223" s="330"/>
      <c r="Z223" s="330"/>
      <c r="AA223" s="329"/>
      <c r="AB223" s="329"/>
      <c r="AC223" s="329">
        <f t="shared" si="27"/>
        <v>102735806.92152515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customHeight="1" x14ac:dyDescent="0.3">
      <c r="A224" s="323"/>
      <c r="B224" s="334"/>
      <c r="C224" s="324"/>
      <c r="D224" s="324"/>
      <c r="E224" s="324"/>
      <c r="F224" s="401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463"/>
      <c r="S224" s="863"/>
      <c r="T224" s="328"/>
      <c r="U224" s="329"/>
      <c r="V224" s="330"/>
      <c r="W224" s="330"/>
      <c r="X224" s="330"/>
      <c r="Y224" s="330"/>
      <c r="Z224" s="330"/>
      <c r="AA224" s="329"/>
      <c r="AB224" s="329"/>
      <c r="AC224" s="329">
        <f t="shared" si="27"/>
        <v>0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IU224" s="333"/>
    </row>
    <row r="225" spans="1:255" s="332" customFormat="1" ht="15" hidden="1" customHeight="1" x14ac:dyDescent="0.3">
      <c r="A225" s="323"/>
      <c r="B225" s="663" t="s">
        <v>148</v>
      </c>
      <c r="C225" s="664"/>
      <c r="D225" s="334"/>
      <c r="E225" s="334"/>
      <c r="F225" s="335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463"/>
      <c r="S225" s="863"/>
      <c r="T225" s="328"/>
      <c r="U225" s="329"/>
      <c r="V225" s="330"/>
      <c r="W225" s="330"/>
      <c r="X225" s="330"/>
      <c r="Y225" s="330"/>
      <c r="Z225" s="330"/>
      <c r="AA225" s="329"/>
      <c r="AB225" s="329"/>
      <c r="AC225" s="329">
        <f t="shared" si="27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464"/>
      <c r="B226" s="465"/>
      <c r="C226" s="664"/>
      <c r="D226" s="334"/>
      <c r="E226" s="334"/>
      <c r="F226" s="335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466"/>
      <c r="S226" s="863"/>
      <c r="T226" s="328"/>
      <c r="U226" s="329"/>
      <c r="V226" s="330"/>
      <c r="W226" s="330"/>
      <c r="X226" s="330"/>
      <c r="Y226" s="330"/>
      <c r="Z226" s="330"/>
      <c r="AA226" s="329"/>
      <c r="AB226" s="329"/>
      <c r="AC226" s="329">
        <f t="shared" si="27"/>
        <v>0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3">
      <c r="A227" s="336"/>
      <c r="B227" s="337" t="s">
        <v>149</v>
      </c>
      <c r="C227" s="349">
        <v>500636</v>
      </c>
      <c r="D227" s="349" t="s">
        <v>26</v>
      </c>
      <c r="E227" s="349"/>
      <c r="F227" s="409"/>
      <c r="G227" s="345">
        <v>9.1040419647470117E-10</v>
      </c>
      <c r="H227" s="366"/>
      <c r="I227" s="366"/>
      <c r="J227" s="366"/>
      <c r="K227" s="366"/>
      <c r="L227" s="366"/>
      <c r="M227" s="366"/>
      <c r="N227" s="366"/>
      <c r="O227" s="366"/>
      <c r="P227" s="366"/>
      <c r="Q227" s="366"/>
      <c r="R227" s="829">
        <f>G227+H227+J227+K227+I227-M227-N227-O227-P227-Q227</f>
        <v>9.1040419647470117E-10</v>
      </c>
      <c r="S227" s="863"/>
      <c r="T227" s="328"/>
      <c r="U227" s="329"/>
      <c r="V227" s="330"/>
      <c r="W227" s="330"/>
      <c r="X227" s="330"/>
      <c r="Y227" s="330"/>
      <c r="Z227" s="330"/>
      <c r="AA227" s="329"/>
      <c r="AB227" s="329"/>
      <c r="AC227" s="329">
        <f t="shared" si="27"/>
        <v>9.1040419647470117E-10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2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36"/>
      <c r="B228" s="337" t="s">
        <v>82</v>
      </c>
      <c r="C228" s="349"/>
      <c r="D228" s="349" t="s">
        <v>26</v>
      </c>
      <c r="E228" s="349"/>
      <c r="F228" s="409"/>
      <c r="G228" s="345">
        <v>0</v>
      </c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830">
        <f>G228+H228+J228+K228+I228-M228-O228-P228-Q228</f>
        <v>0</v>
      </c>
      <c r="S228" s="863"/>
      <c r="T228" s="328"/>
      <c r="U228" s="329"/>
      <c r="V228" s="330"/>
      <c r="W228" s="330"/>
      <c r="X228" s="330"/>
      <c r="Y228" s="330"/>
      <c r="Z228" s="330"/>
      <c r="AA228" s="329"/>
      <c r="AB228" s="329"/>
      <c r="AC228" s="329">
        <f t="shared" si="27"/>
        <v>0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772"/>
      <c r="B229" s="377" t="s">
        <v>150</v>
      </c>
      <c r="C229" s="362">
        <v>500535</v>
      </c>
      <c r="D229" s="362" t="s">
        <v>0</v>
      </c>
      <c r="E229" s="362"/>
      <c r="F229" s="412"/>
      <c r="G229" s="365">
        <v>4.5401975512504578E-9</v>
      </c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469">
        <f t="shared" ref="R229:R234" si="38">G229+H229+J229+K229+I229-M229-O229-P229-Q229-N229</f>
        <v>4.5401975512504578E-9</v>
      </c>
      <c r="S229" s="863"/>
      <c r="T229" s="328"/>
      <c r="U229" s="329"/>
      <c r="V229" s="330"/>
      <c r="W229" s="330"/>
      <c r="X229" s="330"/>
      <c r="Y229" s="330"/>
      <c r="Z229" s="330"/>
      <c r="AA229" s="329"/>
      <c r="AB229" s="329"/>
      <c r="AC229" s="329">
        <f t="shared" si="27"/>
        <v>4.5401975512504578E-9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359">
        <v>1</v>
      </c>
      <c r="B230" s="377" t="s">
        <v>151</v>
      </c>
      <c r="C230" s="361">
        <v>500670</v>
      </c>
      <c r="D230" s="362" t="s">
        <v>0</v>
      </c>
      <c r="E230" s="361"/>
      <c r="F230" s="371"/>
      <c r="G230" s="364">
        <v>0</v>
      </c>
      <c r="H230" s="366"/>
      <c r="I230" s="387"/>
      <c r="J230" s="366"/>
      <c r="K230" s="368"/>
      <c r="L230" s="368"/>
      <c r="M230" s="413"/>
      <c r="N230" s="368"/>
      <c r="O230" s="369"/>
      <c r="P230" s="366"/>
      <c r="Q230" s="368"/>
      <c r="R230" s="669">
        <f t="shared" si="38"/>
        <v>0</v>
      </c>
      <c r="S230" s="863"/>
      <c r="T230" s="328"/>
      <c r="U230" s="329"/>
      <c r="V230" s="330"/>
      <c r="W230" s="330"/>
      <c r="X230" s="330"/>
      <c r="Y230" s="330"/>
      <c r="Z230" s="330"/>
      <c r="AA230" s="329"/>
      <c r="AB230" s="329"/>
      <c r="AC230" s="329">
        <f t="shared" si="27"/>
        <v>0</v>
      </c>
      <c r="AD230" s="330"/>
      <c r="AE230" s="330"/>
      <c r="AF230" s="330"/>
      <c r="AG230" s="330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773"/>
      <c r="B231" s="360" t="s">
        <v>152</v>
      </c>
      <c r="C231" s="362">
        <v>500545</v>
      </c>
      <c r="D231" s="362" t="s">
        <v>26</v>
      </c>
      <c r="E231" s="362"/>
      <c r="F231" s="412"/>
      <c r="G231" s="365">
        <v>-8.1854523159563541E-12</v>
      </c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470">
        <f t="shared" si="38"/>
        <v>-8.1854523159563541E-12</v>
      </c>
      <c r="S231" s="863"/>
      <c r="T231" s="328"/>
      <c r="U231" s="329"/>
      <c r="V231" s="330"/>
      <c r="W231" s="330"/>
      <c r="X231" s="330"/>
      <c r="Y231" s="330"/>
      <c r="Z231" s="330"/>
      <c r="AA231" s="329"/>
      <c r="AB231" s="329"/>
      <c r="AC231" s="329">
        <f t="shared" si="27"/>
        <v>-8.1854523159563541E-12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347"/>
      <c r="B232" s="337" t="s">
        <v>153</v>
      </c>
      <c r="C232" s="349">
        <v>500720</v>
      </c>
      <c r="D232" s="349" t="s">
        <v>26</v>
      </c>
      <c r="E232" s="349"/>
      <c r="F232" s="409"/>
      <c r="G232" s="345">
        <v>9.3132257461547852E-10</v>
      </c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820">
        <f t="shared" si="38"/>
        <v>9.3132257461547852E-10</v>
      </c>
      <c r="S232" s="863"/>
      <c r="T232" s="328"/>
      <c r="U232" s="329"/>
      <c r="V232" s="330"/>
      <c r="W232" s="330"/>
      <c r="X232" s="330"/>
      <c r="Y232" s="330"/>
      <c r="Z232" s="330"/>
      <c r="AA232" s="329"/>
      <c r="AB232" s="329"/>
      <c r="AC232" s="329">
        <f t="shared" si="27"/>
        <v>9.3132257461547852E-10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347"/>
      <c r="B233" s="337" t="s">
        <v>154</v>
      </c>
      <c r="C233" s="349">
        <v>500552</v>
      </c>
      <c r="D233" s="349" t="s">
        <v>26</v>
      </c>
      <c r="E233" s="349"/>
      <c r="F233" s="409"/>
      <c r="G233" s="345">
        <v>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9"/>
      <c r="R233" s="826">
        <f t="shared" si="38"/>
        <v>0</v>
      </c>
      <c r="S233" s="863"/>
      <c r="T233" s="328"/>
      <c r="U233" s="329"/>
      <c r="V233" s="330"/>
      <c r="W233" s="330"/>
      <c r="X233" s="330"/>
      <c r="Y233" s="330"/>
      <c r="Z233" s="330"/>
      <c r="AA233" s="329"/>
      <c r="AB233" s="329"/>
      <c r="AC233" s="329">
        <f t="shared" si="27"/>
        <v>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3">
      <c r="A234" s="471"/>
      <c r="B234" s="472" t="s">
        <v>155</v>
      </c>
      <c r="C234" s="473">
        <v>500898</v>
      </c>
      <c r="D234" s="473"/>
      <c r="E234" s="474"/>
      <c r="F234" s="475"/>
      <c r="G234" s="344"/>
      <c r="H234" s="398"/>
      <c r="I234" s="831"/>
      <c r="J234" s="398"/>
      <c r="K234" s="398"/>
      <c r="L234" s="398"/>
      <c r="M234" s="398"/>
      <c r="N234" s="398"/>
      <c r="O234" s="398"/>
      <c r="P234" s="398"/>
      <c r="Q234" s="398"/>
      <c r="R234" s="774">
        <f t="shared" si="38"/>
        <v>0</v>
      </c>
      <c r="S234" s="863"/>
      <c r="T234" s="328"/>
      <c r="U234" s="329"/>
      <c r="V234" s="330"/>
      <c r="W234" s="330"/>
      <c r="X234" s="330"/>
      <c r="Y234" s="330"/>
      <c r="Z234" s="330"/>
      <c r="AA234" s="329"/>
      <c r="AB234" s="329"/>
      <c r="AC234" s="329">
        <f t="shared" ref="AC234:AC375" si="39">G234+H234+I234+J234-M234-O234-P234</f>
        <v>0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3">
      <c r="A235" s="476"/>
      <c r="B235" s="399" t="s">
        <v>156</v>
      </c>
      <c r="C235" s="399"/>
      <c r="D235" s="399"/>
      <c r="E235" s="399"/>
      <c r="F235" s="400"/>
      <c r="G235" s="477">
        <f t="shared" ref="G235:Q235" si="40">SUM(G227:G234)</f>
        <v>6.3737388700246811E-9</v>
      </c>
      <c r="H235" s="568">
        <f t="shared" si="40"/>
        <v>0</v>
      </c>
      <c r="I235" s="568">
        <f t="shared" si="40"/>
        <v>0</v>
      </c>
      <c r="J235" s="568">
        <f>SUM(J227:J234)</f>
        <v>0</v>
      </c>
      <c r="K235" s="568"/>
      <c r="L235" s="568"/>
      <c r="M235" s="568"/>
      <c r="N235" s="568"/>
      <c r="O235" s="568"/>
      <c r="P235" s="568">
        <f>SUM(P227:P234)</f>
        <v>0</v>
      </c>
      <c r="Q235" s="568">
        <f t="shared" si="40"/>
        <v>0</v>
      </c>
      <c r="R235" s="568">
        <f>SUM(R227:R234)</f>
        <v>6.3737388700246811E-9</v>
      </c>
      <c r="S235" s="863"/>
      <c r="T235" s="328"/>
      <c r="U235" s="329"/>
      <c r="V235" s="329"/>
      <c r="W235" s="329"/>
      <c r="X235" s="329"/>
      <c r="Y235" s="329"/>
      <c r="Z235" s="329"/>
      <c r="AA235" s="329"/>
      <c r="AB235" s="329"/>
      <c r="AC235" s="329">
        <f t="shared" si="39"/>
        <v>6.3737388700246811E-9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hidden="1" customHeight="1" x14ac:dyDescent="0.3">
      <c r="A236" s="323"/>
      <c r="B236" s="334"/>
      <c r="C236" s="324"/>
      <c r="D236" s="324"/>
      <c r="E236" s="324"/>
      <c r="F236" s="401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463"/>
      <c r="S236" s="863"/>
      <c r="T236" s="328"/>
      <c r="U236" s="329"/>
      <c r="V236" s="330"/>
      <c r="W236" s="330"/>
      <c r="X236" s="330"/>
      <c r="Y236" s="330"/>
      <c r="Z236" s="330"/>
      <c r="AA236" s="329"/>
      <c r="AB236" s="329"/>
      <c r="AC236" s="329">
        <f t="shared" si="39"/>
        <v>0</v>
      </c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hidden="1" customHeight="1" x14ac:dyDescent="0.3">
      <c r="A237" s="323"/>
      <c r="B237" s="663" t="s">
        <v>157</v>
      </c>
      <c r="C237" s="664"/>
      <c r="D237" s="324"/>
      <c r="E237" s="324"/>
      <c r="F237" s="401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463"/>
      <c r="S237" s="863"/>
      <c r="T237" s="328"/>
      <c r="U237" s="329"/>
      <c r="V237" s="330"/>
      <c r="W237" s="330"/>
      <c r="X237" s="330"/>
      <c r="Y237" s="330"/>
      <c r="Z237" s="330"/>
      <c r="AA237" s="329"/>
      <c r="AB237" s="329"/>
      <c r="AC237" s="329">
        <f t="shared" si="39"/>
        <v>0</v>
      </c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hidden="1" customHeight="1" x14ac:dyDescent="0.3">
      <c r="A238" s="464"/>
      <c r="B238" s="391"/>
      <c r="C238" s="402"/>
      <c r="D238" s="402"/>
      <c r="E238" s="402"/>
      <c r="F238" s="403"/>
      <c r="G238" s="404"/>
      <c r="H238" s="404"/>
      <c r="I238" s="404"/>
      <c r="J238" s="404"/>
      <c r="K238" s="404"/>
      <c r="L238" s="404"/>
      <c r="M238" s="404"/>
      <c r="N238" s="404"/>
      <c r="O238" s="404"/>
      <c r="P238" s="404"/>
      <c r="Q238" s="326"/>
      <c r="R238" s="463"/>
      <c r="S238" s="863"/>
      <c r="T238" s="328"/>
      <c r="U238" s="329"/>
      <c r="V238" s="330"/>
      <c r="W238" s="330"/>
      <c r="X238" s="330"/>
      <c r="Y238" s="330"/>
      <c r="Z238" s="330"/>
      <c r="AA238" s="329"/>
      <c r="AB238" s="329"/>
      <c r="AC238" s="329">
        <f t="shared" si="39"/>
        <v>0</v>
      </c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hidden="1" customHeight="1" x14ac:dyDescent="0.3">
      <c r="A239" s="359">
        <v>1</v>
      </c>
      <c r="B239" s="370" t="s">
        <v>158</v>
      </c>
      <c r="C239" s="427">
        <v>500662</v>
      </c>
      <c r="D239" s="428" t="s">
        <v>0</v>
      </c>
      <c r="E239" s="428"/>
      <c r="F239" s="429"/>
      <c r="G239" s="430">
        <v>4.1443854570388794E-8</v>
      </c>
      <c r="H239" s="366"/>
      <c r="I239" s="395"/>
      <c r="J239" s="413"/>
      <c r="K239" s="395"/>
      <c r="L239" s="395"/>
      <c r="M239" s="395"/>
      <c r="N239" s="395"/>
      <c r="O239" s="395"/>
      <c r="P239" s="413"/>
      <c r="Q239" s="369"/>
      <c r="R239" s="774">
        <f>G239+H239+J239+K239+I239-M239-O239-P239-Q239-N239</f>
        <v>4.1443854570388794E-8</v>
      </c>
      <c r="S239" s="863"/>
      <c r="T239" s="328"/>
      <c r="U239" s="329"/>
      <c r="V239" s="330"/>
      <c r="W239" s="330"/>
      <c r="X239" s="330"/>
      <c r="Y239" s="329"/>
      <c r="Z239" s="329"/>
      <c r="AA239" s="329"/>
      <c r="AB239" s="329"/>
      <c r="AC239" s="329">
        <f t="shared" si="39"/>
        <v>4.1443854570388794E-8</v>
      </c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57"/>
      <c r="AZ239" s="327"/>
      <c r="BA239" s="327"/>
      <c r="BB239" s="327"/>
      <c r="BC239" s="327"/>
      <c r="BD239" s="327"/>
      <c r="BE239" s="327"/>
      <c r="BF239" s="327"/>
      <c r="BH239" s="327"/>
      <c r="BI239" s="327"/>
      <c r="IU239" s="333"/>
    </row>
    <row r="240" spans="1:255" s="332" customFormat="1" ht="15" hidden="1" customHeight="1" x14ac:dyDescent="0.3">
      <c r="A240" s="772"/>
      <c r="B240" s="377" t="s">
        <v>159</v>
      </c>
      <c r="C240" s="362">
        <v>500687</v>
      </c>
      <c r="D240" s="362" t="s">
        <v>3</v>
      </c>
      <c r="E240" s="428"/>
      <c r="F240" s="429"/>
      <c r="G240" s="430">
        <v>-2.1001324057579041E-7</v>
      </c>
      <c r="H240" s="491"/>
      <c r="I240" s="366"/>
      <c r="J240" s="398"/>
      <c r="K240" s="398"/>
      <c r="L240" s="398"/>
      <c r="M240" s="398"/>
      <c r="N240" s="398"/>
      <c r="O240" s="398"/>
      <c r="P240" s="398"/>
      <c r="Q240" s="369"/>
      <c r="R240" s="470">
        <f>G240+H240+J240+K240+I240-M240-O240-P240-Q240-N240</f>
        <v>-2.1001324057579041E-7</v>
      </c>
      <c r="S240" s="863"/>
      <c r="T240" s="328"/>
      <c r="U240" s="329"/>
      <c r="V240" s="330"/>
      <c r="W240" s="330"/>
      <c r="X240" s="330"/>
      <c r="Y240" s="329"/>
      <c r="Z240" s="329"/>
      <c r="AA240" s="329"/>
      <c r="AB240" s="329"/>
      <c r="AC240" s="329">
        <f t="shared" si="39"/>
        <v>-2.1001324057579041E-7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57"/>
      <c r="AZ240" s="327"/>
      <c r="BA240" s="327"/>
      <c r="BB240" s="327"/>
      <c r="BC240" s="327"/>
      <c r="BD240" s="327"/>
      <c r="BE240" s="327"/>
      <c r="BF240" s="327"/>
      <c r="BH240" s="327"/>
      <c r="BI240" s="327"/>
      <c r="IU240" s="333"/>
    </row>
    <row r="241" spans="1:255" s="332" customFormat="1" ht="15" hidden="1" customHeight="1" x14ac:dyDescent="0.3">
      <c r="A241" s="772"/>
      <c r="B241" s="332" t="s">
        <v>160</v>
      </c>
      <c r="C241" s="483">
        <v>500528</v>
      </c>
      <c r="D241" s="362" t="s">
        <v>0</v>
      </c>
      <c r="E241" s="362"/>
      <c r="F241" s="412"/>
      <c r="G241" s="421">
        <v>-3.6675373848993331E-9</v>
      </c>
      <c r="H241" s="832"/>
      <c r="I241" s="398"/>
      <c r="J241" s="368"/>
      <c r="K241" s="368"/>
      <c r="L241" s="368"/>
      <c r="M241" s="368"/>
      <c r="N241" s="368"/>
      <c r="O241" s="368"/>
      <c r="P241" s="368"/>
      <c r="Q241" s="369"/>
      <c r="R241" s="470">
        <f>G241+H241+J241+K241+I241-M241-O241-P241-Q241-N241</f>
        <v>-3.6675373848993331E-9</v>
      </c>
      <c r="S241" s="863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39"/>
        <v>-3.6675373848993331E-9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BH241" s="327"/>
      <c r="BI241" s="327"/>
      <c r="IU241" s="333"/>
    </row>
    <row r="242" spans="1:255" s="332" customFormat="1" ht="15" hidden="1" customHeight="1" x14ac:dyDescent="0.3">
      <c r="A242" s="480"/>
      <c r="B242" s="481" t="s">
        <v>161</v>
      </c>
      <c r="C242" s="482">
        <v>500920</v>
      </c>
      <c r="D242" s="483"/>
      <c r="E242" s="482"/>
      <c r="F242" s="484"/>
      <c r="G242" s="485"/>
      <c r="H242" s="491"/>
      <c r="I242" s="369"/>
      <c r="J242" s="369"/>
      <c r="K242" s="369"/>
      <c r="L242" s="369"/>
      <c r="M242" s="369"/>
      <c r="N242" s="369"/>
      <c r="O242" s="369"/>
      <c r="P242" s="369"/>
      <c r="Q242" s="395"/>
      <c r="R242" s="774">
        <f>G242+H242+J242+K242+I242-M242-O242-P242-Q242-N242</f>
        <v>0</v>
      </c>
      <c r="S242" s="863"/>
      <c r="T242" s="328"/>
      <c r="U242" s="329"/>
      <c r="V242" s="330"/>
      <c r="W242" s="330"/>
      <c r="X242" s="330"/>
      <c r="Y242" s="330"/>
      <c r="Z242" s="329"/>
      <c r="AA242" s="329"/>
      <c r="AB242" s="329"/>
      <c r="AC242" s="329">
        <f t="shared" si="39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H242" s="327"/>
      <c r="BI242" s="327"/>
      <c r="IU242" s="333"/>
    </row>
    <row r="243" spans="1:255" s="332" customFormat="1" ht="15" hidden="1" customHeight="1" x14ac:dyDescent="0.3">
      <c r="A243" s="476"/>
      <c r="B243" s="399" t="s">
        <v>162</v>
      </c>
      <c r="C243" s="399"/>
      <c r="D243" s="399"/>
      <c r="E243" s="399"/>
      <c r="F243" s="486"/>
      <c r="G243" s="487">
        <f t="shared" ref="G243:R243" si="41">SUM(G239:G242)</f>
        <v>-1.7223692339030094E-7</v>
      </c>
      <c r="H243" s="833">
        <f t="shared" si="41"/>
        <v>0</v>
      </c>
      <c r="I243" s="833">
        <f t="shared" si="41"/>
        <v>0</v>
      </c>
      <c r="J243" s="833">
        <f t="shared" si="41"/>
        <v>0</v>
      </c>
      <c r="K243" s="833">
        <f t="shared" si="41"/>
        <v>0</v>
      </c>
      <c r="L243" s="833">
        <f t="shared" si="41"/>
        <v>0</v>
      </c>
      <c r="M243" s="833">
        <f t="shared" si="41"/>
        <v>0</v>
      </c>
      <c r="N243" s="833">
        <f t="shared" si="41"/>
        <v>0</v>
      </c>
      <c r="O243" s="833">
        <f t="shared" si="41"/>
        <v>0</v>
      </c>
      <c r="P243" s="833">
        <f t="shared" si="41"/>
        <v>0</v>
      </c>
      <c r="Q243" s="833">
        <f t="shared" si="41"/>
        <v>0</v>
      </c>
      <c r="R243" s="581">
        <f t="shared" si="41"/>
        <v>-1.7223692339030094E-7</v>
      </c>
      <c r="S243" s="863"/>
      <c r="T243" s="328"/>
      <c r="U243" s="329"/>
      <c r="V243" s="329"/>
      <c r="W243" s="329"/>
      <c r="X243" s="329"/>
      <c r="Y243" s="329"/>
      <c r="Z243" s="329"/>
      <c r="AA243" s="329"/>
      <c r="AB243" s="329"/>
      <c r="AC243" s="329">
        <f t="shared" si="39"/>
        <v>-1.7223692339030094E-7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H243" s="327"/>
      <c r="BI243" s="327"/>
      <c r="IU243" s="333"/>
    </row>
    <row r="244" spans="1:255" s="332" customFormat="1" ht="15" hidden="1" customHeight="1" x14ac:dyDescent="0.3">
      <c r="A244" s="323"/>
      <c r="B244" s="334"/>
      <c r="C244" s="324"/>
      <c r="D244" s="324"/>
      <c r="E244" s="324"/>
      <c r="F244" s="401"/>
      <c r="G244" s="488"/>
      <c r="H244" s="489"/>
      <c r="I244" s="326"/>
      <c r="J244" s="326"/>
      <c r="K244" s="326"/>
      <c r="L244" s="326"/>
      <c r="M244" s="326"/>
      <c r="N244" s="326"/>
      <c r="O244" s="326"/>
      <c r="P244" s="326"/>
      <c r="Q244" s="326"/>
      <c r="R244" s="463"/>
      <c r="S244" s="863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39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BH244" s="327"/>
      <c r="BI244" s="327"/>
      <c r="IU244" s="333"/>
    </row>
    <row r="245" spans="1:255" s="332" customFormat="1" ht="15" hidden="1" customHeight="1" x14ac:dyDescent="0.3">
      <c r="A245" s="323"/>
      <c r="B245" s="334"/>
      <c r="C245" s="324"/>
      <c r="D245" s="324"/>
      <c r="E245" s="324"/>
      <c r="F245" s="401"/>
      <c r="G245" s="488"/>
      <c r="H245" s="489"/>
      <c r="I245" s="326"/>
      <c r="J245" s="326"/>
      <c r="K245" s="326"/>
      <c r="L245" s="326"/>
      <c r="M245" s="326"/>
      <c r="N245" s="326"/>
      <c r="O245" s="326"/>
      <c r="P245" s="326"/>
      <c r="Q245" s="326"/>
      <c r="R245" s="463"/>
      <c r="S245" s="863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39"/>
        <v>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H245" s="327"/>
      <c r="BI245" s="327"/>
      <c r="IU245" s="333"/>
    </row>
    <row r="246" spans="1:255" s="334" customFormat="1" ht="15" customHeight="1" x14ac:dyDescent="0.3">
      <c r="A246" s="323"/>
      <c r="B246" s="1020" t="s">
        <v>163</v>
      </c>
      <c r="C246" s="1020"/>
      <c r="F246" s="335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463"/>
      <c r="S246" s="863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>G246+H246+I246+J246-M246-O246-P246</f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3"/>
      <c r="AW246" s="383"/>
      <c r="AX246" s="383"/>
      <c r="AY246" s="383"/>
      <c r="AZ246" s="383"/>
      <c r="BA246" s="383"/>
      <c r="BB246" s="383"/>
      <c r="BC246" s="383"/>
      <c r="BD246" s="383"/>
      <c r="BE246" s="383"/>
      <c r="BF246" s="383"/>
      <c r="BH246" s="383"/>
      <c r="BI246" s="383"/>
      <c r="IU246" s="326"/>
    </row>
    <row r="247" spans="1:255" s="334" customFormat="1" ht="15" hidden="1" customHeight="1" x14ac:dyDescent="0.3">
      <c r="A247" s="355"/>
      <c r="B247" s="337" t="s">
        <v>25</v>
      </c>
      <c r="C247" s="349">
        <v>500685</v>
      </c>
      <c r="D247" s="349" t="s">
        <v>26</v>
      </c>
      <c r="E247" s="349"/>
      <c r="F247" s="409"/>
      <c r="G247" s="345">
        <v>3.6789060686714947E-10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562">
        <f>G247+H247+J247+K247+I247-M247-O247-P247-Q247-N247</f>
        <v>3.6789060686714947E-10</v>
      </c>
      <c r="S247" s="863"/>
      <c r="T247" s="328"/>
      <c r="U247" s="329" t="str">
        <f t="shared" si="31"/>
        <v>MYR</v>
      </c>
      <c r="V247" s="330"/>
      <c r="W247" s="330"/>
      <c r="X247" s="330"/>
      <c r="Y247" s="330"/>
      <c r="Z247" s="330"/>
      <c r="AA247" s="329"/>
      <c r="AB247" s="329"/>
      <c r="AC247" s="329">
        <f t="shared" si="39"/>
        <v>3.6789060686714947E-10</v>
      </c>
      <c r="AD247" s="330"/>
      <c r="AE247" s="330"/>
      <c r="AF247" s="330"/>
      <c r="AG247" s="330"/>
      <c r="AH247" s="331"/>
      <c r="AI247" s="331"/>
      <c r="AJ247" s="331"/>
      <c r="AK247" s="331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3"/>
      <c r="AW247" s="383"/>
      <c r="AX247" s="383"/>
      <c r="AY247" s="383"/>
      <c r="AZ247" s="383"/>
      <c r="BA247" s="383"/>
      <c r="BB247" s="383"/>
      <c r="BC247" s="383"/>
      <c r="BD247" s="383"/>
      <c r="BE247" s="383"/>
      <c r="BF247" s="383"/>
      <c r="BH247" s="383"/>
      <c r="BI247" s="383"/>
      <c r="IU247" s="326"/>
    </row>
    <row r="248" spans="1:255" s="334" customFormat="1" ht="15" hidden="1" customHeight="1" x14ac:dyDescent="0.3">
      <c r="A248" s="355"/>
      <c r="B248" s="337" t="s">
        <v>27</v>
      </c>
      <c r="C248" s="349">
        <v>500548</v>
      </c>
      <c r="D248" s="349" t="s">
        <v>0</v>
      </c>
      <c r="E248" s="349"/>
      <c r="F248" s="409"/>
      <c r="G248" s="345">
        <v>8.440110832452774E-9</v>
      </c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562">
        <f t="shared" ref="R248:R255" si="42">G248+H248+J248+K248+I248-M248-O248-P248-Q248-N248</f>
        <v>8.440110832452774E-9</v>
      </c>
      <c r="S248" s="863"/>
      <c r="T248" s="328"/>
      <c r="U248" s="329" t="str">
        <f t="shared" si="31"/>
        <v>USD</v>
      </c>
      <c r="V248" s="330"/>
      <c r="W248" s="330"/>
      <c r="X248" s="330"/>
      <c r="Y248" s="330"/>
      <c r="Z248" s="330"/>
      <c r="AA248" s="329"/>
      <c r="AB248" s="329"/>
      <c r="AC248" s="329">
        <f t="shared" si="39"/>
        <v>8.440110832452774E-9</v>
      </c>
      <c r="AD248" s="330"/>
      <c r="AE248" s="330"/>
      <c r="AF248" s="330"/>
      <c r="AG248" s="330"/>
      <c r="AH248" s="331"/>
      <c r="AI248" s="331"/>
      <c r="AJ248" s="331"/>
      <c r="AK248" s="331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3"/>
      <c r="AW248" s="383"/>
      <c r="AX248" s="383"/>
      <c r="AY248" s="490"/>
      <c r="AZ248" s="383"/>
      <c r="BA248" s="383"/>
      <c r="BB248" s="383"/>
      <c r="BC248" s="383"/>
      <c r="BD248" s="383"/>
      <c r="BE248" s="383"/>
      <c r="BF248" s="383"/>
      <c r="BG248" s="384"/>
      <c r="BH248" s="383"/>
      <c r="BI248" s="383"/>
      <c r="IU248" s="326"/>
    </row>
    <row r="249" spans="1:255" s="334" customFormat="1" ht="15" hidden="1" customHeight="1" x14ac:dyDescent="0.3">
      <c r="A249" s="355"/>
      <c r="B249" s="337" t="s">
        <v>28</v>
      </c>
      <c r="C249" s="349">
        <v>500556</v>
      </c>
      <c r="D249" s="349" t="s">
        <v>0</v>
      </c>
      <c r="E249" s="349"/>
      <c r="F249" s="409"/>
      <c r="G249" s="345">
        <v>5.1455572247505188E-8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562">
        <f t="shared" si="42"/>
        <v>5.1455572247505188E-8</v>
      </c>
      <c r="S249" s="863"/>
      <c r="T249" s="328"/>
      <c r="U249" s="329" t="str">
        <f t="shared" si="31"/>
        <v>USD</v>
      </c>
      <c r="V249" s="330"/>
      <c r="W249" s="330"/>
      <c r="X249" s="330"/>
      <c r="Y249" s="330"/>
      <c r="Z249" s="330"/>
      <c r="AA249" s="329"/>
      <c r="AB249" s="329"/>
      <c r="AC249" s="329">
        <f t="shared" si="39"/>
        <v>5.1455572247505188E-8</v>
      </c>
      <c r="AD249" s="330"/>
      <c r="AE249" s="330"/>
      <c r="AF249" s="330"/>
      <c r="AG249" s="330"/>
      <c r="AH249" s="331"/>
      <c r="AI249" s="331"/>
      <c r="AJ249" s="331"/>
      <c r="AK249" s="331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3"/>
      <c r="AW249" s="383"/>
      <c r="AX249" s="383"/>
      <c r="AY249" s="383"/>
      <c r="AZ249" s="383"/>
      <c r="BA249" s="383"/>
      <c r="BB249" s="383"/>
      <c r="BC249" s="383"/>
      <c r="BD249" s="383"/>
      <c r="BE249" s="383"/>
      <c r="BF249" s="383"/>
      <c r="BG249" s="384"/>
      <c r="BH249" s="383"/>
      <c r="BI249" s="383"/>
      <c r="IU249" s="326"/>
    </row>
    <row r="250" spans="1:255" s="334" customFormat="1" ht="15" hidden="1" customHeight="1" x14ac:dyDescent="0.3">
      <c r="A250" s="355"/>
      <c r="B250" s="337" t="s">
        <v>29</v>
      </c>
      <c r="C250" s="349">
        <v>500858</v>
      </c>
      <c r="D250" s="349" t="s">
        <v>0</v>
      </c>
      <c r="E250" s="349"/>
      <c r="F250" s="409"/>
      <c r="G250" s="345">
        <v>-1.364387571811676E-7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562">
        <f t="shared" si="42"/>
        <v>-1.364387571811676E-7</v>
      </c>
      <c r="S250" s="863"/>
      <c r="T250" s="328"/>
      <c r="U250" s="329" t="str">
        <f t="shared" si="31"/>
        <v>USD</v>
      </c>
      <c r="V250" s="330"/>
      <c r="W250" s="330"/>
      <c r="X250" s="330"/>
      <c r="Y250" s="330"/>
      <c r="Z250" s="330"/>
      <c r="AA250" s="329"/>
      <c r="AB250" s="329"/>
      <c r="AC250" s="329">
        <f t="shared" si="39"/>
        <v>-1.364387571811676E-7</v>
      </c>
      <c r="AD250" s="330"/>
      <c r="AE250" s="330"/>
      <c r="AF250" s="330"/>
      <c r="AG250" s="330"/>
      <c r="AH250" s="331"/>
      <c r="AI250" s="331"/>
      <c r="AJ250" s="331"/>
      <c r="AK250" s="331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3"/>
      <c r="AW250" s="383"/>
      <c r="AX250" s="383"/>
      <c r="AY250" s="383"/>
      <c r="AZ250" s="383"/>
      <c r="BA250" s="383"/>
      <c r="BB250" s="383"/>
      <c r="BC250" s="383"/>
      <c r="BD250" s="383"/>
      <c r="BE250" s="383"/>
      <c r="BF250" s="383"/>
      <c r="BG250" s="384"/>
      <c r="BH250" s="383"/>
      <c r="BI250" s="383"/>
      <c r="IU250" s="326"/>
    </row>
    <row r="251" spans="1:255" s="334" customFormat="1" ht="15" hidden="1" customHeight="1" x14ac:dyDescent="0.3">
      <c r="A251" s="355"/>
      <c r="B251" s="337" t="s">
        <v>30</v>
      </c>
      <c r="C251" s="349">
        <v>500731</v>
      </c>
      <c r="D251" s="349" t="s">
        <v>0</v>
      </c>
      <c r="E251" s="349"/>
      <c r="F251" s="409"/>
      <c r="G251" s="345">
        <v>-2.9999966409377521E-3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562">
        <f t="shared" si="42"/>
        <v>-2.9999966409377521E-3</v>
      </c>
      <c r="S251" s="863"/>
      <c r="T251" s="328"/>
      <c r="U251" s="329" t="str">
        <f t="shared" si="31"/>
        <v>USD</v>
      </c>
      <c r="V251" s="330"/>
      <c r="W251" s="330"/>
      <c r="X251" s="330"/>
      <c r="Y251" s="330"/>
      <c r="Z251" s="330"/>
      <c r="AA251" s="329"/>
      <c r="AB251" s="329"/>
      <c r="AC251" s="329">
        <f t="shared" si="39"/>
        <v>-2.9999966409377521E-3</v>
      </c>
      <c r="AD251" s="330"/>
      <c r="AE251" s="330"/>
      <c r="AF251" s="330"/>
      <c r="AG251" s="330"/>
      <c r="AH251" s="331"/>
      <c r="AI251" s="331"/>
      <c r="AJ251" s="331"/>
      <c r="AK251" s="331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3"/>
      <c r="AW251" s="383"/>
      <c r="AX251" s="383"/>
      <c r="AY251" s="383"/>
      <c r="AZ251" s="383"/>
      <c r="BA251" s="383"/>
      <c r="BB251" s="383"/>
      <c r="BC251" s="383"/>
      <c r="BD251" s="383"/>
      <c r="BE251" s="383"/>
      <c r="BF251" s="383"/>
      <c r="BG251" s="384"/>
      <c r="BH251" s="383"/>
      <c r="BI251" s="383"/>
      <c r="IU251" s="326"/>
    </row>
    <row r="252" spans="1:255" s="334" customFormat="1" ht="15" hidden="1" customHeight="1" x14ac:dyDescent="0.3">
      <c r="A252" s="355"/>
      <c r="B252" s="337" t="s">
        <v>31</v>
      </c>
      <c r="C252" s="349">
        <v>500815</v>
      </c>
      <c r="D252" s="349" t="s">
        <v>26</v>
      </c>
      <c r="E252" s="349"/>
      <c r="F252" s="409"/>
      <c r="G252" s="345">
        <v>1.280568540096283E-8</v>
      </c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562">
        <f t="shared" si="42"/>
        <v>1.280568540096283E-8</v>
      </c>
      <c r="S252" s="863"/>
      <c r="T252" s="328"/>
      <c r="U252" s="329" t="str">
        <f t="shared" ref="U252:U336" si="43">D252</f>
        <v>MYR</v>
      </c>
      <c r="V252" s="330"/>
      <c r="W252" s="330"/>
      <c r="X252" s="330"/>
      <c r="Y252" s="330"/>
      <c r="Z252" s="330"/>
      <c r="AA252" s="329"/>
      <c r="AB252" s="329"/>
      <c r="AC252" s="329">
        <f t="shared" si="39"/>
        <v>1.280568540096283E-8</v>
      </c>
      <c r="AD252" s="330"/>
      <c r="AE252" s="330"/>
      <c r="AF252" s="330"/>
      <c r="AG252" s="330"/>
      <c r="AH252" s="331"/>
      <c r="AI252" s="331"/>
      <c r="AJ252" s="331"/>
      <c r="AK252" s="331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3"/>
      <c r="AW252" s="383"/>
      <c r="AX252" s="383"/>
      <c r="AY252" s="383"/>
      <c r="AZ252" s="383"/>
      <c r="BA252" s="383"/>
      <c r="BB252" s="383"/>
      <c r="BC252" s="383"/>
      <c r="BD252" s="383"/>
      <c r="BE252" s="383"/>
      <c r="BF252" s="383"/>
      <c r="BG252" s="384"/>
      <c r="BH252" s="383"/>
      <c r="BI252" s="383"/>
      <c r="IU252" s="326"/>
    </row>
    <row r="253" spans="1:255" s="334" customFormat="1" ht="15" hidden="1" customHeight="1" x14ac:dyDescent="0.3">
      <c r="A253" s="355"/>
      <c r="B253" s="337" t="s">
        <v>32</v>
      </c>
      <c r="C253" s="349">
        <v>500813</v>
      </c>
      <c r="D253" s="349" t="s">
        <v>0</v>
      </c>
      <c r="E253" s="349"/>
      <c r="F253" s="409"/>
      <c r="G253" s="345">
        <v>-3.4749973565340042E-8</v>
      </c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562">
        <f t="shared" si="42"/>
        <v>-3.4749973565340042E-8</v>
      </c>
      <c r="S253" s="863"/>
      <c r="T253" s="328"/>
      <c r="U253" s="329" t="str">
        <f t="shared" si="43"/>
        <v>USD</v>
      </c>
      <c r="V253" s="330"/>
      <c r="W253" s="330"/>
      <c r="X253" s="330"/>
      <c r="Y253" s="330"/>
      <c r="Z253" s="330"/>
      <c r="AA253" s="329"/>
      <c r="AB253" s="329"/>
      <c r="AC253" s="329">
        <f t="shared" si="39"/>
        <v>-3.4749973565340042E-8</v>
      </c>
      <c r="AD253" s="330"/>
      <c r="AE253" s="330"/>
      <c r="AF253" s="330"/>
      <c r="AG253" s="330"/>
      <c r="AH253" s="331"/>
      <c r="AI253" s="331"/>
      <c r="AJ253" s="331"/>
      <c r="AK253" s="331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3"/>
      <c r="AW253" s="383"/>
      <c r="AX253" s="383"/>
      <c r="AY253" s="490"/>
      <c r="AZ253" s="383"/>
      <c r="BA253" s="383"/>
      <c r="BB253" s="383"/>
      <c r="BC253" s="383"/>
      <c r="BD253" s="383"/>
      <c r="BE253" s="383"/>
      <c r="BF253" s="383"/>
      <c r="BG253" s="384"/>
      <c r="BH253" s="383"/>
      <c r="BI253" s="383"/>
      <c r="IU253" s="326"/>
    </row>
    <row r="254" spans="1:255" s="334" customFormat="1" ht="15" hidden="1" customHeight="1" x14ac:dyDescent="0.3">
      <c r="A254" s="355"/>
      <c r="B254" s="337" t="s">
        <v>33</v>
      </c>
      <c r="C254" s="349">
        <v>500830</v>
      </c>
      <c r="D254" s="349" t="s">
        <v>0</v>
      </c>
      <c r="E254" s="349"/>
      <c r="F254" s="409"/>
      <c r="G254" s="345">
        <v>4.3655745685100555E-10</v>
      </c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562">
        <f t="shared" si="42"/>
        <v>4.3655745685100555E-10</v>
      </c>
      <c r="S254" s="863"/>
      <c r="T254" s="328"/>
      <c r="U254" s="329" t="str">
        <f t="shared" si="43"/>
        <v>USD</v>
      </c>
      <c r="V254" s="330"/>
      <c r="W254" s="330"/>
      <c r="X254" s="330"/>
      <c r="Y254" s="330"/>
      <c r="Z254" s="330"/>
      <c r="AA254" s="329"/>
      <c r="AB254" s="329"/>
      <c r="AC254" s="329">
        <f t="shared" si="39"/>
        <v>4.3655745685100555E-10</v>
      </c>
      <c r="AD254" s="330"/>
      <c r="AE254" s="330"/>
      <c r="AF254" s="330"/>
      <c r="AG254" s="330"/>
      <c r="AH254" s="331"/>
      <c r="AI254" s="331"/>
      <c r="AJ254" s="331"/>
      <c r="AK254" s="331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3"/>
      <c r="AW254" s="383"/>
      <c r="AX254" s="383"/>
      <c r="AY254" s="490"/>
      <c r="AZ254" s="383"/>
      <c r="BA254" s="383"/>
      <c r="BB254" s="383"/>
      <c r="BC254" s="383"/>
      <c r="BD254" s="383"/>
      <c r="BE254" s="383"/>
      <c r="BF254" s="383"/>
      <c r="BG254" s="384"/>
      <c r="BH254" s="383"/>
      <c r="BI254" s="383"/>
      <c r="IU254" s="326"/>
    </row>
    <row r="255" spans="1:255" s="334" customFormat="1" ht="15" hidden="1" customHeight="1" x14ac:dyDescent="0.3">
      <c r="A255" s="355"/>
      <c r="B255" s="337" t="s">
        <v>34</v>
      </c>
      <c r="C255" s="349">
        <v>500908</v>
      </c>
      <c r="D255" s="349" t="s">
        <v>1</v>
      </c>
      <c r="E255" s="349"/>
      <c r="F255" s="409"/>
      <c r="G255" s="345">
        <v>3.9581209421157837E-9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62">
        <f t="shared" si="42"/>
        <v>3.9581209421157837E-9</v>
      </c>
      <c r="S255" s="863"/>
      <c r="T255" s="328"/>
      <c r="U255" s="329" t="str">
        <f t="shared" si="43"/>
        <v>EUR</v>
      </c>
      <c r="V255" s="330"/>
      <c r="W255" s="330"/>
      <c r="X255" s="330"/>
      <c r="Y255" s="330"/>
      <c r="Z255" s="330"/>
      <c r="AA255" s="329"/>
      <c r="AB255" s="329"/>
      <c r="AC255" s="329">
        <f t="shared" si="39"/>
        <v>3.9581209421157837E-9</v>
      </c>
      <c r="AD255" s="330"/>
      <c r="AE255" s="330"/>
      <c r="AF255" s="330"/>
      <c r="AG255" s="330"/>
      <c r="AH255" s="331"/>
      <c r="AI255" s="331"/>
      <c r="AJ255" s="331"/>
      <c r="AK255" s="331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3"/>
      <c r="AW255" s="383"/>
      <c r="AX255" s="383"/>
      <c r="AY255" s="383"/>
      <c r="AZ255" s="383"/>
      <c r="BA255" s="383"/>
      <c r="BB255" s="383"/>
      <c r="BC255" s="383"/>
      <c r="BD255" s="383"/>
      <c r="BE255" s="383"/>
      <c r="BF255" s="383"/>
      <c r="BG255" s="384"/>
      <c r="BH255" s="383"/>
      <c r="BI255" s="383"/>
      <c r="IU255" s="326"/>
    </row>
    <row r="256" spans="1:255" s="334" customFormat="1" ht="15" customHeight="1" x14ac:dyDescent="0.3">
      <c r="A256" s="385">
        <v>1</v>
      </c>
      <c r="B256" s="396" t="s">
        <v>164</v>
      </c>
      <c r="C256" s="375">
        <v>501010</v>
      </c>
      <c r="D256" s="375" t="s">
        <v>0</v>
      </c>
      <c r="E256" s="375"/>
      <c r="F256" s="397"/>
      <c r="G256" s="416">
        <v>16597213.179325011</v>
      </c>
      <c r="H256" s="491"/>
      <c r="I256" s="366"/>
      <c r="J256" s="366">
        <v>453.61</v>
      </c>
      <c r="K256" s="366"/>
      <c r="L256" s="366"/>
      <c r="M256" s="366"/>
      <c r="N256" s="366"/>
      <c r="O256" s="366"/>
      <c r="P256" s="366">
        <v>279719.06</v>
      </c>
      <c r="Q256" s="366"/>
      <c r="R256" s="562">
        <f t="shared" ref="R256:R263" si="44">G256+H256+J256+K256+I256-M256-O256-P256-Q256-N256</f>
        <v>16317947.72932501</v>
      </c>
      <c r="S256" s="940">
        <f t="shared" ref="S256:S263" si="45">R256-V256</f>
        <v>8.6905006319284439E-2</v>
      </c>
      <c r="T256" s="492">
        <v>4018209.2200000007</v>
      </c>
      <c r="U256" s="329" t="str">
        <f t="shared" si="43"/>
        <v>USD</v>
      </c>
      <c r="V256" s="329">
        <f>T256*$V$1</f>
        <v>16317947.642420003</v>
      </c>
      <c r="W256" s="330"/>
      <c r="X256" s="330"/>
      <c r="Y256" s="330"/>
      <c r="Z256" s="330"/>
      <c r="AA256" s="329"/>
      <c r="AB256" s="619">
        <f>H256+I256-M256-O256</f>
        <v>0</v>
      </c>
      <c r="AC256" s="329">
        <f>G256+H256+I256+J256-M256-O256-P256</f>
        <v>16317947.72932501</v>
      </c>
      <c r="AD256" s="330"/>
      <c r="AE256" s="330"/>
      <c r="AF256" s="330"/>
      <c r="AG256" s="330"/>
      <c r="AH256" s="331"/>
      <c r="AI256" s="331"/>
      <c r="AJ256" s="331"/>
      <c r="AK256" s="331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3"/>
      <c r="AW256" s="383"/>
      <c r="AX256" s="383"/>
      <c r="AY256" s="383"/>
      <c r="AZ256" s="383"/>
      <c r="BA256" s="383"/>
      <c r="BB256" s="383"/>
      <c r="BC256" s="383"/>
      <c r="BD256" s="383"/>
      <c r="BE256" s="383"/>
      <c r="BF256" s="383"/>
      <c r="BG256" s="384"/>
      <c r="BH256" s="383"/>
      <c r="BI256" s="383"/>
      <c r="IU256" s="326"/>
    </row>
    <row r="257" spans="1:255" s="334" customFormat="1" ht="15" customHeight="1" x14ac:dyDescent="0.3">
      <c r="A257" s="385">
        <v>2</v>
      </c>
      <c r="B257" s="396" t="s">
        <v>1416</v>
      </c>
      <c r="C257" s="375">
        <v>501190</v>
      </c>
      <c r="D257" s="375" t="s">
        <v>0</v>
      </c>
      <c r="E257" s="375"/>
      <c r="F257" s="397"/>
      <c r="G257" s="369">
        <v>23092255.779999997</v>
      </c>
      <c r="H257" s="491">
        <v>3006417.06</v>
      </c>
      <c r="I257" s="366"/>
      <c r="J257" s="366">
        <v>258.45</v>
      </c>
      <c r="K257" s="366"/>
      <c r="L257" s="366"/>
      <c r="M257" s="366"/>
      <c r="N257" s="366"/>
      <c r="O257" s="366"/>
      <c r="P257" s="366">
        <v>419018.28</v>
      </c>
      <c r="Q257" s="366"/>
      <c r="R257" s="562">
        <f t="shared" si="44"/>
        <v>25679913.009999994</v>
      </c>
      <c r="S257" s="940">
        <f t="shared" si="45"/>
        <v>5.440998449921608E-2</v>
      </c>
      <c r="T257" s="492">
        <v>6323544.1900000023</v>
      </c>
      <c r="U257" s="329" t="str">
        <f t="shared" si="43"/>
        <v>USD</v>
      </c>
      <c r="V257" s="329">
        <f>T257*$V$1</f>
        <v>25679912.95559001</v>
      </c>
      <c r="W257" s="330"/>
      <c r="X257" s="330"/>
      <c r="Y257" s="330"/>
      <c r="Z257" s="330"/>
      <c r="AA257" s="329"/>
      <c r="AB257" s="619"/>
      <c r="AC257" s="329"/>
      <c r="AD257" s="330"/>
      <c r="AE257" s="330"/>
      <c r="AF257" s="330"/>
      <c r="AG257" s="330"/>
      <c r="AH257" s="331"/>
      <c r="AI257" s="331"/>
      <c r="AJ257" s="331"/>
      <c r="AK257" s="331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3"/>
      <c r="AW257" s="383"/>
      <c r="AX257" s="383"/>
      <c r="AY257" s="383"/>
      <c r="AZ257" s="383"/>
      <c r="BA257" s="383"/>
      <c r="BB257" s="383"/>
      <c r="BC257" s="383"/>
      <c r="BD257" s="383"/>
      <c r="BE257" s="383"/>
      <c r="BF257" s="383"/>
      <c r="BG257" s="384"/>
      <c r="BH257" s="383"/>
      <c r="BI257" s="383"/>
      <c r="IU257" s="326"/>
    </row>
    <row r="258" spans="1:255" s="334" customFormat="1" ht="15" customHeight="1" x14ac:dyDescent="0.3">
      <c r="A258" s="385">
        <v>3</v>
      </c>
      <c r="B258" s="396" t="s">
        <v>1585</v>
      </c>
      <c r="C258" s="374">
        <v>501298</v>
      </c>
      <c r="D258" s="375" t="s">
        <v>0</v>
      </c>
      <c r="E258" s="393"/>
      <c r="F258" s="394"/>
      <c r="G258" s="395">
        <v>7522197.2800000012</v>
      </c>
      <c r="H258" s="824">
        <v>1443754.75</v>
      </c>
      <c r="I258" s="366"/>
      <c r="J258" s="368">
        <v>96.6</v>
      </c>
      <c r="K258" s="368"/>
      <c r="L258" s="368"/>
      <c r="M258" s="413"/>
      <c r="N258" s="368"/>
      <c r="O258" s="369"/>
      <c r="P258" s="366">
        <v>141168.64000000001</v>
      </c>
      <c r="Q258" s="368"/>
      <c r="R258" s="562">
        <f t="shared" si="44"/>
        <v>8824879.9900000002</v>
      </c>
      <c r="S258" s="940">
        <f t="shared" si="45"/>
        <v>-1.7200000584125519E-3</v>
      </c>
      <c r="T258" s="492">
        <v>2173080.52</v>
      </c>
      <c r="U258" s="329" t="str">
        <f t="shared" si="43"/>
        <v>USD</v>
      </c>
      <c r="V258" s="329">
        <f>T258*$V$1</f>
        <v>8824879.9917200003</v>
      </c>
      <c r="W258" s="330"/>
      <c r="X258" s="330"/>
      <c r="Y258" s="330"/>
      <c r="Z258" s="330"/>
      <c r="AA258" s="329"/>
      <c r="AB258" s="619"/>
      <c r="AC258" s="329"/>
      <c r="AD258" s="330"/>
      <c r="AE258" s="330"/>
      <c r="AF258" s="330"/>
      <c r="AG258" s="330"/>
      <c r="AH258" s="331"/>
      <c r="AI258" s="331"/>
      <c r="AJ258" s="331"/>
      <c r="AK258" s="331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3"/>
      <c r="AW258" s="383"/>
      <c r="AX258" s="383"/>
      <c r="AY258" s="383"/>
      <c r="AZ258" s="383"/>
      <c r="BA258" s="383"/>
      <c r="BB258" s="383"/>
      <c r="BC258" s="383"/>
      <c r="BD258" s="383"/>
      <c r="BE258" s="383"/>
      <c r="BF258" s="383"/>
      <c r="BG258" s="384"/>
      <c r="BH258" s="383"/>
      <c r="BI258" s="383"/>
      <c r="IU258" s="326"/>
    </row>
    <row r="259" spans="1:255" s="334" customFormat="1" ht="15" customHeight="1" x14ac:dyDescent="0.3">
      <c r="A259" s="385">
        <v>4</v>
      </c>
      <c r="B259" s="391" t="s">
        <v>1419</v>
      </c>
      <c r="C259" s="374">
        <v>501178</v>
      </c>
      <c r="D259" s="375" t="s">
        <v>0</v>
      </c>
      <c r="E259" s="393"/>
      <c r="F259" s="394"/>
      <c r="G259" s="395">
        <v>10583813.049999997</v>
      </c>
      <c r="H259" s="369"/>
      <c r="I259" s="366"/>
      <c r="J259" s="368"/>
      <c r="K259" s="368"/>
      <c r="L259" s="368"/>
      <c r="M259" s="413">
        <v>194117.55</v>
      </c>
      <c r="N259" s="368"/>
      <c r="O259" s="369"/>
      <c r="P259" s="366">
        <f>177317.86+27.84</f>
        <v>177345.69999999998</v>
      </c>
      <c r="Q259" s="368"/>
      <c r="R259" s="556">
        <f t="shared" si="44"/>
        <v>10212349.799999997</v>
      </c>
      <c r="S259" s="871">
        <f t="shared" si="45"/>
        <v>2.9999949038028717E-4</v>
      </c>
      <c r="T259" s="492">
        <v>2514737.6999999993</v>
      </c>
      <c r="U259" s="329" t="str">
        <f t="shared" si="43"/>
        <v>USD</v>
      </c>
      <c r="V259" s="329">
        <f>T259*$V$1</f>
        <v>10212349.799699998</v>
      </c>
      <c r="W259" s="330"/>
      <c r="X259" s="330"/>
      <c r="Y259" s="330"/>
      <c r="Z259" s="330"/>
      <c r="AA259" s="329"/>
      <c r="AB259" s="619"/>
      <c r="AC259" s="329"/>
      <c r="AD259" s="330"/>
      <c r="AE259" s="330"/>
      <c r="AF259" s="330"/>
      <c r="AG259" s="330"/>
      <c r="AH259" s="331"/>
      <c r="AI259" s="331"/>
      <c r="AJ259" s="331"/>
      <c r="AK259" s="331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3"/>
      <c r="AW259" s="383"/>
      <c r="AX259" s="383"/>
      <c r="AY259" s="383"/>
      <c r="AZ259" s="383"/>
      <c r="BA259" s="383"/>
      <c r="BB259" s="383"/>
      <c r="BC259" s="383"/>
      <c r="BD259" s="383"/>
      <c r="BE259" s="383"/>
      <c r="BF259" s="383"/>
      <c r="BG259" s="384"/>
      <c r="BH259" s="383"/>
      <c r="BI259" s="383"/>
      <c r="IU259" s="326"/>
    </row>
    <row r="260" spans="1:255" s="334" customFormat="1" ht="15" customHeight="1" x14ac:dyDescent="0.3">
      <c r="A260" s="385">
        <v>5</v>
      </c>
      <c r="B260" s="396" t="s">
        <v>1273</v>
      </c>
      <c r="C260" s="375">
        <v>501096</v>
      </c>
      <c r="D260" s="375" t="s">
        <v>0</v>
      </c>
      <c r="E260" s="375"/>
      <c r="F260" s="397"/>
      <c r="G260" s="416">
        <v>21944906.680000003</v>
      </c>
      <c r="H260" s="491"/>
      <c r="I260" s="366"/>
      <c r="J260" s="366">
        <v>428.89</v>
      </c>
      <c r="K260" s="366"/>
      <c r="L260" s="366"/>
      <c r="M260" s="366">
        <v>126063.41</v>
      </c>
      <c r="N260" s="366"/>
      <c r="O260" s="366"/>
      <c r="P260" s="366">
        <v>367990.46</v>
      </c>
      <c r="Q260" s="366"/>
      <c r="R260" s="562">
        <f t="shared" si="44"/>
        <v>21451281.700000003</v>
      </c>
      <c r="S260" s="871">
        <f t="shared" si="45"/>
        <v>1.9300058484077454E-3</v>
      </c>
      <c r="T260" s="492">
        <v>5282265.8699999992</v>
      </c>
      <c r="U260" s="329" t="str">
        <f t="shared" si="43"/>
        <v>USD</v>
      </c>
      <c r="V260" s="329">
        <f>T260*$V$1</f>
        <v>21451281.698069997</v>
      </c>
      <c r="W260" s="330"/>
      <c r="X260" s="330"/>
      <c r="Y260" s="330"/>
      <c r="Z260" s="330"/>
      <c r="AA260" s="329"/>
      <c r="AB260" s="419">
        <f>H260+I260-M260-O260</f>
        <v>-126063.41</v>
      </c>
      <c r="AC260" s="329"/>
      <c r="AD260" s="330"/>
      <c r="AE260" s="330"/>
      <c r="AF260" s="330"/>
      <c r="AG260" s="330"/>
      <c r="AH260" s="331"/>
      <c r="AI260" s="331"/>
      <c r="AJ260" s="331"/>
      <c r="AK260" s="331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3"/>
      <c r="AW260" s="383"/>
      <c r="AX260" s="383"/>
      <c r="AY260" s="383"/>
      <c r="AZ260" s="383"/>
      <c r="BA260" s="383"/>
      <c r="BB260" s="383"/>
      <c r="BC260" s="383"/>
      <c r="BD260" s="383"/>
      <c r="BE260" s="383"/>
      <c r="BF260" s="383"/>
      <c r="BG260" s="384"/>
      <c r="BH260" s="383"/>
      <c r="BI260" s="383"/>
      <c r="IU260" s="326"/>
    </row>
    <row r="261" spans="1:255" s="334" customFormat="1" ht="15" hidden="1" customHeight="1" x14ac:dyDescent="0.3">
      <c r="A261" s="385">
        <v>3</v>
      </c>
      <c r="B261" s="396" t="s">
        <v>165</v>
      </c>
      <c r="C261" s="375">
        <v>501016</v>
      </c>
      <c r="D261" s="375" t="s">
        <v>4</v>
      </c>
      <c r="E261" s="375"/>
      <c r="F261" s="397"/>
      <c r="G261" s="416">
        <v>1.8900185823440552E-3</v>
      </c>
      <c r="H261" s="491"/>
      <c r="I261" s="366"/>
      <c r="J261" s="366"/>
      <c r="K261" s="366"/>
      <c r="L261" s="366"/>
      <c r="M261" s="366"/>
      <c r="N261" s="366"/>
      <c r="O261" s="366"/>
      <c r="P261" s="366"/>
      <c r="Q261" s="366"/>
      <c r="R261" s="562">
        <f t="shared" si="44"/>
        <v>1.8900185823440552E-3</v>
      </c>
      <c r="S261" s="864">
        <f t="shared" si="45"/>
        <v>1.8900185823440552E-3</v>
      </c>
      <c r="T261" s="328"/>
      <c r="U261" s="329" t="str">
        <f t="shared" si="43"/>
        <v>AUD</v>
      </c>
      <c r="V261" s="494">
        <f>T261*X2</f>
        <v>0</v>
      </c>
      <c r="W261" s="330"/>
      <c r="X261" s="330"/>
      <c r="Y261" s="330"/>
      <c r="Z261" s="330"/>
      <c r="AA261" s="329"/>
      <c r="AB261" s="419">
        <f>H261+I261-M261-O261</f>
        <v>0</v>
      </c>
      <c r="AC261" s="329">
        <f t="shared" si="39"/>
        <v>1.8900185823440552E-3</v>
      </c>
      <c r="AD261" s="330"/>
      <c r="AE261" s="330"/>
      <c r="AF261" s="330"/>
      <c r="AG261" s="330"/>
      <c r="AH261" s="331"/>
      <c r="AI261" s="331"/>
      <c r="AJ261" s="331"/>
      <c r="AK261" s="331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3"/>
      <c r="AW261" s="383"/>
      <c r="AX261" s="383"/>
      <c r="AY261" s="490"/>
      <c r="AZ261" s="383"/>
      <c r="BA261" s="383"/>
      <c r="BB261" s="383"/>
      <c r="BC261" s="383"/>
      <c r="BD261" s="383"/>
      <c r="BE261" s="383"/>
      <c r="BF261" s="383"/>
      <c r="BG261" s="384"/>
      <c r="BH261" s="383"/>
      <c r="BI261" s="383"/>
      <c r="IU261" s="326"/>
    </row>
    <row r="262" spans="1:255" s="334" customFormat="1" ht="15" hidden="1" customHeight="1" x14ac:dyDescent="0.3">
      <c r="A262" s="385">
        <v>5</v>
      </c>
      <c r="B262" s="396" t="s">
        <v>166</v>
      </c>
      <c r="C262" s="375">
        <v>501017</v>
      </c>
      <c r="D262" s="375" t="s">
        <v>0</v>
      </c>
      <c r="E262" s="375"/>
      <c r="F262" s="397"/>
      <c r="G262" s="416">
        <v>3.4998077899217606E-4</v>
      </c>
      <c r="H262" s="491"/>
      <c r="I262" s="366"/>
      <c r="J262" s="366"/>
      <c r="K262" s="366"/>
      <c r="L262" s="366"/>
      <c r="M262" s="366"/>
      <c r="N262" s="366"/>
      <c r="O262" s="366"/>
      <c r="P262" s="366"/>
      <c r="Q262" s="366"/>
      <c r="R262" s="559">
        <f t="shared" si="44"/>
        <v>3.4998077899217606E-4</v>
      </c>
      <c r="S262" s="865">
        <f t="shared" si="45"/>
        <v>3.4998077899217606E-4</v>
      </c>
      <c r="T262" s="328"/>
      <c r="U262" s="329" t="str">
        <f t="shared" si="43"/>
        <v>USD</v>
      </c>
      <c r="V262" s="329">
        <f>T262*$V$1</f>
        <v>0</v>
      </c>
      <c r="W262" s="330"/>
      <c r="X262" s="330"/>
      <c r="Y262" s="330"/>
      <c r="Z262" s="330"/>
      <c r="AA262" s="329"/>
      <c r="AB262" s="619">
        <f t="shared" ref="AB262:AB263" si="46">H262+I262-M262-O262</f>
        <v>0</v>
      </c>
      <c r="AC262" s="329">
        <f t="shared" si="39"/>
        <v>3.4998077899217606E-4</v>
      </c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383"/>
      <c r="AZ262" s="383"/>
      <c r="BA262" s="383"/>
      <c r="BB262" s="383"/>
      <c r="BC262" s="383"/>
      <c r="BD262" s="383"/>
      <c r="BE262" s="383"/>
      <c r="BF262" s="383"/>
      <c r="BG262" s="384"/>
      <c r="BH262" s="383"/>
      <c r="BI262" s="383"/>
      <c r="IU262" s="326"/>
    </row>
    <row r="263" spans="1:255" s="334" customFormat="1" ht="15" customHeight="1" x14ac:dyDescent="0.3">
      <c r="A263" s="385">
        <v>6</v>
      </c>
      <c r="B263" s="396" t="s">
        <v>75</v>
      </c>
      <c r="C263" s="375">
        <v>501049</v>
      </c>
      <c r="D263" s="375" t="s">
        <v>0</v>
      </c>
      <c r="E263" s="324"/>
      <c r="F263" s="495"/>
      <c r="G263" s="416">
        <v>46475724.525999993</v>
      </c>
      <c r="H263" s="491"/>
      <c r="I263" s="366"/>
      <c r="J263" s="366">
        <v>833.08</v>
      </c>
      <c r="K263" s="366"/>
      <c r="L263" s="366"/>
      <c r="M263" s="366">
        <v>493156.99</v>
      </c>
      <c r="N263" s="366"/>
      <c r="O263" s="366"/>
      <c r="P263" s="366">
        <v>780960.82</v>
      </c>
      <c r="Q263" s="366"/>
      <c r="R263" s="562">
        <f t="shared" si="44"/>
        <v>45202439.795999989</v>
      </c>
      <c r="S263" s="940">
        <f t="shared" si="45"/>
        <v>-4.4700056314468384E-3</v>
      </c>
      <c r="T263" s="328">
        <v>11130864.27</v>
      </c>
      <c r="U263" s="329" t="str">
        <f t="shared" si="43"/>
        <v>USD</v>
      </c>
      <c r="V263" s="329">
        <f>T263*$V$1</f>
        <v>45202439.800469995</v>
      </c>
      <c r="W263" s="330"/>
      <c r="X263" s="330"/>
      <c r="Y263" s="330"/>
      <c r="Z263" s="330"/>
      <c r="AA263" s="329"/>
      <c r="AB263" s="419">
        <f t="shared" si="46"/>
        <v>-493156.99</v>
      </c>
      <c r="AC263" s="329">
        <f t="shared" si="39"/>
        <v>45202439.795999989</v>
      </c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G263" s="384"/>
      <c r="BH263" s="383"/>
      <c r="BI263" s="383"/>
      <c r="IU263" s="326"/>
    </row>
    <row r="264" spans="1:255" s="538" customFormat="1" ht="15" customHeight="1" thickBot="1" x14ac:dyDescent="0.35">
      <c r="A264" s="668"/>
      <c r="H264" s="834"/>
      <c r="I264" s="834"/>
      <c r="J264" s="834"/>
      <c r="K264" s="834"/>
      <c r="L264" s="834"/>
      <c r="M264" s="834"/>
      <c r="N264" s="834"/>
      <c r="O264" s="834"/>
      <c r="P264" s="834"/>
      <c r="Q264" s="834"/>
      <c r="R264" s="835"/>
      <c r="S264" s="872"/>
      <c r="T264" s="328"/>
      <c r="U264" s="329"/>
      <c r="V264" s="330"/>
      <c r="W264" s="330"/>
      <c r="X264" s="330"/>
      <c r="Y264" s="330"/>
      <c r="Z264" s="330"/>
      <c r="AA264" s="330"/>
      <c r="AB264" s="330"/>
      <c r="AC264" s="329">
        <f t="shared" si="39"/>
        <v>0</v>
      </c>
      <c r="AD264" s="330"/>
      <c r="AE264" s="330"/>
      <c r="AF264" s="330"/>
      <c r="AG264" s="330"/>
    </row>
    <row r="265" spans="1:255" s="334" customFormat="1" ht="15" customHeight="1" thickBot="1" x14ac:dyDescent="0.35">
      <c r="A265" s="602"/>
      <c r="B265" s="1021" t="s">
        <v>167</v>
      </c>
      <c r="C265" s="1022"/>
      <c r="D265" s="1023"/>
      <c r="E265" s="603"/>
      <c r="F265" s="604"/>
      <c r="G265" s="615">
        <f t="shared" ref="G265:Q265" si="47">SUM(G256:G263)</f>
        <v>126216110.497565</v>
      </c>
      <c r="H265" s="615">
        <f>SUM(H256:H263)</f>
        <v>4450171.8100000005</v>
      </c>
      <c r="I265" s="615">
        <f t="shared" si="47"/>
        <v>0</v>
      </c>
      <c r="J265" s="615">
        <f t="shared" si="47"/>
        <v>2070.63</v>
      </c>
      <c r="K265" s="615">
        <f t="shared" si="47"/>
        <v>0</v>
      </c>
      <c r="L265" s="615">
        <f t="shared" si="47"/>
        <v>0</v>
      </c>
      <c r="M265" s="615">
        <f t="shared" si="47"/>
        <v>813337.95</v>
      </c>
      <c r="N265" s="615">
        <f t="shared" si="47"/>
        <v>0</v>
      </c>
      <c r="O265" s="615">
        <f t="shared" si="47"/>
        <v>0</v>
      </c>
      <c r="P265" s="615">
        <f t="shared" si="47"/>
        <v>2166202.96</v>
      </c>
      <c r="Q265" s="615">
        <f t="shared" si="47"/>
        <v>0</v>
      </c>
      <c r="R265" s="615">
        <f>SUM(R256:R263)</f>
        <v>127688812.02756499</v>
      </c>
      <c r="S265" s="863"/>
      <c r="T265" s="328"/>
      <c r="U265" s="329"/>
      <c r="V265" s="330"/>
      <c r="W265" s="329"/>
      <c r="X265" s="330"/>
      <c r="Y265" s="330"/>
      <c r="Z265" s="330"/>
      <c r="AA265" s="329"/>
      <c r="AB265" s="329"/>
      <c r="AC265" s="329">
        <f t="shared" si="39"/>
        <v>127688812.027565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490"/>
      <c r="AZ265" s="383"/>
      <c r="BA265" s="383"/>
      <c r="BB265" s="383"/>
      <c r="BC265" s="383"/>
      <c r="BD265" s="383"/>
      <c r="BE265" s="383"/>
      <c r="BF265" s="383"/>
      <c r="BG265" s="384"/>
      <c r="BH265" s="383"/>
      <c r="BI265" s="383"/>
      <c r="IU265" s="326"/>
    </row>
    <row r="266" spans="1:255" s="334" customFormat="1" ht="15" customHeight="1" x14ac:dyDescent="0.3">
      <c r="A266" s="323"/>
      <c r="C266" s="324"/>
      <c r="D266" s="324"/>
      <c r="E266" s="324"/>
      <c r="F266" s="401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463"/>
      <c r="S266" s="863"/>
      <c r="T266" s="328"/>
      <c r="U266" s="329"/>
      <c r="V266" s="330"/>
      <c r="W266" s="329"/>
      <c r="X266" s="330"/>
      <c r="Y266" s="330"/>
      <c r="Z266" s="330"/>
      <c r="AA266" s="329"/>
      <c r="AB266" s="329"/>
      <c r="AC266" s="329">
        <f t="shared" si="39"/>
        <v>0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customHeight="1" x14ac:dyDescent="0.3">
      <c r="A267" s="323"/>
      <c r="B267" s="1024" t="s">
        <v>168</v>
      </c>
      <c r="C267" s="1024"/>
      <c r="D267" s="402"/>
      <c r="E267" s="324"/>
      <c r="F267" s="401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463"/>
      <c r="S267" s="863"/>
      <c r="T267" s="328"/>
      <c r="U267" s="329"/>
      <c r="V267" s="330"/>
      <c r="W267" s="330"/>
      <c r="X267" s="330"/>
      <c r="Y267" s="330"/>
      <c r="Z267" s="330"/>
      <c r="AA267" s="329"/>
      <c r="AB267" s="329"/>
      <c r="AC267" s="329">
        <f t="shared" si="39"/>
        <v>0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customHeight="1" x14ac:dyDescent="0.3">
      <c r="A268" s="375">
        <v>1</v>
      </c>
      <c r="B268" s="396" t="s">
        <v>1447</v>
      </c>
      <c r="C268" s="375">
        <v>501180</v>
      </c>
      <c r="D268" s="392" t="s">
        <v>26</v>
      </c>
      <c r="E268" s="324"/>
      <c r="F268" s="397"/>
      <c r="G268" s="416">
        <v>4226296.9800000004</v>
      </c>
      <c r="H268" s="491"/>
      <c r="I268" s="366"/>
      <c r="J268" s="366"/>
      <c r="K268" s="366"/>
      <c r="L268" s="366"/>
      <c r="M268" s="491">
        <v>78806.05</v>
      </c>
      <c r="N268" s="366"/>
      <c r="O268" s="366"/>
      <c r="P268" s="366"/>
      <c r="Q268" s="366"/>
      <c r="R268" s="562">
        <f t="shared" ref="R268:R270" si="48">G268+H268+J268+K268+I268-M268-O268-P268-Q268-N268</f>
        <v>4147490.9300000006</v>
      </c>
      <c r="S268" s="865">
        <f t="shared" ref="S268" si="49">R268-V268</f>
        <v>0</v>
      </c>
      <c r="T268" s="328">
        <v>4147490.9300000006</v>
      </c>
      <c r="U268" s="329" t="str">
        <f t="shared" si="43"/>
        <v>MYR</v>
      </c>
      <c r="V268" s="329">
        <f t="shared" ref="V268" si="50">T268</f>
        <v>4147490.9300000006</v>
      </c>
      <c r="W268" s="330"/>
      <c r="X268" s="330"/>
      <c r="Y268" s="330"/>
      <c r="Z268" s="330"/>
      <c r="AA268" s="329"/>
      <c r="AB268" s="329"/>
      <c r="AC268" s="329"/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customHeight="1" x14ac:dyDescent="0.3">
      <c r="A269" s="375">
        <v>2</v>
      </c>
      <c r="B269" s="396" t="s">
        <v>1598</v>
      </c>
      <c r="C269" s="375">
        <v>501173</v>
      </c>
      <c r="D269" s="392" t="s">
        <v>26</v>
      </c>
      <c r="E269" s="324"/>
      <c r="F269" s="397"/>
      <c r="G269" s="416">
        <v>1148494.31</v>
      </c>
      <c r="H269" s="491"/>
      <c r="I269" s="366"/>
      <c r="J269" s="366"/>
      <c r="K269" s="366"/>
      <c r="L269" s="366"/>
      <c r="M269" s="491">
        <v>22761.09</v>
      </c>
      <c r="N269" s="366"/>
      <c r="O269" s="366"/>
      <c r="P269" s="366"/>
      <c r="Q269" s="366"/>
      <c r="R269" s="562">
        <f t="shared" si="48"/>
        <v>1125733.22</v>
      </c>
      <c r="S269" s="865">
        <f t="shared" ref="S269:S271" si="51">R269-V269</f>
        <v>0</v>
      </c>
      <c r="T269" s="328">
        <v>1125733.22</v>
      </c>
      <c r="U269" s="329" t="s">
        <v>26</v>
      </c>
      <c r="V269" s="329">
        <v>1125733.22</v>
      </c>
      <c r="W269" s="330"/>
      <c r="X269" s="330"/>
      <c r="Y269" s="330"/>
      <c r="Z269" s="330"/>
      <c r="AA269" s="329"/>
      <c r="AB269" s="329"/>
      <c r="AC269" s="329"/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customHeight="1" x14ac:dyDescent="0.3">
      <c r="A270" s="375">
        <v>3</v>
      </c>
      <c r="B270" s="396" t="s">
        <v>1599</v>
      </c>
      <c r="C270" s="375">
        <v>501288</v>
      </c>
      <c r="D270" s="392" t="s">
        <v>26</v>
      </c>
      <c r="E270" s="324"/>
      <c r="F270" s="397"/>
      <c r="G270" s="416">
        <v>824969.48</v>
      </c>
      <c r="H270" s="491">
        <v>850000</v>
      </c>
      <c r="I270" s="366"/>
      <c r="J270" s="366"/>
      <c r="K270" s="366"/>
      <c r="L270" s="366"/>
      <c r="M270" s="491">
        <v>12649.7</v>
      </c>
      <c r="N270" s="366"/>
      <c r="O270" s="366"/>
      <c r="P270" s="366"/>
      <c r="Q270" s="366"/>
      <c r="R270" s="562">
        <f t="shared" si="48"/>
        <v>1662319.78</v>
      </c>
      <c r="S270" s="865">
        <f t="shared" si="51"/>
        <v>0</v>
      </c>
      <c r="T270" s="328">
        <v>1662319.78</v>
      </c>
      <c r="U270" s="329" t="s">
        <v>26</v>
      </c>
      <c r="V270" s="329">
        <v>1662319.78</v>
      </c>
      <c r="W270" s="330"/>
      <c r="X270" s="330"/>
      <c r="Y270" s="330"/>
      <c r="Z270" s="330"/>
      <c r="AA270" s="329"/>
      <c r="AB270" s="329"/>
      <c r="AC270" s="329"/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customHeight="1" x14ac:dyDescent="0.3">
      <c r="A271" s="375">
        <v>4</v>
      </c>
      <c r="B271" s="396" t="s">
        <v>1290</v>
      </c>
      <c r="C271" s="375">
        <v>501114</v>
      </c>
      <c r="D271" s="392" t="s">
        <v>26</v>
      </c>
      <c r="E271" s="324"/>
      <c r="F271" s="397"/>
      <c r="G271" s="416">
        <v>1293471.8400000005</v>
      </c>
      <c r="H271" s="491"/>
      <c r="I271" s="366"/>
      <c r="J271" s="366"/>
      <c r="K271" s="366"/>
      <c r="L271" s="366"/>
      <c r="M271" s="491">
        <v>32464.87</v>
      </c>
      <c r="N271" s="366"/>
      <c r="O271" s="366"/>
      <c r="P271" s="366"/>
      <c r="Q271" s="366"/>
      <c r="R271" s="562">
        <f t="shared" ref="R271" si="52">G271+H271+J271+K271+I271-M271-O271-P271-Q271-N271</f>
        <v>1261006.9700000004</v>
      </c>
      <c r="S271" s="865">
        <f t="shared" si="51"/>
        <v>0</v>
      </c>
      <c r="T271" s="328">
        <v>1261006.9700000002</v>
      </c>
      <c r="U271" s="329" t="str">
        <f t="shared" si="43"/>
        <v>MYR</v>
      </c>
      <c r="V271" s="329">
        <f t="shared" ref="V271" si="53">T271</f>
        <v>1261006.9700000002</v>
      </c>
      <c r="W271" s="330"/>
      <c r="X271" s="330"/>
      <c r="Y271" s="330"/>
      <c r="Z271" s="330"/>
      <c r="AA271" s="329"/>
      <c r="AB271" s="419">
        <f t="shared" ref="AB271:AB280" si="54">H271+I271-M271-O271</f>
        <v>-32464.87</v>
      </c>
      <c r="AC271" s="329"/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customHeight="1" x14ac:dyDescent="0.3">
      <c r="A272" s="375">
        <v>5</v>
      </c>
      <c r="B272" s="396" t="s">
        <v>1280</v>
      </c>
      <c r="C272" s="375">
        <v>501106</v>
      </c>
      <c r="D272" s="392" t="s">
        <v>26</v>
      </c>
      <c r="E272" s="324"/>
      <c r="F272" s="397"/>
      <c r="G272" s="416">
        <v>1298763.8399999996</v>
      </c>
      <c r="H272" s="491"/>
      <c r="I272" s="366"/>
      <c r="J272" s="366"/>
      <c r="K272" s="366"/>
      <c r="L272" s="366"/>
      <c r="M272" s="491">
        <v>32799.72</v>
      </c>
      <c r="N272" s="366"/>
      <c r="O272" s="366"/>
      <c r="P272" s="366"/>
      <c r="Q272" s="366"/>
      <c r="R272" s="562">
        <f t="shared" ref="R272:R285" si="55">G272+H272+J272+K272+I272-M272-O272-P272-Q272-N272</f>
        <v>1265964.1199999996</v>
      </c>
      <c r="S272" s="865">
        <f t="shared" ref="S272:S285" si="56">R272-V272</f>
        <v>0</v>
      </c>
      <c r="T272" s="328">
        <v>1265964.1199999996</v>
      </c>
      <c r="U272" s="329" t="str">
        <f t="shared" si="43"/>
        <v>MYR</v>
      </c>
      <c r="V272" s="329">
        <f t="shared" ref="V272:V280" si="57">T272</f>
        <v>1265964.1199999996</v>
      </c>
      <c r="W272" s="330"/>
      <c r="X272" s="330"/>
      <c r="Y272" s="330"/>
      <c r="Z272" s="330"/>
      <c r="AA272" s="329"/>
      <c r="AB272" s="419">
        <f t="shared" si="54"/>
        <v>-32799.72</v>
      </c>
      <c r="AC272" s="329"/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customHeight="1" x14ac:dyDescent="0.3">
      <c r="A273" s="375">
        <v>6</v>
      </c>
      <c r="B273" s="396" t="s">
        <v>1281</v>
      </c>
      <c r="C273" s="375">
        <v>501107</v>
      </c>
      <c r="D273" s="392" t="s">
        <v>26</v>
      </c>
      <c r="E273" s="324"/>
      <c r="F273" s="397"/>
      <c r="G273" s="416">
        <v>1291508.17</v>
      </c>
      <c r="H273" s="491"/>
      <c r="I273" s="366"/>
      <c r="J273" s="366"/>
      <c r="K273" s="366"/>
      <c r="L273" s="366"/>
      <c r="M273" s="491">
        <v>32616.48</v>
      </c>
      <c r="N273" s="366"/>
      <c r="O273" s="366"/>
      <c r="P273" s="366"/>
      <c r="Q273" s="366"/>
      <c r="R273" s="562">
        <f t="shared" si="55"/>
        <v>1258891.69</v>
      </c>
      <c r="S273" s="865">
        <f t="shared" si="56"/>
        <v>0</v>
      </c>
      <c r="T273" s="328">
        <v>1258891.69</v>
      </c>
      <c r="U273" s="329" t="str">
        <f t="shared" si="43"/>
        <v>MYR</v>
      </c>
      <c r="V273" s="329">
        <f t="shared" si="57"/>
        <v>1258891.69</v>
      </c>
      <c r="W273" s="330"/>
      <c r="X273" s="330"/>
      <c r="Y273" s="330"/>
      <c r="Z273" s="330"/>
      <c r="AA273" s="329"/>
      <c r="AB273" s="419">
        <f t="shared" si="54"/>
        <v>-32616.48</v>
      </c>
      <c r="AC273" s="329"/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customHeight="1" x14ac:dyDescent="0.3">
      <c r="A274" s="375">
        <v>7</v>
      </c>
      <c r="B274" s="396" t="s">
        <v>1282</v>
      </c>
      <c r="C274" s="375">
        <v>501108</v>
      </c>
      <c r="D274" s="392" t="s">
        <v>26</v>
      </c>
      <c r="E274" s="324"/>
      <c r="F274" s="397"/>
      <c r="G274" s="416">
        <v>493385.17000000004</v>
      </c>
      <c r="H274" s="491"/>
      <c r="I274" s="366"/>
      <c r="J274" s="366"/>
      <c r="K274" s="366"/>
      <c r="L274" s="366"/>
      <c r="M274" s="491">
        <v>12460.23</v>
      </c>
      <c r="N274" s="366"/>
      <c r="O274" s="366"/>
      <c r="P274" s="366"/>
      <c r="Q274" s="366"/>
      <c r="R274" s="562">
        <f t="shared" si="55"/>
        <v>480924.94000000006</v>
      </c>
      <c r="S274" s="865">
        <f t="shared" si="56"/>
        <v>0</v>
      </c>
      <c r="T274" s="328">
        <v>480924.93999999994</v>
      </c>
      <c r="U274" s="329" t="str">
        <f t="shared" si="43"/>
        <v>MYR</v>
      </c>
      <c r="V274" s="329">
        <f t="shared" si="57"/>
        <v>480924.93999999994</v>
      </c>
      <c r="W274" s="330"/>
      <c r="X274" s="330"/>
      <c r="Y274" s="330"/>
      <c r="Z274" s="330"/>
      <c r="AA274" s="329"/>
      <c r="AB274" s="419">
        <f t="shared" si="54"/>
        <v>-12460.23</v>
      </c>
      <c r="AC274" s="329"/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75">
        <v>8</v>
      </c>
      <c r="B275" s="396" t="s">
        <v>1283</v>
      </c>
      <c r="C275" s="375">
        <v>501109</v>
      </c>
      <c r="D275" s="392" t="s">
        <v>26</v>
      </c>
      <c r="E275" s="324"/>
      <c r="F275" s="397"/>
      <c r="G275" s="416">
        <v>1308671.8400000001</v>
      </c>
      <c r="H275" s="491"/>
      <c r="I275" s="366"/>
      <c r="J275" s="366"/>
      <c r="K275" s="366"/>
      <c r="L275" s="366"/>
      <c r="M275" s="491">
        <v>32928.980000000003</v>
      </c>
      <c r="N275" s="366"/>
      <c r="O275" s="366"/>
      <c r="P275" s="366"/>
      <c r="Q275" s="366"/>
      <c r="R275" s="562">
        <f t="shared" si="55"/>
        <v>1275742.8600000001</v>
      </c>
      <c r="S275" s="865">
        <f t="shared" si="56"/>
        <v>0</v>
      </c>
      <c r="T275" s="328">
        <v>1275742.8600000001</v>
      </c>
      <c r="U275" s="329" t="str">
        <f t="shared" si="43"/>
        <v>MYR</v>
      </c>
      <c r="V275" s="329">
        <f t="shared" si="57"/>
        <v>1275742.8600000001</v>
      </c>
      <c r="W275" s="330"/>
      <c r="X275" s="330"/>
      <c r="Y275" s="330"/>
      <c r="Z275" s="330"/>
      <c r="AA275" s="329"/>
      <c r="AB275" s="419">
        <f t="shared" si="54"/>
        <v>-32928.980000000003</v>
      </c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566">
        <v>9</v>
      </c>
      <c r="B276" s="396" t="s">
        <v>1399</v>
      </c>
      <c r="C276" s="375">
        <v>501159</v>
      </c>
      <c r="D276" s="392" t="s">
        <v>0</v>
      </c>
      <c r="E276" s="324"/>
      <c r="F276" s="397"/>
      <c r="G276" s="416">
        <v>64848850</v>
      </c>
      <c r="H276" s="491"/>
      <c r="I276" s="366"/>
      <c r="J276" s="366">
        <v>963.91</v>
      </c>
      <c r="K276" s="366"/>
      <c r="L276" s="366"/>
      <c r="M276" s="491">
        <v>7014200</v>
      </c>
      <c r="N276" s="366"/>
      <c r="O276" s="366"/>
      <c r="P276" s="366">
        <v>981613.91</v>
      </c>
      <c r="Q276" s="366"/>
      <c r="R276" s="562">
        <f t="shared" si="55"/>
        <v>56854000</v>
      </c>
      <c r="S276" s="940">
        <f t="shared" si="56"/>
        <v>0</v>
      </c>
      <c r="T276" s="328">
        <v>14000000</v>
      </c>
      <c r="U276" s="329" t="str">
        <f t="shared" si="43"/>
        <v>USD</v>
      </c>
      <c r="V276" s="329">
        <f t="shared" ref="V276:V279" si="58">T276*$V$1</f>
        <v>56854000</v>
      </c>
      <c r="W276" s="330"/>
      <c r="X276" s="330"/>
      <c r="Y276" s="330"/>
      <c r="Z276" s="330"/>
      <c r="AA276" s="329"/>
      <c r="AB276" s="419">
        <f t="shared" si="54"/>
        <v>-7014200</v>
      </c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566">
        <v>10</v>
      </c>
      <c r="B277" s="396" t="s">
        <v>1491</v>
      </c>
      <c r="C277" s="375">
        <v>501233</v>
      </c>
      <c r="D277" s="392" t="s">
        <v>26</v>
      </c>
      <c r="E277" s="324"/>
      <c r="F277" s="397"/>
      <c r="G277" s="416">
        <v>3841919.2</v>
      </c>
      <c r="H277" s="491"/>
      <c r="I277" s="366"/>
      <c r="J277" s="366"/>
      <c r="K277" s="366"/>
      <c r="L277" s="366"/>
      <c r="M277" s="491">
        <v>38676.93</v>
      </c>
      <c r="N277" s="366"/>
      <c r="O277" s="366"/>
      <c r="P277" s="366"/>
      <c r="Q277" s="366"/>
      <c r="R277" s="562">
        <f t="shared" si="55"/>
        <v>3803242.27</v>
      </c>
      <c r="S277" s="865">
        <f t="shared" si="56"/>
        <v>0</v>
      </c>
      <c r="T277" s="328">
        <v>3803242.27</v>
      </c>
      <c r="U277" s="329" t="str">
        <f t="shared" si="43"/>
        <v>MYR</v>
      </c>
      <c r="V277" s="329">
        <f t="shared" si="57"/>
        <v>3803242.27</v>
      </c>
      <c r="W277" s="330"/>
      <c r="X277" s="330"/>
      <c r="Y277" s="330"/>
      <c r="Z277" s="330"/>
      <c r="AA277" s="329"/>
      <c r="AB277" s="419">
        <f t="shared" si="54"/>
        <v>-38676.93</v>
      </c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566">
        <v>11</v>
      </c>
      <c r="B278" s="396" t="s">
        <v>1465</v>
      </c>
      <c r="C278" s="375">
        <v>501219</v>
      </c>
      <c r="D278" s="392" t="s">
        <v>0</v>
      </c>
      <c r="E278" s="324"/>
      <c r="F278" s="397"/>
      <c r="G278" s="416">
        <v>111523500</v>
      </c>
      <c r="H278" s="491">
        <v>5048242.38</v>
      </c>
      <c r="I278" s="366"/>
      <c r="J278" s="366"/>
      <c r="K278" s="366"/>
      <c r="L278" s="366"/>
      <c r="M278" s="491"/>
      <c r="N278" s="366"/>
      <c r="O278" s="366"/>
      <c r="P278" s="366">
        <f>1933868.73+5849.37</f>
        <v>1939718.1</v>
      </c>
      <c r="Q278" s="366"/>
      <c r="R278" s="562">
        <f t="shared" si="55"/>
        <v>114632024.28</v>
      </c>
      <c r="S278" s="865">
        <f t="shared" si="56"/>
        <v>1.5459999442100525E-2</v>
      </c>
      <c r="T278" s="328">
        <v>28227536.140000001</v>
      </c>
      <c r="U278" s="329" t="str">
        <f t="shared" si="43"/>
        <v>USD</v>
      </c>
      <c r="V278" s="329">
        <f t="shared" si="58"/>
        <v>114632024.26454</v>
      </c>
      <c r="W278" s="330"/>
      <c r="X278" s="330"/>
      <c r="Y278" s="330"/>
      <c r="Z278" s="330"/>
      <c r="AA278" s="329"/>
      <c r="AB278" s="419"/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385">
        <v>12</v>
      </c>
      <c r="B279" s="396" t="s">
        <v>99</v>
      </c>
      <c r="C279" s="375">
        <v>501018</v>
      </c>
      <c r="D279" s="375" t="s">
        <v>0</v>
      </c>
      <c r="E279" s="375"/>
      <c r="F279" s="397"/>
      <c r="G279" s="366">
        <v>104294820.86999997</v>
      </c>
      <c r="H279" s="366"/>
      <c r="I279" s="366"/>
      <c r="J279" s="366"/>
      <c r="K279" s="366"/>
      <c r="L279" s="366"/>
      <c r="M279" s="366">
        <v>1716978.88</v>
      </c>
      <c r="N279" s="366"/>
      <c r="O279" s="366"/>
      <c r="P279" s="366">
        <f>1755113.6+5695.92</f>
        <v>1760809.52</v>
      </c>
      <c r="Q279" s="366"/>
      <c r="R279" s="562">
        <f>G279+H279+J279+K279+I279-M279-O279-P279-Q279-N279</f>
        <v>100817032.46999998</v>
      </c>
      <c r="S279" s="865">
        <f t="shared" si="56"/>
        <v>1.2999922037124634E-3</v>
      </c>
      <c r="T279" s="328">
        <v>24825666.699999999</v>
      </c>
      <c r="U279" s="329" t="str">
        <f t="shared" si="43"/>
        <v>USD</v>
      </c>
      <c r="V279" s="329">
        <f t="shared" si="58"/>
        <v>100817032.46869999</v>
      </c>
      <c r="W279" s="330"/>
      <c r="X279" s="330"/>
      <c r="Y279" s="330"/>
      <c r="Z279" s="330"/>
      <c r="AA279" s="329"/>
      <c r="AB279" s="419"/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3">
      <c r="A280" s="566">
        <v>13</v>
      </c>
      <c r="B280" s="396" t="s">
        <v>1366</v>
      </c>
      <c r="C280" s="375">
        <v>501141</v>
      </c>
      <c r="D280" s="392" t="s">
        <v>26</v>
      </c>
      <c r="E280" s="324"/>
      <c r="F280" s="397"/>
      <c r="G280" s="416">
        <v>1492008.2899999998</v>
      </c>
      <c r="H280" s="491"/>
      <c r="I280" s="366"/>
      <c r="J280" s="366"/>
      <c r="K280" s="366"/>
      <c r="L280" s="366"/>
      <c r="M280" s="491">
        <v>30735.67</v>
      </c>
      <c r="N280" s="366"/>
      <c r="O280" s="366"/>
      <c r="P280" s="366"/>
      <c r="Q280" s="366"/>
      <c r="R280" s="562">
        <f t="shared" si="55"/>
        <v>1461272.6199999999</v>
      </c>
      <c r="S280" s="865">
        <f t="shared" si="56"/>
        <v>0</v>
      </c>
      <c r="T280" s="328">
        <v>1461272.6199999999</v>
      </c>
      <c r="U280" s="329" t="str">
        <f t="shared" si="43"/>
        <v>MYR</v>
      </c>
      <c r="V280" s="329">
        <f t="shared" si="57"/>
        <v>1461272.6199999999</v>
      </c>
      <c r="W280" s="330"/>
      <c r="X280" s="330"/>
      <c r="Y280" s="330"/>
      <c r="Z280" s="330"/>
      <c r="AA280" s="329"/>
      <c r="AB280" s="419">
        <f t="shared" si="54"/>
        <v>-30735.67</v>
      </c>
      <c r="AC280" s="329"/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customHeight="1" x14ac:dyDescent="0.3">
      <c r="A281" s="566">
        <v>14</v>
      </c>
      <c r="B281" s="396" t="s">
        <v>108</v>
      </c>
      <c r="C281" s="375">
        <v>501130</v>
      </c>
      <c r="D281" s="392" t="s">
        <v>26</v>
      </c>
      <c r="E281" s="324"/>
      <c r="F281" s="397"/>
      <c r="G281" s="416">
        <v>2306468.02</v>
      </c>
      <c r="H281" s="491"/>
      <c r="I281" s="366"/>
      <c r="J281" s="366"/>
      <c r="K281" s="366"/>
      <c r="L281" s="366"/>
      <c r="M281" s="491">
        <v>138996.48000000001</v>
      </c>
      <c r="N281" s="366"/>
      <c r="O281" s="366"/>
      <c r="P281" s="366"/>
      <c r="Q281" s="366"/>
      <c r="R281" s="562">
        <f t="shared" si="55"/>
        <v>2167471.54</v>
      </c>
      <c r="S281" s="865">
        <f t="shared" si="56"/>
        <v>0</v>
      </c>
      <c r="T281" s="328">
        <v>2167471.54</v>
      </c>
      <c r="U281" s="329" t="str">
        <f t="shared" si="43"/>
        <v>MYR</v>
      </c>
      <c r="V281" s="329">
        <f>T281</f>
        <v>2167471.54</v>
      </c>
      <c r="W281" s="330"/>
      <c r="X281" s="330"/>
      <c r="Y281" s="330"/>
      <c r="Z281" s="330"/>
      <c r="AA281" s="329"/>
      <c r="AB281" s="419"/>
      <c r="AC281" s="329"/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566">
        <v>15</v>
      </c>
      <c r="B282" s="396" t="s">
        <v>1446</v>
      </c>
      <c r="C282" s="375">
        <v>501210</v>
      </c>
      <c r="D282" s="392" t="s">
        <v>0</v>
      </c>
      <c r="E282" s="324"/>
      <c r="F282" s="397"/>
      <c r="G282" s="828">
        <v>35509381.390000001</v>
      </c>
      <c r="H282" s="491"/>
      <c r="I282" s="366"/>
      <c r="J282" s="366">
        <v>1472.37</v>
      </c>
      <c r="K282" s="366"/>
      <c r="L282" s="366"/>
      <c r="M282" s="491">
        <v>606569.16</v>
      </c>
      <c r="N282" s="366"/>
      <c r="O282" s="366"/>
      <c r="P282" s="366">
        <v>600902.96</v>
      </c>
      <c r="Q282" s="366"/>
      <c r="R282" s="562">
        <f t="shared" si="55"/>
        <v>34303381.640000001</v>
      </c>
      <c r="S282" s="940">
        <f t="shared" si="56"/>
        <v>-2.0299926400184631E-3</v>
      </c>
      <c r="T282" s="328">
        <v>8447028.2299999986</v>
      </c>
      <c r="U282" s="329" t="str">
        <f t="shared" si="43"/>
        <v>USD</v>
      </c>
      <c r="V282" s="329">
        <f>T282*$V$1</f>
        <v>34303381.642029993</v>
      </c>
      <c r="W282" s="330"/>
      <c r="X282" s="330"/>
      <c r="Y282" s="330"/>
      <c r="Z282" s="330"/>
      <c r="AA282" s="329"/>
      <c r="AB282" s="419"/>
      <c r="AC282" s="329"/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3">
      <c r="A283" s="566">
        <v>16</v>
      </c>
      <c r="B283" s="391" t="s">
        <v>1490</v>
      </c>
      <c r="C283" s="374">
        <v>501179</v>
      </c>
      <c r="D283" s="375" t="s">
        <v>0</v>
      </c>
      <c r="E283" s="393"/>
      <c r="F283" s="394"/>
      <c r="G283" s="395">
        <v>6314761.2200000007</v>
      </c>
      <c r="H283" s="395"/>
      <c r="I283" s="366"/>
      <c r="J283" s="368"/>
      <c r="K283" s="368"/>
      <c r="L283" s="368"/>
      <c r="M283" s="413">
        <v>116708.36</v>
      </c>
      <c r="N283" s="368"/>
      <c r="O283" s="369"/>
      <c r="P283" s="366">
        <f>105792.12+16.6</f>
        <v>105808.72</v>
      </c>
      <c r="Q283" s="368"/>
      <c r="R283" s="556">
        <f t="shared" si="55"/>
        <v>6092244.1400000006</v>
      </c>
      <c r="S283" s="940">
        <f t="shared" si="56"/>
        <v>2.359999343752861E-3</v>
      </c>
      <c r="T283" s="328">
        <v>1500183.2400000002</v>
      </c>
      <c r="U283" s="329" t="str">
        <f t="shared" si="43"/>
        <v>USD</v>
      </c>
      <c r="V283" s="329">
        <f t="shared" ref="V283" si="59">T283*$V$1</f>
        <v>6092244.1376400013</v>
      </c>
      <c r="W283" s="330"/>
      <c r="X283" s="330"/>
      <c r="Y283" s="330"/>
      <c r="Z283" s="330"/>
      <c r="AA283" s="329"/>
      <c r="AB283" s="419"/>
      <c r="AC283" s="329"/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3">
      <c r="A284" s="566">
        <v>17</v>
      </c>
      <c r="B284" s="396" t="s">
        <v>1431</v>
      </c>
      <c r="C284" s="375">
        <v>501191</v>
      </c>
      <c r="D284" s="392" t="s">
        <v>26</v>
      </c>
      <c r="E284" s="324"/>
      <c r="F284" s="397"/>
      <c r="G284" s="364">
        <v>7823360</v>
      </c>
      <c r="H284" s="491"/>
      <c r="I284" s="366"/>
      <c r="J284" s="366"/>
      <c r="K284" s="366"/>
      <c r="L284" s="366"/>
      <c r="M284" s="491">
        <v>112597.16</v>
      </c>
      <c r="N284" s="366"/>
      <c r="O284" s="366"/>
      <c r="P284" s="366"/>
      <c r="Q284" s="366"/>
      <c r="R284" s="562">
        <f t="shared" si="55"/>
        <v>7710762.8399999999</v>
      </c>
      <c r="S284" s="863">
        <f t="shared" si="56"/>
        <v>0</v>
      </c>
      <c r="T284" s="328">
        <v>7710762.8399999999</v>
      </c>
      <c r="U284" s="329" t="str">
        <f t="shared" si="43"/>
        <v>MYR</v>
      </c>
      <c r="V284" s="329">
        <f t="shared" ref="V284:V285" si="60">T284</f>
        <v>7710762.8399999999</v>
      </c>
      <c r="W284" s="330"/>
      <c r="X284" s="330"/>
      <c r="Y284" s="330"/>
      <c r="Z284" s="330"/>
      <c r="AA284" s="329"/>
      <c r="AB284" s="419"/>
      <c r="AC284" s="329"/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566">
        <v>18</v>
      </c>
      <c r="B285" s="396" t="s">
        <v>1432</v>
      </c>
      <c r="C285" s="375">
        <v>501192</v>
      </c>
      <c r="D285" s="392" t="s">
        <v>26</v>
      </c>
      <c r="E285" s="324"/>
      <c r="F285" s="397"/>
      <c r="G285" s="364">
        <v>11735040</v>
      </c>
      <c r="H285" s="491"/>
      <c r="I285" s="366"/>
      <c r="J285" s="366"/>
      <c r="K285" s="366"/>
      <c r="L285" s="366"/>
      <c r="M285" s="491">
        <v>162698.79</v>
      </c>
      <c r="N285" s="366"/>
      <c r="O285" s="366"/>
      <c r="P285" s="366"/>
      <c r="Q285" s="366"/>
      <c r="R285" s="562">
        <f t="shared" si="55"/>
        <v>11572341.210000001</v>
      </c>
      <c r="S285" s="863">
        <f t="shared" si="56"/>
        <v>0</v>
      </c>
      <c r="T285" s="328">
        <v>11572341.210000001</v>
      </c>
      <c r="U285" s="329" t="str">
        <f t="shared" si="43"/>
        <v>MYR</v>
      </c>
      <c r="V285" s="329">
        <f t="shared" si="60"/>
        <v>11572341.210000001</v>
      </c>
      <c r="W285" s="330"/>
      <c r="X285" s="330"/>
      <c r="Y285" s="330"/>
      <c r="Z285" s="330"/>
      <c r="AA285" s="329"/>
      <c r="AB285" s="419"/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hidden="1" customHeight="1" x14ac:dyDescent="0.3">
      <c r="A286" s="385">
        <v>17</v>
      </c>
      <c r="B286" s="396" t="s">
        <v>169</v>
      </c>
      <c r="C286" s="375">
        <v>500633</v>
      </c>
      <c r="D286" s="375" t="s">
        <v>0</v>
      </c>
      <c r="E286" s="374"/>
      <c r="F286" s="397"/>
      <c r="G286" s="416">
        <v>2.6500150561332703E-3</v>
      </c>
      <c r="H286" s="491"/>
      <c r="I286" s="366"/>
      <c r="J286" s="366"/>
      <c r="K286" s="366"/>
      <c r="L286" s="366"/>
      <c r="M286" s="491"/>
      <c r="N286" s="366"/>
      <c r="O286" s="366"/>
      <c r="P286" s="366"/>
      <c r="Q286" s="366"/>
      <c r="R286" s="470">
        <f t="shared" ref="R286:R294" si="61">G286+H286+J286+K286+I286-M286-O286-P286-Q286-N286</f>
        <v>2.6500150561332703E-3</v>
      </c>
      <c r="S286" s="865">
        <f t="shared" ref="S286:S361" si="62">R286-V286</f>
        <v>2.6500150561332703E-3</v>
      </c>
      <c r="T286" s="328"/>
      <c r="U286" s="329" t="str">
        <f t="shared" si="43"/>
        <v>USD</v>
      </c>
      <c r="V286" s="329">
        <f t="shared" ref="V286:V320" si="63">T286*$V$1</f>
        <v>0</v>
      </c>
      <c r="W286" s="330"/>
      <c r="X286" s="330"/>
      <c r="Y286" s="330"/>
      <c r="Z286" s="330"/>
      <c r="AA286" s="329"/>
      <c r="AB286" s="419">
        <f>H286+I286-M286-O286</f>
        <v>0</v>
      </c>
      <c r="AC286" s="329">
        <f t="shared" si="39"/>
        <v>2.6500150561332703E-3</v>
      </c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490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hidden="1" customHeight="1" x14ac:dyDescent="0.3">
      <c r="A287" s="385">
        <v>6</v>
      </c>
      <c r="B287" s="396" t="s">
        <v>170</v>
      </c>
      <c r="C287" s="375">
        <v>500799</v>
      </c>
      <c r="D287" s="375" t="s">
        <v>3</v>
      </c>
      <c r="E287" s="375"/>
      <c r="F287" s="397"/>
      <c r="G287" s="416">
        <v>0</v>
      </c>
      <c r="H287" s="491"/>
      <c r="I287" s="366"/>
      <c r="J287" s="366"/>
      <c r="K287" s="366"/>
      <c r="L287" s="366"/>
      <c r="M287" s="366"/>
      <c r="N287" s="366"/>
      <c r="O287" s="366"/>
      <c r="P287" s="366"/>
      <c r="Q287" s="366"/>
      <c r="R287" s="562">
        <f t="shared" si="61"/>
        <v>0</v>
      </c>
      <c r="S287" s="865">
        <f t="shared" si="62"/>
        <v>0</v>
      </c>
      <c r="T287" s="328"/>
      <c r="U287" s="329" t="str">
        <f t="shared" si="43"/>
        <v>GBP</v>
      </c>
      <c r="V287" s="329">
        <f>T287*$V$2</f>
        <v>0</v>
      </c>
      <c r="W287" s="330"/>
      <c r="X287" s="330"/>
      <c r="Y287" s="330"/>
      <c r="Z287" s="330"/>
      <c r="AA287" s="329"/>
      <c r="AB287" s="619">
        <f t="shared" ref="AB287:AB314" si="64">H287+I287-M287-O287</f>
        <v>0</v>
      </c>
      <c r="AC287" s="329">
        <f t="shared" si="39"/>
        <v>0</v>
      </c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hidden="1" customHeight="1" x14ac:dyDescent="0.3">
      <c r="A288" s="385">
        <v>7</v>
      </c>
      <c r="B288" s="396" t="s">
        <v>171</v>
      </c>
      <c r="C288" s="375">
        <v>500809</v>
      </c>
      <c r="D288" s="375" t="s">
        <v>0</v>
      </c>
      <c r="E288" s="375"/>
      <c r="F288" s="397"/>
      <c r="G288" s="416">
        <v>8.5000135004520416E-4</v>
      </c>
      <c r="H288" s="491"/>
      <c r="I288" s="366"/>
      <c r="J288" s="366"/>
      <c r="K288" s="366"/>
      <c r="L288" s="366"/>
      <c r="M288" s="366"/>
      <c r="N288" s="366"/>
      <c r="O288" s="366"/>
      <c r="P288" s="366"/>
      <c r="Q288" s="366"/>
      <c r="R288" s="562">
        <f t="shared" si="61"/>
        <v>8.5000135004520416E-4</v>
      </c>
      <c r="S288" s="864">
        <f t="shared" si="62"/>
        <v>8.5000135004520416E-4</v>
      </c>
      <c r="T288" s="328"/>
      <c r="U288" s="329" t="str">
        <f t="shared" si="43"/>
        <v>USD</v>
      </c>
      <c r="V288" s="329">
        <f t="shared" si="63"/>
        <v>0</v>
      </c>
      <c r="W288" s="327">
        <v>1671746.6400000001</v>
      </c>
      <c r="X288" s="496"/>
      <c r="Y288" s="330"/>
      <c r="Z288" s="330"/>
      <c r="AA288" s="329"/>
      <c r="AB288" s="619">
        <f t="shared" si="64"/>
        <v>0</v>
      </c>
      <c r="AC288" s="329">
        <f t="shared" si="39"/>
        <v>8.5000135004520416E-4</v>
      </c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hidden="1" customHeight="1" x14ac:dyDescent="0.3">
      <c r="A289" s="385">
        <v>8</v>
      </c>
      <c r="B289" s="396" t="s">
        <v>172</v>
      </c>
      <c r="C289" s="375">
        <v>500810</v>
      </c>
      <c r="D289" s="375" t="s">
        <v>0</v>
      </c>
      <c r="E289" s="375"/>
      <c r="F289" s="397"/>
      <c r="G289" s="416">
        <v>-3.1750015914440155E-3</v>
      </c>
      <c r="H289" s="491"/>
      <c r="I289" s="366"/>
      <c r="J289" s="366"/>
      <c r="K289" s="366"/>
      <c r="L289" s="366"/>
      <c r="M289" s="366"/>
      <c r="N289" s="366"/>
      <c r="O289" s="366"/>
      <c r="P289" s="366"/>
      <c r="Q289" s="366"/>
      <c r="R289" s="562">
        <f t="shared" si="61"/>
        <v>-3.1750015914440155E-3</v>
      </c>
      <c r="S289" s="864">
        <f t="shared" si="62"/>
        <v>-3.1750015914440155E-3</v>
      </c>
      <c r="T289" s="328"/>
      <c r="U289" s="329" t="str">
        <f t="shared" si="43"/>
        <v>USD</v>
      </c>
      <c r="V289" s="329">
        <f t="shared" si="63"/>
        <v>0</v>
      </c>
      <c r="W289" s="330"/>
      <c r="X289" s="496"/>
      <c r="Y289" s="330"/>
      <c r="Z289" s="330"/>
      <c r="AA289" s="329"/>
      <c r="AB289" s="619">
        <f t="shared" si="64"/>
        <v>0</v>
      </c>
      <c r="AC289" s="329">
        <f t="shared" si="39"/>
        <v>-3.1750015914440155E-3</v>
      </c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85">
        <v>19</v>
      </c>
      <c r="B290" s="391" t="s">
        <v>1587</v>
      </c>
      <c r="C290" s="393">
        <v>501292</v>
      </c>
      <c r="D290" s="392" t="s">
        <v>26</v>
      </c>
      <c r="E290" s="393"/>
      <c r="F290" s="394"/>
      <c r="G290" s="438">
        <v>12224000</v>
      </c>
      <c r="H290" s="439"/>
      <c r="I290" s="395"/>
      <c r="J290" s="395"/>
      <c r="K290" s="395"/>
      <c r="L290" s="395"/>
      <c r="M290" s="395"/>
      <c r="N290" s="395"/>
      <c r="O290" s="395"/>
      <c r="P290" s="395"/>
      <c r="Q290" s="395"/>
      <c r="R290" s="562">
        <f t="shared" si="61"/>
        <v>12224000</v>
      </c>
      <c r="S290" s="863">
        <f t="shared" si="62"/>
        <v>0</v>
      </c>
      <c r="T290" s="328">
        <v>12224000</v>
      </c>
      <c r="U290" s="329" t="str">
        <f t="shared" si="43"/>
        <v>MYR</v>
      </c>
      <c r="V290" s="329">
        <f t="shared" ref="V290:V317" si="65">T290</f>
        <v>12224000</v>
      </c>
      <c r="W290" s="330"/>
      <c r="X290" s="496"/>
      <c r="Y290" s="330"/>
      <c r="Z290" s="330"/>
      <c r="AA290" s="329"/>
      <c r="AB290" s="619"/>
      <c r="AC290" s="329">
        <f t="shared" si="39"/>
        <v>12224000</v>
      </c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85">
        <v>20</v>
      </c>
      <c r="B291" s="391" t="s">
        <v>1613</v>
      </c>
      <c r="C291" s="393">
        <v>501315</v>
      </c>
      <c r="D291" s="392" t="s">
        <v>26</v>
      </c>
      <c r="E291" s="393"/>
      <c r="F291" s="394"/>
      <c r="G291" s="438">
        <v>0</v>
      </c>
      <c r="H291" s="439">
        <v>1466880</v>
      </c>
      <c r="I291" s="395"/>
      <c r="J291" s="395"/>
      <c r="K291" s="395"/>
      <c r="L291" s="395"/>
      <c r="M291" s="395"/>
      <c r="N291" s="395"/>
      <c r="O291" s="395"/>
      <c r="P291" s="395"/>
      <c r="Q291" s="395"/>
      <c r="R291" s="562">
        <f t="shared" si="61"/>
        <v>1466880</v>
      </c>
      <c r="S291" s="863">
        <f t="shared" si="62"/>
        <v>0</v>
      </c>
      <c r="T291" s="328">
        <v>1466880</v>
      </c>
      <c r="U291" s="329" t="str">
        <f t="shared" si="43"/>
        <v>MYR</v>
      </c>
      <c r="V291" s="329">
        <f t="shared" ref="V291:V292" si="66">T291</f>
        <v>1466880</v>
      </c>
      <c r="W291" s="330"/>
      <c r="X291" s="496"/>
      <c r="Y291" s="330"/>
      <c r="Z291" s="330"/>
      <c r="AA291" s="329"/>
      <c r="AB291" s="619"/>
      <c r="AC291" s="329">
        <f t="shared" si="39"/>
        <v>1466880</v>
      </c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85">
        <v>21</v>
      </c>
      <c r="B292" s="391" t="s">
        <v>1612</v>
      </c>
      <c r="C292" s="393">
        <v>501316</v>
      </c>
      <c r="D292" s="392" t="s">
        <v>26</v>
      </c>
      <c r="E292" s="393"/>
      <c r="F292" s="394"/>
      <c r="G292" s="438">
        <v>0</v>
      </c>
      <c r="H292" s="439">
        <v>2200320</v>
      </c>
      <c r="I292" s="395"/>
      <c r="J292" s="395"/>
      <c r="K292" s="395"/>
      <c r="L292" s="395"/>
      <c r="M292" s="395"/>
      <c r="N292" s="395"/>
      <c r="O292" s="395"/>
      <c r="P292" s="395"/>
      <c r="Q292" s="395"/>
      <c r="R292" s="562">
        <f t="shared" si="61"/>
        <v>2200320</v>
      </c>
      <c r="S292" s="863">
        <f t="shared" si="62"/>
        <v>0</v>
      </c>
      <c r="T292" s="328">
        <v>2200320</v>
      </c>
      <c r="U292" s="329"/>
      <c r="V292" s="329">
        <f t="shared" si="66"/>
        <v>2200320</v>
      </c>
      <c r="W292" s="330"/>
      <c r="X292" s="496"/>
      <c r="Y292" s="330"/>
      <c r="Z292" s="330"/>
      <c r="AA292" s="329"/>
      <c r="AB292" s="619"/>
      <c r="AC292" s="329">
        <f t="shared" si="39"/>
        <v>2200320</v>
      </c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85">
        <v>22</v>
      </c>
      <c r="B293" s="391" t="s">
        <v>1565</v>
      </c>
      <c r="C293" s="393">
        <v>501215</v>
      </c>
      <c r="D293" s="392" t="s">
        <v>26</v>
      </c>
      <c r="E293" s="393"/>
      <c r="F293" s="394"/>
      <c r="G293" s="438">
        <v>2039812.33</v>
      </c>
      <c r="H293" s="439"/>
      <c r="I293" s="395"/>
      <c r="J293" s="395"/>
      <c r="K293" s="395"/>
      <c r="L293" s="395"/>
      <c r="M293" s="395">
        <v>53568.99</v>
      </c>
      <c r="N293" s="395"/>
      <c r="O293" s="395"/>
      <c r="P293" s="395"/>
      <c r="Q293" s="395"/>
      <c r="R293" s="562">
        <f t="shared" si="61"/>
        <v>1986243.34</v>
      </c>
      <c r="S293" s="863">
        <f t="shared" si="62"/>
        <v>0</v>
      </c>
      <c r="T293" s="328">
        <v>1986243.34</v>
      </c>
      <c r="U293" s="329" t="str">
        <f t="shared" si="43"/>
        <v>MYR</v>
      </c>
      <c r="V293" s="329">
        <f t="shared" si="65"/>
        <v>1986243.34</v>
      </c>
      <c r="W293" s="330"/>
      <c r="X293" s="496"/>
      <c r="Y293" s="330"/>
      <c r="Z293" s="330"/>
      <c r="AA293" s="329"/>
      <c r="AB293" s="619"/>
      <c r="AC293" s="329">
        <f t="shared" si="39"/>
        <v>1986243.34</v>
      </c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85">
        <v>23</v>
      </c>
      <c r="B294" s="391" t="s">
        <v>1272</v>
      </c>
      <c r="C294" s="393">
        <v>501099</v>
      </c>
      <c r="D294" s="392" t="s">
        <v>4</v>
      </c>
      <c r="E294" s="393"/>
      <c r="F294" s="394"/>
      <c r="G294" s="438">
        <v>14006200</v>
      </c>
      <c r="H294" s="439"/>
      <c r="I294" s="395"/>
      <c r="J294" s="395">
        <v>104060.09</v>
      </c>
      <c r="K294" s="395"/>
      <c r="L294" s="395"/>
      <c r="M294" s="395"/>
      <c r="N294" s="395"/>
      <c r="O294" s="395"/>
      <c r="P294" s="395">
        <f>580.12-0.03</f>
        <v>580.09</v>
      </c>
      <c r="Q294" s="395"/>
      <c r="R294" s="562">
        <f t="shared" si="61"/>
        <v>14109680</v>
      </c>
      <c r="S294" s="864">
        <f t="shared" si="62"/>
        <v>0</v>
      </c>
      <c r="T294" s="328">
        <v>5200000</v>
      </c>
      <c r="U294" s="329" t="str">
        <f t="shared" si="43"/>
        <v>AUD</v>
      </c>
      <c r="V294" s="329">
        <f>T294*X2</f>
        <v>14109680</v>
      </c>
      <c r="W294" s="330"/>
      <c r="X294" s="496"/>
      <c r="Y294" s="330"/>
      <c r="Z294" s="330"/>
      <c r="AA294" s="329"/>
      <c r="AB294" s="619">
        <f t="shared" si="64"/>
        <v>0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85">
        <v>24</v>
      </c>
      <c r="B295" s="391" t="s">
        <v>173</v>
      </c>
      <c r="C295" s="393">
        <v>501027</v>
      </c>
      <c r="D295" s="392" t="s">
        <v>26</v>
      </c>
      <c r="E295" s="393"/>
      <c r="F295" s="449"/>
      <c r="G295" s="438">
        <v>28541.190000000079</v>
      </c>
      <c r="H295" s="439"/>
      <c r="I295" s="395"/>
      <c r="J295" s="395"/>
      <c r="K295" s="395"/>
      <c r="L295" s="395"/>
      <c r="M295" s="395">
        <v>7198.19</v>
      </c>
      <c r="N295" s="395"/>
      <c r="O295" s="395"/>
      <c r="P295" s="395"/>
      <c r="Q295" s="395"/>
      <c r="R295" s="556">
        <f t="shared" ref="R295:R317" si="67">F295+G295+H295+J295+K295+I295-M295-O295-P295-Q295-N295</f>
        <v>21343.00000000008</v>
      </c>
      <c r="S295" s="863">
        <f t="shared" si="62"/>
        <v>0</v>
      </c>
      <c r="T295" s="328">
        <v>21343.00000000008</v>
      </c>
      <c r="U295" s="329" t="str">
        <f t="shared" si="43"/>
        <v>MYR</v>
      </c>
      <c r="V295" s="329">
        <f t="shared" si="65"/>
        <v>21343.00000000008</v>
      </c>
      <c r="W295" s="330"/>
      <c r="X295" s="496"/>
      <c r="Y295" s="330"/>
      <c r="Z295" s="330"/>
      <c r="AA295" s="329"/>
      <c r="AB295" s="419">
        <f t="shared" si="64"/>
        <v>-7198.19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385">
        <v>25</v>
      </c>
      <c r="B296" s="391" t="s">
        <v>174</v>
      </c>
      <c r="C296" s="393">
        <v>501060</v>
      </c>
      <c r="D296" s="392" t="s">
        <v>26</v>
      </c>
      <c r="E296" s="402"/>
      <c r="F296" s="771"/>
      <c r="G296" s="617">
        <v>2381549.66</v>
      </c>
      <c r="H296" s="439"/>
      <c r="I296" s="395"/>
      <c r="J296" s="395"/>
      <c r="K296" s="395"/>
      <c r="L296" s="395"/>
      <c r="M296" s="395">
        <v>35779.03</v>
      </c>
      <c r="N296" s="395"/>
      <c r="O296" s="395"/>
      <c r="P296" s="395"/>
      <c r="Q296" s="395"/>
      <c r="R296" s="556">
        <f t="shared" si="67"/>
        <v>2345770.6300000004</v>
      </c>
      <c r="S296" s="863">
        <f t="shared" si="62"/>
        <v>0</v>
      </c>
      <c r="T296" s="328">
        <v>2345770.63</v>
      </c>
      <c r="U296" s="329" t="str">
        <f t="shared" si="43"/>
        <v>MYR</v>
      </c>
      <c r="V296" s="329">
        <f t="shared" si="65"/>
        <v>2345770.63</v>
      </c>
      <c r="W296" s="330"/>
      <c r="X296" s="496"/>
      <c r="Y296" s="330"/>
      <c r="Z296" s="330"/>
      <c r="AA296" s="329"/>
      <c r="AB296" s="419">
        <f t="shared" si="64"/>
        <v>-35779.03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85">
        <v>26</v>
      </c>
      <c r="B297" s="391" t="s">
        <v>175</v>
      </c>
      <c r="C297" s="393">
        <v>501061</v>
      </c>
      <c r="D297" s="392" t="s">
        <v>26</v>
      </c>
      <c r="E297" s="402"/>
      <c r="F297" s="616"/>
      <c r="G297" s="416">
        <v>1127269.3799999999</v>
      </c>
      <c r="H297" s="439"/>
      <c r="I297" s="395"/>
      <c r="J297" s="395"/>
      <c r="K297" s="395"/>
      <c r="L297" s="395"/>
      <c r="M297" s="395">
        <v>12935.02</v>
      </c>
      <c r="N297" s="395"/>
      <c r="O297" s="395"/>
      <c r="P297" s="395"/>
      <c r="Q297" s="395"/>
      <c r="R297" s="556">
        <f t="shared" si="67"/>
        <v>1114334.3599999999</v>
      </c>
      <c r="S297" s="863">
        <f t="shared" si="62"/>
        <v>0</v>
      </c>
      <c r="T297" s="328">
        <v>1114334.3599999999</v>
      </c>
      <c r="U297" s="329" t="str">
        <f t="shared" si="43"/>
        <v>MYR</v>
      </c>
      <c r="V297" s="329">
        <f t="shared" si="65"/>
        <v>1114334.3599999999</v>
      </c>
      <c r="W297" s="330"/>
      <c r="X297" s="496"/>
      <c r="Y297" s="330"/>
      <c r="Z297" s="330"/>
      <c r="AA297" s="329"/>
      <c r="AB297" s="419">
        <f t="shared" si="64"/>
        <v>-12935.02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385">
        <v>27</v>
      </c>
      <c r="B298" s="391" t="s">
        <v>1365</v>
      </c>
      <c r="C298" s="393">
        <v>501146</v>
      </c>
      <c r="D298" s="392" t="s">
        <v>26</v>
      </c>
      <c r="E298" s="402"/>
      <c r="F298" s="616"/>
      <c r="G298" s="416">
        <v>239585000</v>
      </c>
      <c r="H298" s="439"/>
      <c r="I298" s="395"/>
      <c r="J298" s="395"/>
      <c r="K298" s="395"/>
      <c r="L298" s="395"/>
      <c r="M298" s="395">
        <v>2083000</v>
      </c>
      <c r="N298" s="395"/>
      <c r="O298" s="395"/>
      <c r="P298" s="395"/>
      <c r="Q298" s="395"/>
      <c r="R298" s="556">
        <f t="shared" si="67"/>
        <v>237502000</v>
      </c>
      <c r="S298" s="863">
        <f t="shared" si="62"/>
        <v>0</v>
      </c>
      <c r="T298" s="328">
        <v>237502000</v>
      </c>
      <c r="U298" s="329" t="str">
        <f t="shared" si="43"/>
        <v>MYR</v>
      </c>
      <c r="V298" s="329">
        <f t="shared" si="65"/>
        <v>237502000</v>
      </c>
      <c r="W298" s="330"/>
      <c r="X298" s="496"/>
      <c r="Y298" s="330"/>
      <c r="Z298" s="330"/>
      <c r="AA298" s="329"/>
      <c r="AB298" s="419">
        <f t="shared" si="64"/>
        <v>-2083000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385">
        <v>28</v>
      </c>
      <c r="B299" s="391" t="s">
        <v>1378</v>
      </c>
      <c r="C299" s="393">
        <v>501150</v>
      </c>
      <c r="D299" s="392" t="s">
        <v>26</v>
      </c>
      <c r="E299" s="402"/>
      <c r="F299" s="616"/>
      <c r="G299" s="416">
        <v>1170448.5900000001</v>
      </c>
      <c r="H299" s="439"/>
      <c r="I299" s="395"/>
      <c r="J299" s="395"/>
      <c r="K299" s="395"/>
      <c r="L299" s="395"/>
      <c r="M299" s="395">
        <v>23149.32</v>
      </c>
      <c r="N299" s="395"/>
      <c r="O299" s="395"/>
      <c r="P299" s="395"/>
      <c r="Q299" s="395"/>
      <c r="R299" s="556">
        <f t="shared" si="67"/>
        <v>1147299.27</v>
      </c>
      <c r="S299" s="863">
        <f t="shared" si="62"/>
        <v>0</v>
      </c>
      <c r="T299" s="328">
        <v>1147299.27</v>
      </c>
      <c r="U299" s="329" t="str">
        <f t="shared" si="43"/>
        <v>MYR</v>
      </c>
      <c r="V299" s="329">
        <f t="shared" si="65"/>
        <v>1147299.27</v>
      </c>
      <c r="W299" s="330"/>
      <c r="X299" s="496"/>
      <c r="Y299" s="330"/>
      <c r="Z299" s="330"/>
      <c r="AA299" s="329"/>
      <c r="AB299" s="419">
        <f t="shared" si="64"/>
        <v>-23149.32</v>
      </c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385">
        <v>29</v>
      </c>
      <c r="B300" s="391" t="s">
        <v>1427</v>
      </c>
      <c r="C300" s="393">
        <v>501176</v>
      </c>
      <c r="D300" s="392" t="s">
        <v>26</v>
      </c>
      <c r="E300" s="402"/>
      <c r="F300" s="616"/>
      <c r="G300" s="364">
        <v>514582.90999999986</v>
      </c>
      <c r="H300" s="439"/>
      <c r="I300" s="395"/>
      <c r="J300" s="395"/>
      <c r="K300" s="395"/>
      <c r="L300" s="395"/>
      <c r="M300" s="395">
        <v>41587.660000000003</v>
      </c>
      <c r="N300" s="395"/>
      <c r="O300" s="395"/>
      <c r="P300" s="395"/>
      <c r="Q300" s="395"/>
      <c r="R300" s="556">
        <f t="shared" si="67"/>
        <v>472995.24999999988</v>
      </c>
      <c r="S300" s="863">
        <f t="shared" si="62"/>
        <v>0</v>
      </c>
      <c r="T300" s="328">
        <v>472995.25</v>
      </c>
      <c r="U300" s="329" t="str">
        <f t="shared" si="43"/>
        <v>MYR</v>
      </c>
      <c r="V300" s="329">
        <f t="shared" si="65"/>
        <v>472995.25</v>
      </c>
      <c r="W300" s="330"/>
      <c r="X300" s="496"/>
      <c r="Y300" s="330"/>
      <c r="Z300" s="330"/>
      <c r="AA300" s="329"/>
      <c r="AB300" s="419">
        <f t="shared" si="64"/>
        <v>-41587.660000000003</v>
      </c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385">
        <v>30</v>
      </c>
      <c r="B301" s="391" t="s">
        <v>1428</v>
      </c>
      <c r="C301" s="393">
        <v>501186</v>
      </c>
      <c r="D301" s="392" t="s">
        <v>26</v>
      </c>
      <c r="E301" s="402"/>
      <c r="F301" s="616"/>
      <c r="G301" s="364">
        <v>514582.90999999986</v>
      </c>
      <c r="H301" s="439"/>
      <c r="I301" s="395"/>
      <c r="J301" s="395"/>
      <c r="K301" s="395"/>
      <c r="L301" s="395"/>
      <c r="M301" s="395">
        <v>41587.660000000003</v>
      </c>
      <c r="N301" s="395"/>
      <c r="O301" s="395"/>
      <c r="P301" s="395"/>
      <c r="Q301" s="395"/>
      <c r="R301" s="556">
        <f t="shared" si="67"/>
        <v>472995.24999999988</v>
      </c>
      <c r="S301" s="863">
        <f t="shared" si="62"/>
        <v>0</v>
      </c>
      <c r="T301" s="328">
        <v>472995.25</v>
      </c>
      <c r="U301" s="329" t="str">
        <f t="shared" si="43"/>
        <v>MYR</v>
      </c>
      <c r="V301" s="329">
        <f t="shared" si="65"/>
        <v>472995.25</v>
      </c>
      <c r="W301" s="330"/>
      <c r="X301" s="496"/>
      <c r="Y301" s="330"/>
      <c r="Z301" s="330"/>
      <c r="AA301" s="329"/>
      <c r="AB301" s="419">
        <f t="shared" si="64"/>
        <v>-41587.660000000003</v>
      </c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385">
        <v>31</v>
      </c>
      <c r="B302" s="391" t="s">
        <v>1429</v>
      </c>
      <c r="C302" s="393">
        <v>501187</v>
      </c>
      <c r="D302" s="392" t="s">
        <v>26</v>
      </c>
      <c r="E302" s="402"/>
      <c r="F302" s="616"/>
      <c r="G302" s="364">
        <v>514582.90999999986</v>
      </c>
      <c r="H302" s="439"/>
      <c r="I302" s="395"/>
      <c r="J302" s="395"/>
      <c r="K302" s="395"/>
      <c r="L302" s="395"/>
      <c r="M302" s="395">
        <v>41587.660000000003</v>
      </c>
      <c r="N302" s="395"/>
      <c r="O302" s="395"/>
      <c r="P302" s="395"/>
      <c r="Q302" s="395"/>
      <c r="R302" s="556">
        <f t="shared" si="67"/>
        <v>472995.24999999988</v>
      </c>
      <c r="S302" s="863">
        <f t="shared" si="62"/>
        <v>0</v>
      </c>
      <c r="T302" s="328">
        <v>472995.25</v>
      </c>
      <c r="U302" s="329" t="str">
        <f t="shared" si="43"/>
        <v>MYR</v>
      </c>
      <c r="V302" s="329">
        <f t="shared" si="65"/>
        <v>472995.25</v>
      </c>
      <c r="W302" s="330"/>
      <c r="X302" s="496"/>
      <c r="Y302" s="330"/>
      <c r="Z302" s="330"/>
      <c r="AA302" s="329"/>
      <c r="AB302" s="419">
        <f t="shared" si="64"/>
        <v>-41587.660000000003</v>
      </c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385">
        <v>32</v>
      </c>
      <c r="B303" s="391" t="s">
        <v>1449</v>
      </c>
      <c r="C303" s="393">
        <v>501204</v>
      </c>
      <c r="D303" s="392" t="s">
        <v>26</v>
      </c>
      <c r="E303" s="402"/>
      <c r="F303" s="616"/>
      <c r="G303" s="364">
        <v>556170.12999999989</v>
      </c>
      <c r="H303" s="439"/>
      <c r="I303" s="395"/>
      <c r="J303" s="395"/>
      <c r="K303" s="395"/>
      <c r="L303" s="395"/>
      <c r="M303" s="395">
        <v>41403.31</v>
      </c>
      <c r="N303" s="395"/>
      <c r="O303" s="395"/>
      <c r="P303" s="395"/>
      <c r="Q303" s="395"/>
      <c r="R303" s="556">
        <f t="shared" si="67"/>
        <v>514766.81999999989</v>
      </c>
      <c r="S303" s="863">
        <f t="shared" ref="S303:S315" si="68">R303-V303</f>
        <v>0</v>
      </c>
      <c r="T303" s="328">
        <v>514766.81999999989</v>
      </c>
      <c r="U303" s="329" t="str">
        <f t="shared" si="43"/>
        <v>MYR</v>
      </c>
      <c r="V303" s="329">
        <f t="shared" ref="V303:V304" si="69">T303</f>
        <v>514766.81999999989</v>
      </c>
      <c r="W303" s="330"/>
      <c r="X303" s="496"/>
      <c r="Y303" s="330"/>
      <c r="Z303" s="330"/>
      <c r="AA303" s="329"/>
      <c r="AB303" s="419">
        <f t="shared" si="64"/>
        <v>-41403.31</v>
      </c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3">
      <c r="A304" s="385">
        <v>33</v>
      </c>
      <c r="B304" s="391" t="s">
        <v>1450</v>
      </c>
      <c r="C304" s="393">
        <v>501205</v>
      </c>
      <c r="D304" s="392" t="s">
        <v>26</v>
      </c>
      <c r="E304" s="402"/>
      <c r="F304" s="616"/>
      <c r="G304" s="364">
        <v>556170.12999999989</v>
      </c>
      <c r="H304" s="439"/>
      <c r="I304" s="395"/>
      <c r="J304" s="395"/>
      <c r="K304" s="395"/>
      <c r="L304" s="395"/>
      <c r="M304" s="395">
        <v>41403.31</v>
      </c>
      <c r="N304" s="395"/>
      <c r="O304" s="395"/>
      <c r="P304" s="395"/>
      <c r="Q304" s="395"/>
      <c r="R304" s="556">
        <f t="shared" si="67"/>
        <v>514766.81999999989</v>
      </c>
      <c r="S304" s="863">
        <f t="shared" si="68"/>
        <v>0</v>
      </c>
      <c r="T304" s="328">
        <v>514766.81999999989</v>
      </c>
      <c r="U304" s="329" t="str">
        <f t="shared" si="43"/>
        <v>MYR</v>
      </c>
      <c r="V304" s="329">
        <f t="shared" si="69"/>
        <v>514766.81999999989</v>
      </c>
      <c r="W304" s="330"/>
      <c r="X304" s="496"/>
      <c r="Y304" s="330"/>
      <c r="Z304" s="330"/>
      <c r="AA304" s="329"/>
      <c r="AB304" s="419">
        <f t="shared" si="64"/>
        <v>-41403.31</v>
      </c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385">
        <v>34</v>
      </c>
      <c r="B305" s="922" t="s">
        <v>1496</v>
      </c>
      <c r="C305" s="362">
        <v>501248</v>
      </c>
      <c r="D305" s="375" t="s">
        <v>4</v>
      </c>
      <c r="E305" s="375"/>
      <c r="F305" s="923"/>
      <c r="G305" s="365">
        <v>452975.61999999994</v>
      </c>
      <c r="H305" s="439"/>
      <c r="I305" s="395"/>
      <c r="J305" s="366">
        <v>3358.87</v>
      </c>
      <c r="K305" s="395"/>
      <c r="L305" s="395"/>
      <c r="M305" s="395">
        <v>6885.14</v>
      </c>
      <c r="N305" s="395"/>
      <c r="O305" s="395"/>
      <c r="P305" s="366">
        <v>12.22</v>
      </c>
      <c r="Q305" s="395"/>
      <c r="R305" s="556">
        <f t="shared" si="67"/>
        <v>449437.12999999995</v>
      </c>
      <c r="S305" s="940">
        <f t="shared" si="68"/>
        <v>5.8999995235353708E-4</v>
      </c>
      <c r="T305" s="328">
        <v>165636.15</v>
      </c>
      <c r="U305" s="329" t="str">
        <f t="shared" si="43"/>
        <v>AUD</v>
      </c>
      <c r="V305" s="329">
        <f>T305*$X$2</f>
        <v>449437.12940999999</v>
      </c>
      <c r="W305" s="330"/>
      <c r="X305" s="496"/>
      <c r="Y305" s="330"/>
      <c r="Z305" s="330"/>
      <c r="AA305" s="329"/>
      <c r="AB305" s="419">
        <f t="shared" si="64"/>
        <v>-6885.14</v>
      </c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3">
      <c r="A306" s="385">
        <v>35</v>
      </c>
      <c r="B306" s="922" t="s">
        <v>1497</v>
      </c>
      <c r="C306" s="362">
        <v>501249</v>
      </c>
      <c r="D306" s="375" t="s">
        <v>4</v>
      </c>
      <c r="E306" s="375"/>
      <c r="F306" s="923"/>
      <c r="G306" s="365">
        <v>301983.76</v>
      </c>
      <c r="H306" s="439"/>
      <c r="I306" s="395"/>
      <c r="J306" s="366">
        <v>2239.27</v>
      </c>
      <c r="K306" s="395"/>
      <c r="L306" s="395"/>
      <c r="M306" s="395">
        <v>4590.1000000000004</v>
      </c>
      <c r="N306" s="395"/>
      <c r="O306" s="395"/>
      <c r="P306" s="366">
        <v>8.1199999999999992</v>
      </c>
      <c r="Q306" s="395"/>
      <c r="R306" s="556">
        <f t="shared" si="67"/>
        <v>299624.81000000006</v>
      </c>
      <c r="S306" s="863">
        <f t="shared" si="68"/>
        <v>2.7920000720769167E-3</v>
      </c>
      <c r="T306" s="328">
        <v>110424.12</v>
      </c>
      <c r="U306" s="329" t="str">
        <f t="shared" si="43"/>
        <v>AUD</v>
      </c>
      <c r="V306" s="329">
        <f t="shared" ref="V306:V314" si="70">T306*$X$2</f>
        <v>299624.80720799998</v>
      </c>
      <c r="W306" s="330"/>
      <c r="X306" s="496"/>
      <c r="Y306" s="330"/>
      <c r="Z306" s="330"/>
      <c r="AA306" s="329"/>
      <c r="AB306" s="419">
        <f t="shared" si="64"/>
        <v>-4590.1000000000004</v>
      </c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3">
      <c r="A307" s="385">
        <v>36</v>
      </c>
      <c r="B307" s="922" t="s">
        <v>1560</v>
      </c>
      <c r="C307" s="362">
        <v>501250</v>
      </c>
      <c r="D307" s="375" t="s">
        <v>4</v>
      </c>
      <c r="E307" s="375"/>
      <c r="F307" s="923"/>
      <c r="G307" s="365">
        <v>1035781.08</v>
      </c>
      <c r="H307" s="439"/>
      <c r="I307" s="395"/>
      <c r="J307" s="366">
        <v>7680.44</v>
      </c>
      <c r="K307" s="395"/>
      <c r="L307" s="395"/>
      <c r="M307" s="395">
        <v>15067.51</v>
      </c>
      <c r="N307" s="395"/>
      <c r="O307" s="395"/>
      <c r="P307" s="366">
        <v>27.92</v>
      </c>
      <c r="Q307" s="395"/>
      <c r="R307" s="556">
        <f t="shared" si="67"/>
        <v>1028366.0899999999</v>
      </c>
      <c r="S307" s="863">
        <f t="shared" si="68"/>
        <v>-1.2260002549737692E-3</v>
      </c>
      <c r="T307" s="328">
        <v>378995.39</v>
      </c>
      <c r="U307" s="329" t="str">
        <f t="shared" si="43"/>
        <v>AUD</v>
      </c>
      <c r="V307" s="329">
        <f t="shared" si="70"/>
        <v>1028366.0912260001</v>
      </c>
      <c r="W307" s="330"/>
      <c r="X307" s="496"/>
      <c r="Y307" s="330"/>
      <c r="Z307" s="330"/>
      <c r="AA307" s="329"/>
      <c r="AB307" s="419">
        <f t="shared" si="64"/>
        <v>-15067.51</v>
      </c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385">
        <v>37</v>
      </c>
      <c r="B308" s="922" t="s">
        <v>1561</v>
      </c>
      <c r="C308" s="362">
        <v>501271</v>
      </c>
      <c r="D308" s="375" t="s">
        <v>4</v>
      </c>
      <c r="E308" s="375"/>
      <c r="F308" s="923"/>
      <c r="G308" s="365">
        <v>944984.5199999999</v>
      </c>
      <c r="H308" s="439"/>
      <c r="I308" s="395"/>
      <c r="J308" s="366">
        <v>7007.17</v>
      </c>
      <c r="K308" s="395"/>
      <c r="L308" s="395"/>
      <c r="M308" s="395">
        <v>13746.68</v>
      </c>
      <c r="N308" s="395"/>
      <c r="O308" s="395"/>
      <c r="P308" s="366">
        <v>25.48</v>
      </c>
      <c r="Q308" s="395"/>
      <c r="R308" s="556">
        <f t="shared" si="67"/>
        <v>938219.52999999991</v>
      </c>
      <c r="S308" s="863">
        <f t="shared" si="68"/>
        <v>-3.277800022624433E-2</v>
      </c>
      <c r="T308" s="328">
        <v>345772.67000000004</v>
      </c>
      <c r="U308" s="329" t="str">
        <f t="shared" si="43"/>
        <v>AUD</v>
      </c>
      <c r="V308" s="329">
        <f t="shared" si="70"/>
        <v>938219.56277800014</v>
      </c>
      <c r="W308" s="330"/>
      <c r="X308" s="496"/>
      <c r="Y308" s="330"/>
      <c r="Z308" s="330"/>
      <c r="AA308" s="329"/>
      <c r="AB308" s="419">
        <f t="shared" si="64"/>
        <v>-13746.68</v>
      </c>
      <c r="AC308" s="329"/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3">
      <c r="A309" s="385">
        <v>38</v>
      </c>
      <c r="B309" s="922" t="s">
        <v>1562</v>
      </c>
      <c r="C309" s="362">
        <v>501272</v>
      </c>
      <c r="D309" s="375" t="s">
        <v>4</v>
      </c>
      <c r="E309" s="375"/>
      <c r="F309" s="923"/>
      <c r="G309" s="365">
        <v>1035781.0800000002</v>
      </c>
      <c r="H309" s="439"/>
      <c r="I309" s="395"/>
      <c r="J309" s="366">
        <v>7680.44</v>
      </c>
      <c r="K309" s="395"/>
      <c r="L309" s="395"/>
      <c r="M309" s="395">
        <v>15067.51</v>
      </c>
      <c r="N309" s="395"/>
      <c r="O309" s="395"/>
      <c r="P309" s="366">
        <v>27.9</v>
      </c>
      <c r="Q309" s="395"/>
      <c r="R309" s="556">
        <f t="shared" si="67"/>
        <v>1028366.1100000001</v>
      </c>
      <c r="S309" s="863">
        <f t="shared" si="68"/>
        <v>1.8773999996483326E-2</v>
      </c>
      <c r="T309" s="328">
        <v>378995.39</v>
      </c>
      <c r="U309" s="329" t="str">
        <f t="shared" si="43"/>
        <v>AUD</v>
      </c>
      <c r="V309" s="329">
        <f t="shared" si="70"/>
        <v>1028366.0912260001</v>
      </c>
      <c r="W309" s="330"/>
      <c r="X309" s="496"/>
      <c r="Y309" s="330"/>
      <c r="Z309" s="330"/>
      <c r="AA309" s="329"/>
      <c r="AB309" s="419">
        <f t="shared" si="64"/>
        <v>-15067.51</v>
      </c>
      <c r="AC309" s="329"/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3">
      <c r="A310" s="385">
        <v>39</v>
      </c>
      <c r="B310" s="922" t="s">
        <v>1563</v>
      </c>
      <c r="C310" s="362">
        <v>501273</v>
      </c>
      <c r="D310" s="375" t="s">
        <v>4</v>
      </c>
      <c r="E310" s="375"/>
      <c r="F310" s="923"/>
      <c r="G310" s="365">
        <v>1035781.08</v>
      </c>
      <c r="H310" s="439"/>
      <c r="I310" s="395"/>
      <c r="J310" s="366">
        <v>7680.44</v>
      </c>
      <c r="K310" s="395"/>
      <c r="L310" s="395"/>
      <c r="M310" s="395">
        <v>15067.51</v>
      </c>
      <c r="N310" s="395"/>
      <c r="O310" s="395"/>
      <c r="P310" s="366">
        <v>27.9</v>
      </c>
      <c r="Q310" s="395"/>
      <c r="R310" s="556">
        <f t="shared" si="67"/>
        <v>1028366.1099999999</v>
      </c>
      <c r="S310" s="863">
        <f t="shared" si="68"/>
        <v>1.8773999763652682E-2</v>
      </c>
      <c r="T310" s="328">
        <v>378995.39</v>
      </c>
      <c r="U310" s="329" t="str">
        <f t="shared" si="43"/>
        <v>AUD</v>
      </c>
      <c r="V310" s="329">
        <f t="shared" si="70"/>
        <v>1028366.0912260001</v>
      </c>
      <c r="W310" s="330"/>
      <c r="X310" s="496"/>
      <c r="Y310" s="330"/>
      <c r="Z310" s="330"/>
      <c r="AA310" s="329"/>
      <c r="AB310" s="419">
        <f t="shared" si="64"/>
        <v>-15067.51</v>
      </c>
      <c r="AC310" s="329"/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40</v>
      </c>
      <c r="B311" s="922" t="s">
        <v>1564</v>
      </c>
      <c r="C311" s="362">
        <v>501274</v>
      </c>
      <c r="D311" s="375" t="s">
        <v>4</v>
      </c>
      <c r="E311" s="375"/>
      <c r="F311" s="923"/>
      <c r="G311" s="365">
        <v>803737.62000000011</v>
      </c>
      <c r="H311" s="439"/>
      <c r="I311" s="395"/>
      <c r="J311" s="366">
        <v>5959.79</v>
      </c>
      <c r="K311" s="395"/>
      <c r="L311" s="395"/>
      <c r="M311" s="395">
        <v>11691.96</v>
      </c>
      <c r="N311" s="395"/>
      <c r="O311" s="395"/>
      <c r="P311" s="366">
        <f>21.68-0.06</f>
        <v>21.62</v>
      </c>
      <c r="Q311" s="395"/>
      <c r="R311" s="556">
        <f t="shared" si="67"/>
        <v>797983.83000000019</v>
      </c>
      <c r="S311" s="863">
        <f t="shared" si="68"/>
        <v>-3.1339998822659254E-3</v>
      </c>
      <c r="T311" s="328">
        <v>294090.01</v>
      </c>
      <c r="U311" s="329" t="str">
        <f t="shared" si="43"/>
        <v>AUD</v>
      </c>
      <c r="V311" s="329">
        <f t="shared" si="70"/>
        <v>797983.83313400007</v>
      </c>
      <c r="W311" s="330"/>
      <c r="X311" s="496"/>
      <c r="Y311" s="330"/>
      <c r="Z311" s="330"/>
      <c r="AA311" s="329"/>
      <c r="AB311" s="419">
        <f t="shared" si="64"/>
        <v>-11691.96</v>
      </c>
      <c r="AC311" s="329"/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3">
      <c r="A312" s="385">
        <v>41</v>
      </c>
      <c r="B312" s="935" t="s">
        <v>1494</v>
      </c>
      <c r="C312" s="362">
        <v>501251</v>
      </c>
      <c r="D312" s="375" t="s">
        <v>4</v>
      </c>
      <c r="E312" s="375"/>
      <c r="F312" s="923"/>
      <c r="G312" s="365">
        <v>817708.52999999991</v>
      </c>
      <c r="H312" s="439"/>
      <c r="I312" s="395"/>
      <c r="J312" s="366">
        <v>6063.39</v>
      </c>
      <c r="K312" s="395"/>
      <c r="L312" s="395"/>
      <c r="M312" s="395">
        <v>12423.28</v>
      </c>
      <c r="N312" s="395"/>
      <c r="O312" s="395"/>
      <c r="P312" s="366">
        <v>22.04</v>
      </c>
      <c r="Q312" s="395"/>
      <c r="R312" s="556">
        <f t="shared" si="67"/>
        <v>811326.59999999986</v>
      </c>
      <c r="S312" s="863">
        <f t="shared" si="68"/>
        <v>-2.4892000132240355E-2</v>
      </c>
      <c r="T312" s="328">
        <v>299007.38</v>
      </c>
      <c r="U312" s="329" t="str">
        <f t="shared" si="43"/>
        <v>AUD</v>
      </c>
      <c r="V312" s="329">
        <f t="shared" si="70"/>
        <v>811326.62489199999</v>
      </c>
      <c r="W312" s="330"/>
      <c r="X312" s="496"/>
      <c r="Y312" s="330"/>
      <c r="Z312" s="330"/>
      <c r="AA312" s="329"/>
      <c r="AB312" s="419">
        <f t="shared" si="64"/>
        <v>-12423.28</v>
      </c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3">
      <c r="A313" s="385">
        <v>42</v>
      </c>
      <c r="B313" s="935" t="s">
        <v>1495</v>
      </c>
      <c r="C313" s="362">
        <v>501252</v>
      </c>
      <c r="D313" s="375" t="s">
        <v>4</v>
      </c>
      <c r="E313" s="375"/>
      <c r="F313" s="923"/>
      <c r="G313" s="365">
        <v>1131279.8700000001</v>
      </c>
      <c r="H313" s="439"/>
      <c r="I313" s="395"/>
      <c r="J313" s="366">
        <v>8388.58</v>
      </c>
      <c r="K313" s="395"/>
      <c r="L313" s="395"/>
      <c r="M313" s="395">
        <v>17160.22</v>
      </c>
      <c r="N313" s="395"/>
      <c r="O313" s="395"/>
      <c r="P313" s="366">
        <v>30.52</v>
      </c>
      <c r="Q313" s="395"/>
      <c r="R313" s="556">
        <f t="shared" si="67"/>
        <v>1122477.7100000002</v>
      </c>
      <c r="S313" s="863">
        <f t="shared" si="68"/>
        <v>-2.8228000039234757E-2</v>
      </c>
      <c r="T313" s="328">
        <v>413679.42000000004</v>
      </c>
      <c r="U313" s="329" t="str">
        <f t="shared" si="43"/>
        <v>AUD</v>
      </c>
      <c r="V313" s="329">
        <f t="shared" si="70"/>
        <v>1122477.7382280002</v>
      </c>
      <c r="W313" s="330"/>
      <c r="X313" s="496"/>
      <c r="Y313" s="330"/>
      <c r="Z313" s="330"/>
      <c r="AA313" s="329"/>
      <c r="AB313" s="419">
        <f t="shared" si="64"/>
        <v>-17160.22</v>
      </c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43</v>
      </c>
      <c r="B314" s="935" t="s">
        <v>1498</v>
      </c>
      <c r="C314" s="362">
        <v>501253</v>
      </c>
      <c r="D314" s="375" t="s">
        <v>4</v>
      </c>
      <c r="E314" s="375"/>
      <c r="F314" s="923"/>
      <c r="G314" s="365">
        <v>1061056.1100000001</v>
      </c>
      <c r="H314" s="439"/>
      <c r="I314" s="395"/>
      <c r="J314" s="366">
        <v>7867.87</v>
      </c>
      <c r="K314" s="395"/>
      <c r="L314" s="395"/>
      <c r="M314" s="395">
        <v>16089.62</v>
      </c>
      <c r="N314" s="395"/>
      <c r="O314" s="395"/>
      <c r="P314" s="366">
        <v>28.57</v>
      </c>
      <c r="Q314" s="395"/>
      <c r="R314" s="556">
        <f t="shared" si="67"/>
        <v>1052805.79</v>
      </c>
      <c r="S314" s="863">
        <f t="shared" si="68"/>
        <v>-3.5619998816400766E-3</v>
      </c>
      <c r="T314" s="328">
        <v>388002.43</v>
      </c>
      <c r="U314" s="329" t="str">
        <f t="shared" si="43"/>
        <v>AUD</v>
      </c>
      <c r="V314" s="329">
        <f t="shared" si="70"/>
        <v>1052805.7935619999</v>
      </c>
      <c r="W314" s="330"/>
      <c r="X314" s="496"/>
      <c r="Y314" s="330"/>
      <c r="Z314" s="330"/>
      <c r="AA314" s="329"/>
      <c r="AB314" s="419">
        <f t="shared" si="64"/>
        <v>-16089.62</v>
      </c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44</v>
      </c>
      <c r="B315" s="952" t="s">
        <v>1614</v>
      </c>
      <c r="C315" s="427">
        <v>501319</v>
      </c>
      <c r="D315" s="392" t="s">
        <v>0</v>
      </c>
      <c r="E315" s="402"/>
      <c r="F315" s="953"/>
      <c r="G315" s="364">
        <v>0</v>
      </c>
      <c r="H315" s="439">
        <v>9579063.8100000005</v>
      </c>
      <c r="I315" s="395"/>
      <c r="J315" s="395"/>
      <c r="K315" s="395"/>
      <c r="L315" s="395"/>
      <c r="M315" s="395"/>
      <c r="N315" s="395"/>
      <c r="O315" s="395"/>
      <c r="P315" s="395">
        <v>669.25</v>
      </c>
      <c r="Q315" s="395"/>
      <c r="R315" s="556">
        <f t="shared" si="67"/>
        <v>9578394.5600000005</v>
      </c>
      <c r="S315" s="863">
        <f t="shared" si="68"/>
        <v>-1.9399989396333694E-3</v>
      </c>
      <c r="T315" s="328">
        <v>2358629.54</v>
      </c>
      <c r="U315" s="329" t="s">
        <v>0</v>
      </c>
      <c r="V315" s="329">
        <f t="shared" ref="V315" si="71">T315*$V$1</f>
        <v>9578394.5619399995</v>
      </c>
      <c r="W315" s="330"/>
      <c r="X315" s="496"/>
      <c r="Y315" s="330"/>
      <c r="Z315" s="330"/>
      <c r="AA315" s="329"/>
      <c r="AB315" s="419"/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45</v>
      </c>
      <c r="B316" s="391" t="s">
        <v>1448</v>
      </c>
      <c r="C316" s="393">
        <v>501174</v>
      </c>
      <c r="D316" s="392" t="s">
        <v>26</v>
      </c>
      <c r="E316" s="402"/>
      <c r="F316" s="616"/>
      <c r="G316" s="364">
        <v>3113893.3699999996</v>
      </c>
      <c r="H316" s="439"/>
      <c r="I316" s="395"/>
      <c r="J316" s="395"/>
      <c r="K316" s="395"/>
      <c r="L316" s="395"/>
      <c r="M316" s="395">
        <v>56625.1</v>
      </c>
      <c r="N316" s="395"/>
      <c r="O316" s="395"/>
      <c r="P316" s="395"/>
      <c r="Q316" s="395"/>
      <c r="R316" s="556">
        <f t="shared" si="67"/>
        <v>3057268.2699999996</v>
      </c>
      <c r="S316" s="863">
        <f t="shared" si="62"/>
        <v>0</v>
      </c>
      <c r="T316" s="328">
        <v>3057268.2699999996</v>
      </c>
      <c r="U316" s="329" t="str">
        <f t="shared" si="43"/>
        <v>MYR</v>
      </c>
      <c r="V316" s="329">
        <f t="shared" si="65"/>
        <v>3057268.2699999996</v>
      </c>
      <c r="W316" s="330"/>
      <c r="X316" s="496"/>
      <c r="Y316" s="330"/>
      <c r="Z316" s="330"/>
      <c r="AA316" s="329"/>
      <c r="AB316" s="419"/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46</v>
      </c>
      <c r="B317" s="391" t="s">
        <v>1437</v>
      </c>
      <c r="C317" s="393">
        <v>501188</v>
      </c>
      <c r="D317" s="392" t="s">
        <v>26</v>
      </c>
      <c r="E317" s="402"/>
      <c r="F317" s="616"/>
      <c r="G317" s="364">
        <v>2153619.56</v>
      </c>
      <c r="H317" s="439"/>
      <c r="I317" s="395"/>
      <c r="J317" s="395"/>
      <c r="K317" s="395"/>
      <c r="L317" s="395"/>
      <c r="M317" s="395">
        <v>54468.43</v>
      </c>
      <c r="N317" s="395"/>
      <c r="O317" s="395"/>
      <c r="P317" s="395"/>
      <c r="Q317" s="395"/>
      <c r="R317" s="556">
        <f t="shared" si="67"/>
        <v>2099151.13</v>
      </c>
      <c r="S317" s="863">
        <f t="shared" si="62"/>
        <v>0</v>
      </c>
      <c r="T317" s="328">
        <v>2099151.13</v>
      </c>
      <c r="U317" s="329" t="str">
        <f t="shared" si="43"/>
        <v>MYR</v>
      </c>
      <c r="V317" s="329">
        <f t="shared" si="65"/>
        <v>2099151.13</v>
      </c>
      <c r="W317" s="330"/>
      <c r="X317" s="496"/>
      <c r="Y317" s="330"/>
      <c r="Z317" s="330"/>
      <c r="AA317" s="329"/>
      <c r="AB317" s="419"/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hidden="1" customHeight="1" x14ac:dyDescent="0.3">
      <c r="A318" s="385">
        <v>46</v>
      </c>
      <c r="B318" s="396" t="s">
        <v>176</v>
      </c>
      <c r="C318" s="375">
        <v>501066</v>
      </c>
      <c r="D318" s="375" t="s">
        <v>3</v>
      </c>
      <c r="E318" s="375"/>
      <c r="F318" s="397"/>
      <c r="G318" s="416">
        <v>2.8405338525772095E-8</v>
      </c>
      <c r="H318" s="491"/>
      <c r="I318" s="366"/>
      <c r="J318" s="366"/>
      <c r="K318" s="366"/>
      <c r="L318" s="366"/>
      <c r="M318" s="366"/>
      <c r="N318" s="366"/>
      <c r="O318" s="366"/>
      <c r="P318" s="366"/>
      <c r="Q318" s="366"/>
      <c r="R318" s="562">
        <f>G318+H318+J318+K318+I318-M318-O318-P318-Q318-N318</f>
        <v>2.8405338525772095E-8</v>
      </c>
      <c r="S318" s="864">
        <f t="shared" si="62"/>
        <v>2.8405338525772095E-8</v>
      </c>
      <c r="T318" s="328"/>
      <c r="U318" s="329" t="str">
        <f t="shared" si="43"/>
        <v>GBP</v>
      </c>
      <c r="V318" s="329">
        <f>T318*$V$2</f>
        <v>0</v>
      </c>
      <c r="W318" s="330"/>
      <c r="X318" s="496"/>
      <c r="Y318" s="330"/>
      <c r="Z318" s="330"/>
      <c r="AA318" s="329"/>
      <c r="AB318" s="619">
        <f t="shared" ref="AB318:AB352" si="72">H318+I318-M318-O318</f>
        <v>0</v>
      </c>
      <c r="AC318" s="329">
        <f t="shared" si="39"/>
        <v>2.8405338525772095E-8</v>
      </c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3">
      <c r="A319" s="385">
        <v>25</v>
      </c>
      <c r="B319" s="396" t="s">
        <v>177</v>
      </c>
      <c r="C319" s="375">
        <v>500860</v>
      </c>
      <c r="D319" s="375" t="s">
        <v>26</v>
      </c>
      <c r="E319" s="375"/>
      <c r="F319" s="397"/>
      <c r="G319" s="416">
        <v>-1.7462298274040222E-10</v>
      </c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559">
        <f>G319+H319+J319+K319+I319+L319-M319-O319-P319-Q319-N319</f>
        <v>-1.7462298274040222E-10</v>
      </c>
      <c r="S319" s="863">
        <f t="shared" si="62"/>
        <v>-1.7462298274040222E-10</v>
      </c>
      <c r="T319" s="328"/>
      <c r="U319" s="329" t="str">
        <f t="shared" si="43"/>
        <v>MYR</v>
      </c>
      <c r="V319" s="329">
        <f t="shared" ref="V319:V338" si="73">T319</f>
        <v>0</v>
      </c>
      <c r="W319" s="330"/>
      <c r="X319" s="330"/>
      <c r="Y319" s="330"/>
      <c r="Z319" s="330"/>
      <c r="AA319" s="329"/>
      <c r="AB319" s="419">
        <f t="shared" si="72"/>
        <v>0</v>
      </c>
      <c r="AC319" s="329">
        <f t="shared" si="39"/>
        <v>-1.7462298274040222E-10</v>
      </c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hidden="1" customHeight="1" x14ac:dyDescent="0.3">
      <c r="A320" s="385">
        <v>4</v>
      </c>
      <c r="B320" s="396" t="s">
        <v>178</v>
      </c>
      <c r="C320" s="375">
        <v>500899</v>
      </c>
      <c r="D320" s="375" t="s">
        <v>0</v>
      </c>
      <c r="E320" s="375"/>
      <c r="F320" s="397"/>
      <c r="G320" s="416">
        <v>1.9000023603439331E-3</v>
      </c>
      <c r="H320" s="491"/>
      <c r="I320" s="366"/>
      <c r="J320" s="366"/>
      <c r="K320" s="366"/>
      <c r="L320" s="366"/>
      <c r="M320" s="366"/>
      <c r="N320" s="366"/>
      <c r="O320" s="366"/>
      <c r="P320" s="366"/>
      <c r="Q320" s="366"/>
      <c r="R320" s="562">
        <f t="shared" ref="R320:R365" si="74">G320+H320+J320+K320+I320-M320-O320-P320-Q320-N320</f>
        <v>1.9000023603439331E-3</v>
      </c>
      <c r="S320" s="871">
        <f t="shared" si="62"/>
        <v>1.9000023603439331E-3</v>
      </c>
      <c r="T320" s="328"/>
      <c r="U320" s="329" t="str">
        <f t="shared" si="43"/>
        <v>USD</v>
      </c>
      <c r="V320" s="329">
        <f t="shared" si="63"/>
        <v>0</v>
      </c>
      <c r="W320" s="330"/>
      <c r="X320" s="330"/>
      <c r="Y320" s="330"/>
      <c r="Z320" s="330"/>
      <c r="AA320" s="329"/>
      <c r="AB320" s="329">
        <f t="shared" si="72"/>
        <v>0</v>
      </c>
      <c r="AC320" s="329">
        <f t="shared" si="39"/>
        <v>1.9000023603439331E-3</v>
      </c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490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hidden="1" customHeight="1" x14ac:dyDescent="0.3">
      <c r="A321" s="385">
        <v>7</v>
      </c>
      <c r="B321" s="396" t="s">
        <v>179</v>
      </c>
      <c r="C321" s="375">
        <v>500912</v>
      </c>
      <c r="D321" s="375" t="s">
        <v>26</v>
      </c>
      <c r="E321" s="375"/>
      <c r="F321" s="397"/>
      <c r="G321" s="416">
        <v>2.6193447411060333E-10</v>
      </c>
      <c r="H321" s="491"/>
      <c r="I321" s="366"/>
      <c r="J321" s="366"/>
      <c r="K321" s="366"/>
      <c r="L321" s="366"/>
      <c r="M321" s="366"/>
      <c r="N321" s="366"/>
      <c r="O321" s="366"/>
      <c r="P321" s="366"/>
      <c r="Q321" s="366"/>
      <c r="R321" s="562">
        <f t="shared" si="74"/>
        <v>2.6193447411060333E-10</v>
      </c>
      <c r="S321" s="863">
        <f t="shared" si="62"/>
        <v>2.6193447411060333E-10</v>
      </c>
      <c r="T321" s="328"/>
      <c r="U321" s="329" t="str">
        <f t="shared" si="43"/>
        <v>MYR</v>
      </c>
      <c r="V321" s="329">
        <f t="shared" si="73"/>
        <v>0</v>
      </c>
      <c r="W321" s="330"/>
      <c r="X321" s="330"/>
      <c r="Y321" s="330"/>
      <c r="Z321" s="330"/>
      <c r="AA321" s="329"/>
      <c r="AB321" s="619">
        <f t="shared" si="72"/>
        <v>0</v>
      </c>
      <c r="AC321" s="329">
        <f t="shared" si="39"/>
        <v>2.6193447411060333E-10</v>
      </c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490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3">
      <c r="A322" s="385">
        <v>47</v>
      </c>
      <c r="B322" s="396" t="s">
        <v>180</v>
      </c>
      <c r="C322" s="375">
        <v>501050</v>
      </c>
      <c r="D322" s="375" t="s">
        <v>26</v>
      </c>
      <c r="E322" s="375"/>
      <c r="F322" s="397"/>
      <c r="G322" s="416">
        <v>105530615.53999998</v>
      </c>
      <c r="H322" s="491"/>
      <c r="I322" s="366"/>
      <c r="J322" s="366"/>
      <c r="K322" s="366"/>
      <c r="L322" s="366"/>
      <c r="M322" s="366"/>
      <c r="N322" s="366"/>
      <c r="O322" s="366"/>
      <c r="P322" s="366"/>
      <c r="Q322" s="366"/>
      <c r="R322" s="562">
        <f t="shared" si="74"/>
        <v>105530615.53999998</v>
      </c>
      <c r="S322" s="863">
        <f t="shared" si="62"/>
        <v>0</v>
      </c>
      <c r="T322" s="328">
        <v>105530615.53999998</v>
      </c>
      <c r="U322" s="329" t="str">
        <f t="shared" si="43"/>
        <v>MYR</v>
      </c>
      <c r="V322" s="329">
        <f>T322</f>
        <v>105530615.53999998</v>
      </c>
      <c r="W322" s="330"/>
      <c r="X322" s="330"/>
      <c r="Y322" s="330"/>
      <c r="Z322" s="330"/>
      <c r="AA322" s="329"/>
      <c r="AB322" s="419">
        <f t="shared" si="72"/>
        <v>0</v>
      </c>
      <c r="AC322" s="329">
        <f t="shared" si="39"/>
        <v>105530615.53999998</v>
      </c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490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hidden="1" customHeight="1" x14ac:dyDescent="0.3">
      <c r="A323" s="385">
        <v>16</v>
      </c>
      <c r="B323" s="396" t="s">
        <v>181</v>
      </c>
      <c r="C323" s="375">
        <v>500931</v>
      </c>
      <c r="D323" s="375" t="s">
        <v>26</v>
      </c>
      <c r="E323" s="375"/>
      <c r="F323" s="397"/>
      <c r="G323" s="416">
        <v>1.862645149230957E-9</v>
      </c>
      <c r="H323" s="491"/>
      <c r="I323" s="366"/>
      <c r="J323" s="366"/>
      <c r="K323" s="366"/>
      <c r="L323" s="366"/>
      <c r="M323" s="366"/>
      <c r="N323" s="366"/>
      <c r="O323" s="366"/>
      <c r="P323" s="366"/>
      <c r="Q323" s="366"/>
      <c r="R323" s="562">
        <f t="shared" si="74"/>
        <v>1.862645149230957E-9</v>
      </c>
      <c r="S323" s="863">
        <f t="shared" si="62"/>
        <v>1.862645149230957E-9</v>
      </c>
      <c r="T323" s="328"/>
      <c r="U323" s="329" t="str">
        <f t="shared" si="43"/>
        <v>MYR</v>
      </c>
      <c r="V323" s="329">
        <f t="shared" si="73"/>
        <v>0</v>
      </c>
      <c r="W323" s="330"/>
      <c r="X323" s="330"/>
      <c r="Y323" s="330"/>
      <c r="Z323" s="330"/>
      <c r="AA323" s="329"/>
      <c r="AB323" s="419">
        <f t="shared" si="72"/>
        <v>0</v>
      </c>
      <c r="AC323" s="329">
        <f t="shared" si="39"/>
        <v>1.862645149230957E-9</v>
      </c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3">
      <c r="A324" s="385">
        <v>48</v>
      </c>
      <c r="B324" s="396" t="s">
        <v>1615</v>
      </c>
      <c r="C324" s="375">
        <v>501254</v>
      </c>
      <c r="D324" s="375" t="s">
        <v>0</v>
      </c>
      <c r="E324" s="375"/>
      <c r="F324" s="397"/>
      <c r="G324" s="416">
        <v>0</v>
      </c>
      <c r="H324" s="426">
        <v>17640733.809999999</v>
      </c>
      <c r="I324" s="366"/>
      <c r="J324" s="366"/>
      <c r="K324" s="366"/>
      <c r="L324" s="366"/>
      <c r="M324" s="366"/>
      <c r="N324" s="366"/>
      <c r="O324" s="366"/>
      <c r="P324" s="366">
        <f>49868.32-39315.48</f>
        <v>10552.839999999997</v>
      </c>
      <c r="Q324" s="366"/>
      <c r="R324" s="562">
        <f t="shared" si="74"/>
        <v>17630180.969999999</v>
      </c>
      <c r="S324" s="863">
        <f t="shared" si="62"/>
        <v>1.5900023281574249E-3</v>
      </c>
      <c r="T324" s="328">
        <v>4341339.8099999996</v>
      </c>
      <c r="U324" s="329" t="s">
        <v>0</v>
      </c>
      <c r="V324" s="329">
        <f t="shared" ref="V324" si="75">T324*$V$1</f>
        <v>17630180.968409996</v>
      </c>
      <c r="W324" s="330"/>
      <c r="X324" s="330"/>
      <c r="Y324" s="330"/>
      <c r="Z324" s="330"/>
      <c r="AA324" s="329"/>
      <c r="AB324" s="419"/>
      <c r="AC324" s="329">
        <f t="shared" si="39"/>
        <v>17630180.969999999</v>
      </c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49</v>
      </c>
      <c r="B325" s="396" t="s">
        <v>1417</v>
      </c>
      <c r="C325" s="375">
        <v>501170</v>
      </c>
      <c r="D325" s="375" t="s">
        <v>26</v>
      </c>
      <c r="E325" s="375"/>
      <c r="F325" s="397"/>
      <c r="G325" s="416">
        <v>402023.29999999993</v>
      </c>
      <c r="H325" s="491"/>
      <c r="I325" s="366"/>
      <c r="J325" s="366"/>
      <c r="K325" s="366"/>
      <c r="L325" s="366"/>
      <c r="M325" s="366">
        <v>7783.67</v>
      </c>
      <c r="N325" s="366"/>
      <c r="O325" s="366"/>
      <c r="P325" s="366"/>
      <c r="Q325" s="366"/>
      <c r="R325" s="562">
        <f t="shared" si="74"/>
        <v>394239.62999999995</v>
      </c>
      <c r="S325" s="863">
        <f t="shared" si="62"/>
        <v>0</v>
      </c>
      <c r="T325" s="328">
        <v>394239.62999999995</v>
      </c>
      <c r="U325" s="329" t="str">
        <f t="shared" si="43"/>
        <v>MYR</v>
      </c>
      <c r="V325" s="329">
        <f t="shared" si="73"/>
        <v>394239.62999999995</v>
      </c>
      <c r="W325" s="330"/>
      <c r="X325" s="330"/>
      <c r="Y325" s="330"/>
      <c r="Z325" s="330"/>
      <c r="AA325" s="329"/>
      <c r="AB325" s="419"/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hidden="1" customHeight="1" x14ac:dyDescent="0.3">
      <c r="A326" s="385">
        <v>43</v>
      </c>
      <c r="B326" s="396" t="s">
        <v>182</v>
      </c>
      <c r="C326" s="375">
        <v>500941</v>
      </c>
      <c r="D326" s="375" t="s">
        <v>26</v>
      </c>
      <c r="E326" s="375"/>
      <c r="F326" s="397"/>
      <c r="G326" s="416">
        <v>-5.1222741603851318E-9</v>
      </c>
      <c r="H326" s="491"/>
      <c r="I326" s="366"/>
      <c r="J326" s="366"/>
      <c r="K326" s="366"/>
      <c r="L326" s="366"/>
      <c r="M326" s="366"/>
      <c r="N326" s="366"/>
      <c r="O326" s="366"/>
      <c r="P326" s="366"/>
      <c r="Q326" s="366"/>
      <c r="R326" s="562">
        <f t="shared" si="74"/>
        <v>-5.1222741603851318E-9</v>
      </c>
      <c r="S326" s="863">
        <f t="shared" si="62"/>
        <v>-5.1222741603851318E-9</v>
      </c>
      <c r="T326" s="328"/>
      <c r="U326" s="329" t="str">
        <f t="shared" si="43"/>
        <v>MYR</v>
      </c>
      <c r="V326" s="329">
        <f t="shared" si="73"/>
        <v>0</v>
      </c>
      <c r="W326" s="330"/>
      <c r="X326" s="330"/>
      <c r="Y326" s="330"/>
      <c r="Z326" s="330"/>
      <c r="AA326" s="329"/>
      <c r="AB326" s="619">
        <f t="shared" si="72"/>
        <v>0</v>
      </c>
      <c r="AC326" s="329">
        <f t="shared" si="39"/>
        <v>-5.1222741603851318E-9</v>
      </c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hidden="1" customHeight="1" x14ac:dyDescent="0.3">
      <c r="A327" s="385">
        <v>11</v>
      </c>
      <c r="B327" s="396" t="s">
        <v>183</v>
      </c>
      <c r="C327" s="375">
        <v>500942</v>
      </c>
      <c r="D327" s="375" t="s">
        <v>26</v>
      </c>
      <c r="E327" s="375"/>
      <c r="F327" s="397"/>
      <c r="G327" s="416">
        <v>2.9103830456733704E-10</v>
      </c>
      <c r="H327" s="491"/>
      <c r="I327" s="366"/>
      <c r="J327" s="366"/>
      <c r="K327" s="366"/>
      <c r="L327" s="366"/>
      <c r="M327" s="366"/>
      <c r="N327" s="366"/>
      <c r="O327" s="366"/>
      <c r="P327" s="366"/>
      <c r="Q327" s="366"/>
      <c r="R327" s="562">
        <f t="shared" si="74"/>
        <v>2.9103830456733704E-10</v>
      </c>
      <c r="S327" s="863">
        <f t="shared" si="62"/>
        <v>2.9103830456733704E-10</v>
      </c>
      <c r="T327" s="328"/>
      <c r="U327" s="329" t="str">
        <f t="shared" si="43"/>
        <v>MYR</v>
      </c>
      <c r="V327" s="329">
        <f t="shared" si="73"/>
        <v>0</v>
      </c>
      <c r="W327" s="330"/>
      <c r="X327" s="330"/>
      <c r="Y327" s="330"/>
      <c r="Z327" s="330"/>
      <c r="AA327" s="329"/>
      <c r="AB327" s="658">
        <f t="shared" si="72"/>
        <v>0</v>
      </c>
      <c r="AC327" s="329">
        <f t="shared" si="39"/>
        <v>2.9103830456733704E-10</v>
      </c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490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50</v>
      </c>
      <c r="B328" s="396" t="s">
        <v>184</v>
      </c>
      <c r="C328" s="375">
        <v>500943</v>
      </c>
      <c r="D328" s="375" t="s">
        <v>26</v>
      </c>
      <c r="E328" s="375"/>
      <c r="F328" s="397"/>
      <c r="G328" s="416">
        <v>13664847.559999999</v>
      </c>
      <c r="H328" s="491"/>
      <c r="I328" s="366"/>
      <c r="J328" s="366"/>
      <c r="K328" s="366"/>
      <c r="L328" s="366"/>
      <c r="M328" s="366">
        <v>202539.43</v>
      </c>
      <c r="N328" s="366"/>
      <c r="O328" s="366"/>
      <c r="P328" s="366"/>
      <c r="Q328" s="366"/>
      <c r="R328" s="562">
        <f t="shared" si="74"/>
        <v>13462308.129999999</v>
      </c>
      <c r="S328" s="863">
        <f t="shared" si="62"/>
        <v>0</v>
      </c>
      <c r="T328" s="328">
        <v>13462308.129999999</v>
      </c>
      <c r="U328" s="329" t="str">
        <f t="shared" si="43"/>
        <v>MYR</v>
      </c>
      <c r="V328" s="329">
        <f t="shared" si="73"/>
        <v>13462308.129999999</v>
      </c>
      <c r="W328" s="330"/>
      <c r="X328" s="330"/>
      <c r="Y328" s="330"/>
      <c r="Z328" s="330"/>
      <c r="AA328" s="329"/>
      <c r="AB328" s="619">
        <f t="shared" si="72"/>
        <v>-202539.43</v>
      </c>
      <c r="AC328" s="329">
        <f t="shared" si="39"/>
        <v>13462308.129999999</v>
      </c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490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51</v>
      </c>
      <c r="B329" s="396" t="s">
        <v>1293</v>
      </c>
      <c r="C329" s="375">
        <v>501118</v>
      </c>
      <c r="D329" s="375" t="s">
        <v>26</v>
      </c>
      <c r="E329" s="375"/>
      <c r="F329" s="397"/>
      <c r="G329" s="416">
        <v>3472772.0699999989</v>
      </c>
      <c r="H329" s="491"/>
      <c r="I329" s="366"/>
      <c r="J329" s="395"/>
      <c r="K329" s="366"/>
      <c r="L329" s="366"/>
      <c r="M329" s="366">
        <v>88426.37</v>
      </c>
      <c r="N329" s="366"/>
      <c r="O329" s="366"/>
      <c r="P329" s="366"/>
      <c r="Q329" s="366"/>
      <c r="R329" s="562">
        <f t="shared" si="74"/>
        <v>3384345.6999999988</v>
      </c>
      <c r="S329" s="865">
        <f t="shared" si="62"/>
        <v>0</v>
      </c>
      <c r="T329" s="328">
        <v>3384345.6999999988</v>
      </c>
      <c r="U329" s="329" t="str">
        <f t="shared" si="43"/>
        <v>MYR</v>
      </c>
      <c r="V329" s="329">
        <f t="shared" si="73"/>
        <v>3384345.6999999988</v>
      </c>
      <c r="W329" s="330"/>
      <c r="X329" s="330"/>
      <c r="Y329" s="330"/>
      <c r="Z329" s="330"/>
      <c r="AA329" s="329"/>
      <c r="AB329" s="419">
        <f t="shared" si="72"/>
        <v>-88426.37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490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52</v>
      </c>
      <c r="B330" s="396" t="s">
        <v>1451</v>
      </c>
      <c r="C330" s="375">
        <v>501203</v>
      </c>
      <c r="D330" s="375" t="s">
        <v>26</v>
      </c>
      <c r="E330" s="375"/>
      <c r="F330" s="397"/>
      <c r="G330" s="416">
        <v>1685748.56</v>
      </c>
      <c r="H330" s="491"/>
      <c r="I330" s="366"/>
      <c r="J330" s="395"/>
      <c r="K330" s="366"/>
      <c r="L330" s="366"/>
      <c r="M330" s="366">
        <v>19293.060000000001</v>
      </c>
      <c r="N330" s="366"/>
      <c r="O330" s="366"/>
      <c r="P330" s="366"/>
      <c r="Q330" s="366"/>
      <c r="R330" s="562">
        <f t="shared" si="74"/>
        <v>1666455.5</v>
      </c>
      <c r="S330" s="865">
        <f t="shared" ref="S330" si="76">R330-V330</f>
        <v>0</v>
      </c>
      <c r="T330" s="328">
        <v>1666455.4999999998</v>
      </c>
      <c r="U330" s="329" t="str">
        <f t="shared" si="43"/>
        <v>MYR</v>
      </c>
      <c r="V330" s="329">
        <f t="shared" ref="V330" si="77">T330</f>
        <v>1666455.4999999998</v>
      </c>
      <c r="W330" s="330"/>
      <c r="X330" s="330"/>
      <c r="Y330" s="330"/>
      <c r="Z330" s="330"/>
      <c r="AA330" s="329"/>
      <c r="AB330" s="419"/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490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53</v>
      </c>
      <c r="B331" s="396" t="s">
        <v>1503</v>
      </c>
      <c r="C331" s="375">
        <v>501185</v>
      </c>
      <c r="D331" s="375" t="s">
        <v>26</v>
      </c>
      <c r="E331" s="375"/>
      <c r="F331" s="397"/>
      <c r="G331" s="416">
        <v>851516.07000000007</v>
      </c>
      <c r="H331" s="491"/>
      <c r="I331" s="366">
        <v>135.12</v>
      </c>
      <c r="J331" s="395"/>
      <c r="K331" s="366"/>
      <c r="L331" s="366"/>
      <c r="M331" s="366">
        <v>12813.85</v>
      </c>
      <c r="N331" s="366"/>
      <c r="O331" s="366"/>
      <c r="P331" s="366"/>
      <c r="Q331" s="366"/>
      <c r="R331" s="562">
        <f t="shared" si="74"/>
        <v>838837.34000000008</v>
      </c>
      <c r="S331" s="865">
        <f t="shared" si="62"/>
        <v>0</v>
      </c>
      <c r="T331" s="328">
        <v>838837.34</v>
      </c>
      <c r="U331" s="329" t="str">
        <f t="shared" si="43"/>
        <v>MYR</v>
      </c>
      <c r="V331" s="329">
        <f t="shared" si="73"/>
        <v>838837.34</v>
      </c>
      <c r="W331" s="330"/>
      <c r="X331" s="330"/>
      <c r="Y331" s="330"/>
      <c r="Z331" s="330"/>
      <c r="AA331" s="329"/>
      <c r="AB331" s="419"/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490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54</v>
      </c>
      <c r="B332" s="396" t="s">
        <v>1326</v>
      </c>
      <c r="C332" s="375">
        <v>501127</v>
      </c>
      <c r="D332" s="375" t="s">
        <v>26</v>
      </c>
      <c r="E332" s="375"/>
      <c r="F332" s="397"/>
      <c r="G332" s="416">
        <v>1308919.7799999998</v>
      </c>
      <c r="H332" s="491"/>
      <c r="I332" s="366"/>
      <c r="J332" s="395"/>
      <c r="K332" s="366"/>
      <c r="L332" s="366"/>
      <c r="M332" s="366">
        <v>30312.95</v>
      </c>
      <c r="N332" s="366"/>
      <c r="O332" s="366"/>
      <c r="P332" s="366"/>
      <c r="Q332" s="366"/>
      <c r="R332" s="562">
        <f t="shared" si="74"/>
        <v>1278606.8299999998</v>
      </c>
      <c r="S332" s="863">
        <f t="shared" si="62"/>
        <v>0</v>
      </c>
      <c r="T332" s="328">
        <v>1278606.8299999998</v>
      </c>
      <c r="U332" s="329" t="str">
        <f t="shared" si="43"/>
        <v>MYR</v>
      </c>
      <c r="V332" s="329">
        <f t="shared" si="73"/>
        <v>1278606.8299999998</v>
      </c>
      <c r="W332" s="330"/>
      <c r="X332" s="330"/>
      <c r="Y332" s="330"/>
      <c r="Z332" s="330"/>
      <c r="AA332" s="329"/>
      <c r="AB332" s="419"/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490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55</v>
      </c>
      <c r="B333" s="396" t="s">
        <v>1542</v>
      </c>
      <c r="C333" s="375">
        <v>501262</v>
      </c>
      <c r="D333" s="375" t="s">
        <v>4</v>
      </c>
      <c r="E333" s="375"/>
      <c r="F333" s="397"/>
      <c r="G333" s="416">
        <v>12722858.770000001</v>
      </c>
      <c r="H333" s="491"/>
      <c r="I333" s="366"/>
      <c r="J333" s="395">
        <v>94612.63</v>
      </c>
      <c r="K333" s="366"/>
      <c r="L333" s="366"/>
      <c r="M333" s="366">
        <v>193607.29</v>
      </c>
      <c r="N333" s="366"/>
      <c r="O333" s="366"/>
      <c r="P333" s="366">
        <v>215.4</v>
      </c>
      <c r="Q333" s="366"/>
      <c r="R333" s="562">
        <f t="shared" si="74"/>
        <v>12623648.710000003</v>
      </c>
      <c r="S333" s="863">
        <f t="shared" si="62"/>
        <v>1.7662003636360168E-2</v>
      </c>
      <c r="T333" s="328">
        <v>4652336.0699999994</v>
      </c>
      <c r="U333" s="329" t="str">
        <f t="shared" si="43"/>
        <v>AUD</v>
      </c>
      <c r="V333" s="329">
        <f>T333*$X$2</f>
        <v>12623648.692337999</v>
      </c>
      <c r="W333" s="330"/>
      <c r="X333" s="330"/>
      <c r="Y333" s="330"/>
      <c r="Z333" s="330"/>
      <c r="AA333" s="329"/>
      <c r="AB333" s="419"/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490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56</v>
      </c>
      <c r="B334" s="396" t="s">
        <v>1586</v>
      </c>
      <c r="C334" s="375">
        <v>501299</v>
      </c>
      <c r="D334" s="375" t="s">
        <v>4</v>
      </c>
      <c r="E334" s="375"/>
      <c r="F334" s="397"/>
      <c r="G334" s="416">
        <v>6689392.7800000003</v>
      </c>
      <c r="H334" s="491"/>
      <c r="I334" s="366"/>
      <c r="J334" s="395">
        <v>49645.47</v>
      </c>
      <c r="K334" s="366"/>
      <c r="L334" s="366"/>
      <c r="M334" s="366">
        <v>61629.73</v>
      </c>
      <c r="N334" s="366"/>
      <c r="O334" s="366"/>
      <c r="P334" s="366">
        <v>96.22</v>
      </c>
      <c r="Q334" s="366"/>
      <c r="R334" s="562">
        <f t="shared" si="74"/>
        <v>6677312.2999999998</v>
      </c>
      <c r="S334" s="863">
        <f t="shared" si="62"/>
        <v>1.5103999525308609E-2</v>
      </c>
      <c r="T334" s="328">
        <v>2460865.44</v>
      </c>
      <c r="U334" s="329" t="str">
        <f t="shared" si="43"/>
        <v>AUD</v>
      </c>
      <c r="V334" s="329">
        <f>T334*$X$2</f>
        <v>6677312.2848960003</v>
      </c>
      <c r="W334" s="330"/>
      <c r="X334" s="330"/>
      <c r="Y334" s="330"/>
      <c r="Z334" s="330"/>
      <c r="AA334" s="329"/>
      <c r="AB334" s="4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490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57</v>
      </c>
      <c r="B335" s="396" t="s">
        <v>1379</v>
      </c>
      <c r="C335" s="375">
        <v>501155</v>
      </c>
      <c r="D335" s="375" t="s">
        <v>0</v>
      </c>
      <c r="E335" s="375"/>
      <c r="F335" s="397"/>
      <c r="G335" s="416">
        <v>7979739.5399999982</v>
      </c>
      <c r="H335" s="491"/>
      <c r="I335" s="366"/>
      <c r="J335" s="395">
        <v>93.21</v>
      </c>
      <c r="K335" s="366"/>
      <c r="L335" s="366"/>
      <c r="M335" s="366">
        <v>151873.39000000001</v>
      </c>
      <c r="N335" s="366"/>
      <c r="O335" s="366"/>
      <c r="P335" s="366">
        <v>133265.41</v>
      </c>
      <c r="Q335" s="366"/>
      <c r="R335" s="562">
        <f t="shared" si="74"/>
        <v>7694693.9499999983</v>
      </c>
      <c r="S335" s="865">
        <f t="shared" si="62"/>
        <v>4.6799974516034126E-3</v>
      </c>
      <c r="T335" s="328">
        <v>1894778.1200000003</v>
      </c>
      <c r="U335" s="329" t="str">
        <f t="shared" si="43"/>
        <v>USD</v>
      </c>
      <c r="V335" s="329">
        <f t="shared" ref="V335:V336" si="78">T335*$V$1</f>
        <v>7694693.9453200009</v>
      </c>
      <c r="W335" s="330"/>
      <c r="X335" s="330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490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hidden="1" customHeight="1" x14ac:dyDescent="0.3">
      <c r="A336" s="385">
        <v>39</v>
      </c>
      <c r="B336" s="396" t="s">
        <v>1291</v>
      </c>
      <c r="C336" s="375">
        <v>501115</v>
      </c>
      <c r="D336" s="375" t="s">
        <v>0</v>
      </c>
      <c r="E336" s="375"/>
      <c r="F336" s="397"/>
      <c r="G336" s="416">
        <v>2.0954757928848267E-9</v>
      </c>
      <c r="H336" s="491"/>
      <c r="I336" s="366"/>
      <c r="J336" s="395"/>
      <c r="K336" s="366"/>
      <c r="L336" s="366"/>
      <c r="M336" s="366"/>
      <c r="N336" s="366"/>
      <c r="O336" s="366"/>
      <c r="P336" s="366"/>
      <c r="Q336" s="366"/>
      <c r="R336" s="562">
        <f t="shared" si="74"/>
        <v>2.0954757928848267E-9</v>
      </c>
      <c r="S336" s="865">
        <f t="shared" si="62"/>
        <v>2.0954757928848267E-9</v>
      </c>
      <c r="T336" s="328"/>
      <c r="U336" s="329" t="str">
        <f t="shared" si="43"/>
        <v>USD</v>
      </c>
      <c r="V336" s="329">
        <f t="shared" si="78"/>
        <v>0</v>
      </c>
      <c r="W336" s="330"/>
      <c r="X336" s="330"/>
      <c r="Y336" s="330"/>
      <c r="Z336" s="330"/>
      <c r="AA336" s="329"/>
      <c r="AB336" s="419">
        <f t="shared" si="72"/>
        <v>0</v>
      </c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490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hidden="1" customHeight="1" x14ac:dyDescent="0.3">
      <c r="A337" s="385">
        <v>46</v>
      </c>
      <c r="B337" s="396" t="s">
        <v>185</v>
      </c>
      <c r="C337" s="375">
        <v>501006</v>
      </c>
      <c r="D337" s="375" t="s">
        <v>0</v>
      </c>
      <c r="E337" s="375"/>
      <c r="F337" s="397"/>
      <c r="G337" s="416">
        <v>-1.175000099465251E-3</v>
      </c>
      <c r="H337" s="491"/>
      <c r="I337" s="366"/>
      <c r="J337" s="395"/>
      <c r="K337" s="366"/>
      <c r="L337" s="366"/>
      <c r="M337" s="366"/>
      <c r="N337" s="366"/>
      <c r="O337" s="366"/>
      <c r="P337" s="366"/>
      <c r="Q337" s="366"/>
      <c r="R337" s="470">
        <f t="shared" si="74"/>
        <v>-1.175000099465251E-3</v>
      </c>
      <c r="S337" s="875">
        <f t="shared" si="62"/>
        <v>-1.175000099465251E-3</v>
      </c>
      <c r="T337" s="328"/>
      <c r="U337" s="329" t="str">
        <f t="shared" ref="U337:U404" si="79">D337</f>
        <v>USD</v>
      </c>
      <c r="V337" s="329">
        <f>T337*$V$1</f>
        <v>0</v>
      </c>
      <c r="W337" s="330"/>
      <c r="X337" s="330"/>
      <c r="Y337" s="330"/>
      <c r="Z337" s="330"/>
      <c r="AA337" s="329"/>
      <c r="AB337" s="419">
        <f t="shared" si="72"/>
        <v>0</v>
      </c>
      <c r="AC337" s="329">
        <f t="shared" si="39"/>
        <v>-1.175000099465251E-3</v>
      </c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H337" s="383"/>
      <c r="BI337" s="383"/>
      <c r="IU337" s="326"/>
    </row>
    <row r="338" spans="1:255" s="334" customFormat="1" ht="15" customHeight="1" x14ac:dyDescent="0.3">
      <c r="A338" s="385">
        <v>58</v>
      </c>
      <c r="B338" s="396" t="s">
        <v>1541</v>
      </c>
      <c r="C338" s="375">
        <v>501070</v>
      </c>
      <c r="D338" s="375" t="s">
        <v>26</v>
      </c>
      <c r="E338" s="375"/>
      <c r="F338" s="397"/>
      <c r="G338" s="416">
        <v>5228982.8099999996</v>
      </c>
      <c r="H338" s="491"/>
      <c r="I338" s="366"/>
      <c r="J338" s="366"/>
      <c r="K338" s="366"/>
      <c r="L338" s="366"/>
      <c r="M338" s="366">
        <v>88685.65</v>
      </c>
      <c r="N338" s="366"/>
      <c r="O338" s="366"/>
      <c r="P338" s="366"/>
      <c r="Q338" s="366"/>
      <c r="R338" s="562">
        <f t="shared" si="74"/>
        <v>5140297.1599999992</v>
      </c>
      <c r="S338" s="863">
        <f t="shared" si="62"/>
        <v>0</v>
      </c>
      <c r="T338" s="328">
        <v>5140297.1599999992</v>
      </c>
      <c r="U338" s="329" t="str">
        <f t="shared" si="79"/>
        <v>MYR</v>
      </c>
      <c r="V338" s="329">
        <f t="shared" si="73"/>
        <v>5140297.1599999992</v>
      </c>
      <c r="W338" s="330"/>
      <c r="X338" s="330"/>
      <c r="Y338" s="330"/>
      <c r="Z338" s="330"/>
      <c r="AA338" s="329"/>
      <c r="AB338" s="419">
        <f t="shared" si="72"/>
        <v>-88685.65</v>
      </c>
      <c r="AC338" s="329">
        <f t="shared" si="39"/>
        <v>5140297.1599999992</v>
      </c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H338" s="383"/>
      <c r="BI338" s="383"/>
      <c r="IU338" s="326"/>
    </row>
    <row r="339" spans="1:255" s="334" customFormat="1" ht="15" hidden="1" customHeight="1" x14ac:dyDescent="0.3">
      <c r="A339" s="385">
        <v>31</v>
      </c>
      <c r="B339" s="396" t="s">
        <v>186</v>
      </c>
      <c r="C339" s="375">
        <v>501030</v>
      </c>
      <c r="D339" s="375" t="s">
        <v>26</v>
      </c>
      <c r="E339" s="375"/>
      <c r="F339" s="397"/>
      <c r="G339" s="416">
        <v>0</v>
      </c>
      <c r="H339" s="491"/>
      <c r="I339" s="366"/>
      <c r="J339" s="366"/>
      <c r="K339" s="366"/>
      <c r="L339" s="366"/>
      <c r="M339" s="366"/>
      <c r="N339" s="366"/>
      <c r="O339" s="366"/>
      <c r="P339" s="366"/>
      <c r="Q339" s="366"/>
      <c r="R339" s="562">
        <f t="shared" si="74"/>
        <v>0</v>
      </c>
      <c r="S339" s="863">
        <f t="shared" si="62"/>
        <v>0</v>
      </c>
      <c r="T339" s="328"/>
      <c r="U339" s="329" t="str">
        <f t="shared" si="79"/>
        <v>MYR</v>
      </c>
      <c r="V339" s="329">
        <f t="shared" ref="V339:V361" si="80">T339</f>
        <v>0</v>
      </c>
      <c r="W339" s="330"/>
      <c r="X339" s="330"/>
      <c r="Y339" s="330"/>
      <c r="Z339" s="330"/>
      <c r="AA339" s="329"/>
      <c r="AB339" s="419">
        <f t="shared" si="72"/>
        <v>0</v>
      </c>
      <c r="AC339" s="329">
        <f t="shared" si="39"/>
        <v>0</v>
      </c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hidden="1" customHeight="1" x14ac:dyDescent="0.3">
      <c r="A340" s="385">
        <v>16</v>
      </c>
      <c r="B340" s="396" t="s">
        <v>187</v>
      </c>
      <c r="C340" s="375">
        <v>501032</v>
      </c>
      <c r="D340" s="375" t="s">
        <v>26</v>
      </c>
      <c r="E340" s="375"/>
      <c r="F340" s="397"/>
      <c r="G340" s="416">
        <v>2.9103830456733704E-11</v>
      </c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562">
        <f t="shared" si="74"/>
        <v>2.9103830456733704E-11</v>
      </c>
      <c r="S340" s="863">
        <f t="shared" si="62"/>
        <v>2.9103830456733704E-11</v>
      </c>
      <c r="T340" s="328"/>
      <c r="U340" s="329" t="str">
        <f t="shared" si="79"/>
        <v>MYR</v>
      </c>
      <c r="V340" s="329">
        <f t="shared" si="80"/>
        <v>0</v>
      </c>
      <c r="W340" s="330"/>
      <c r="X340" s="330"/>
      <c r="Y340" s="330"/>
      <c r="Z340" s="330"/>
      <c r="AA340" s="329"/>
      <c r="AB340" s="329">
        <f t="shared" si="72"/>
        <v>0</v>
      </c>
      <c r="AC340" s="329">
        <f t="shared" si="39"/>
        <v>2.9103830456733704E-11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3">
      <c r="A341" s="385">
        <v>17</v>
      </c>
      <c r="B341" s="396" t="s">
        <v>188</v>
      </c>
      <c r="C341" s="375">
        <v>501033</v>
      </c>
      <c r="D341" s="375" t="s">
        <v>26</v>
      </c>
      <c r="E341" s="375"/>
      <c r="F341" s="397"/>
      <c r="G341" s="416">
        <v>-1.1641532182693481E-10</v>
      </c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562">
        <f t="shared" si="74"/>
        <v>-1.1641532182693481E-10</v>
      </c>
      <c r="S341" s="863">
        <f t="shared" si="62"/>
        <v>-1.1641532182693481E-10</v>
      </c>
      <c r="T341" s="328"/>
      <c r="U341" s="329" t="str">
        <f t="shared" si="79"/>
        <v>MYR</v>
      </c>
      <c r="V341" s="329">
        <f t="shared" si="80"/>
        <v>0</v>
      </c>
      <c r="W341" s="330"/>
      <c r="X341" s="330"/>
      <c r="Y341" s="330"/>
      <c r="Z341" s="330"/>
      <c r="AA341" s="329"/>
      <c r="AB341" s="329">
        <f t="shared" si="72"/>
        <v>0</v>
      </c>
      <c r="AC341" s="329">
        <f t="shared" si="39"/>
        <v>-1.1641532182693481E-10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385">
        <v>13</v>
      </c>
      <c r="B342" s="396" t="s">
        <v>189</v>
      </c>
      <c r="C342" s="375">
        <v>501055</v>
      </c>
      <c r="D342" s="375" t="s">
        <v>26</v>
      </c>
      <c r="E342" s="375"/>
      <c r="F342" s="397"/>
      <c r="G342" s="416">
        <v>0</v>
      </c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562">
        <f t="shared" si="74"/>
        <v>0</v>
      </c>
      <c r="S342" s="863">
        <f t="shared" si="62"/>
        <v>0</v>
      </c>
      <c r="T342" s="328"/>
      <c r="U342" s="329" t="str">
        <f t="shared" si="79"/>
        <v>MYR</v>
      </c>
      <c r="V342" s="329">
        <f t="shared" si="80"/>
        <v>0</v>
      </c>
      <c r="W342" s="330"/>
      <c r="X342" s="330"/>
      <c r="Y342" s="330"/>
      <c r="Z342" s="330"/>
      <c r="AA342" s="329"/>
      <c r="AB342" s="329">
        <f t="shared" si="72"/>
        <v>0</v>
      </c>
      <c r="AC342" s="329">
        <f t="shared" si="39"/>
        <v>0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3">
      <c r="A343" s="385">
        <v>59</v>
      </c>
      <c r="B343" s="396" t="s">
        <v>1380</v>
      </c>
      <c r="C343" s="375">
        <v>501158</v>
      </c>
      <c r="D343" s="375" t="s">
        <v>4</v>
      </c>
      <c r="E343" s="375"/>
      <c r="F343" s="397"/>
      <c r="G343" s="416">
        <v>3112735.0900000003</v>
      </c>
      <c r="H343" s="416"/>
      <c r="I343" s="416"/>
      <c r="J343" s="416">
        <v>23891.19</v>
      </c>
      <c r="K343" s="416"/>
      <c r="L343" s="416"/>
      <c r="M343" s="416">
        <v>60532.5</v>
      </c>
      <c r="N343" s="416"/>
      <c r="O343" s="416"/>
      <c r="P343" s="416">
        <v>297.41000000000003</v>
      </c>
      <c r="Q343" s="416"/>
      <c r="R343" s="562">
        <f t="shared" si="74"/>
        <v>3075796.37</v>
      </c>
      <c r="S343" s="864">
        <f t="shared" si="62"/>
        <v>1.1397999245673418E-2</v>
      </c>
      <c r="T343" s="328">
        <v>1133558.0300000003</v>
      </c>
      <c r="U343" s="329" t="str">
        <f t="shared" si="79"/>
        <v>AUD</v>
      </c>
      <c r="V343" s="329">
        <f>T343*$X$2</f>
        <v>3075796.3586020009</v>
      </c>
      <c r="W343" s="330"/>
      <c r="X343" s="330"/>
      <c r="Y343" s="330"/>
      <c r="Z343" s="330"/>
      <c r="AA343" s="329"/>
      <c r="AB343" s="329"/>
      <c r="AC343" s="329"/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3">
      <c r="A344" s="385">
        <v>60</v>
      </c>
      <c r="B344" s="396" t="s">
        <v>190</v>
      </c>
      <c r="C344" s="375">
        <v>501056</v>
      </c>
      <c r="D344" s="375" t="s">
        <v>26</v>
      </c>
      <c r="E344" s="375"/>
      <c r="F344" s="397"/>
      <c r="G344" s="416">
        <v>272657.68</v>
      </c>
      <c r="H344" s="416"/>
      <c r="I344" s="416"/>
      <c r="J344" s="416"/>
      <c r="K344" s="416"/>
      <c r="L344" s="416"/>
      <c r="M344" s="416">
        <v>4337.26</v>
      </c>
      <c r="N344" s="416"/>
      <c r="O344" s="416"/>
      <c r="P344" s="416"/>
      <c r="Q344" s="416"/>
      <c r="R344" s="562">
        <f t="shared" si="74"/>
        <v>268320.42</v>
      </c>
      <c r="S344" s="863">
        <f t="shared" si="62"/>
        <v>0</v>
      </c>
      <c r="T344" s="328">
        <v>268320.42</v>
      </c>
      <c r="U344" s="329" t="str">
        <f t="shared" si="79"/>
        <v>MYR</v>
      </c>
      <c r="V344" s="329">
        <f t="shared" si="80"/>
        <v>268320.42</v>
      </c>
      <c r="W344" s="330"/>
      <c r="X344" s="330"/>
      <c r="Y344" s="330"/>
      <c r="Z344" s="330"/>
      <c r="AA344" s="329"/>
      <c r="AB344" s="419">
        <f t="shared" si="72"/>
        <v>-4337.26</v>
      </c>
      <c r="AC344" s="329">
        <f t="shared" si="39"/>
        <v>268320.42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3">
      <c r="A345" s="385">
        <v>61</v>
      </c>
      <c r="B345" s="396" t="s">
        <v>191</v>
      </c>
      <c r="C345" s="375">
        <v>501057</v>
      </c>
      <c r="D345" s="375" t="s">
        <v>26</v>
      </c>
      <c r="E345" s="375"/>
      <c r="F345" s="397"/>
      <c r="G345" s="416">
        <v>339804.38000000006</v>
      </c>
      <c r="H345" s="416"/>
      <c r="I345" s="416"/>
      <c r="J345" s="416"/>
      <c r="K345" s="416"/>
      <c r="L345" s="416"/>
      <c r="M345" s="416">
        <v>5405.38</v>
      </c>
      <c r="N345" s="416"/>
      <c r="O345" s="416"/>
      <c r="P345" s="416"/>
      <c r="Q345" s="416"/>
      <c r="R345" s="562">
        <f t="shared" si="74"/>
        <v>334399.00000000006</v>
      </c>
      <c r="S345" s="863">
        <f t="shared" si="62"/>
        <v>0</v>
      </c>
      <c r="T345" s="328">
        <v>334399</v>
      </c>
      <c r="U345" s="329" t="str">
        <f t="shared" si="79"/>
        <v>MYR</v>
      </c>
      <c r="V345" s="329">
        <f t="shared" si="80"/>
        <v>334399</v>
      </c>
      <c r="W345" s="330"/>
      <c r="X345" s="330"/>
      <c r="Y345" s="330"/>
      <c r="Z345" s="330"/>
      <c r="AA345" s="329"/>
      <c r="AB345" s="419">
        <f t="shared" si="72"/>
        <v>-5405.38</v>
      </c>
      <c r="AC345" s="329">
        <f t="shared" si="39"/>
        <v>334399.00000000006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3">
      <c r="A346" s="385">
        <v>62</v>
      </c>
      <c r="B346" s="396" t="s">
        <v>192</v>
      </c>
      <c r="C346" s="375">
        <v>501058</v>
      </c>
      <c r="D346" s="375" t="s">
        <v>26</v>
      </c>
      <c r="E346" s="375"/>
      <c r="F346" s="397"/>
      <c r="G346" s="416">
        <v>208003.65000000011</v>
      </c>
      <c r="H346" s="416"/>
      <c r="I346" s="416"/>
      <c r="J346" s="416"/>
      <c r="K346" s="416"/>
      <c r="L346" s="416"/>
      <c r="M346" s="416">
        <v>3308.79</v>
      </c>
      <c r="N346" s="416"/>
      <c r="O346" s="416"/>
      <c r="P346" s="416"/>
      <c r="Q346" s="416"/>
      <c r="R346" s="562">
        <f t="shared" si="74"/>
        <v>204694.8600000001</v>
      </c>
      <c r="S346" s="863">
        <f t="shared" si="62"/>
        <v>0</v>
      </c>
      <c r="T346" s="328">
        <v>204694.86</v>
      </c>
      <c r="U346" s="329" t="str">
        <f t="shared" si="79"/>
        <v>MYR</v>
      </c>
      <c r="V346" s="329">
        <f t="shared" si="80"/>
        <v>204694.86</v>
      </c>
      <c r="W346" s="330"/>
      <c r="X346" s="330"/>
      <c r="Y346" s="330"/>
      <c r="Z346" s="330"/>
      <c r="AA346" s="329"/>
      <c r="AB346" s="419">
        <f t="shared" si="72"/>
        <v>-3308.79</v>
      </c>
      <c r="AC346" s="329">
        <f t="shared" si="39"/>
        <v>204694.8600000001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x14ac:dyDescent="0.3">
      <c r="A347" s="600">
        <v>63</v>
      </c>
      <c r="B347" s="396" t="s">
        <v>193</v>
      </c>
      <c r="C347" s="456">
        <v>501071</v>
      </c>
      <c r="D347" s="375" t="s">
        <v>26</v>
      </c>
      <c r="E347" s="456"/>
      <c r="F347" s="595"/>
      <c r="G347" s="458">
        <v>255281.4699999998</v>
      </c>
      <c r="H347" s="458"/>
      <c r="I347" s="458"/>
      <c r="J347" s="458"/>
      <c r="K347" s="458"/>
      <c r="L347" s="458"/>
      <c r="M347" s="458">
        <v>3292.79</v>
      </c>
      <c r="N347" s="458"/>
      <c r="O347" s="458"/>
      <c r="P347" s="458"/>
      <c r="Q347" s="458"/>
      <c r="R347" s="562">
        <f t="shared" si="74"/>
        <v>251988.67999999979</v>
      </c>
      <c r="S347" s="863">
        <f t="shared" si="62"/>
        <v>0</v>
      </c>
      <c r="T347" s="328">
        <v>251988.68</v>
      </c>
      <c r="U347" s="329" t="str">
        <f t="shared" si="79"/>
        <v>MYR</v>
      </c>
      <c r="V347" s="329">
        <f t="shared" si="80"/>
        <v>251988.68</v>
      </c>
      <c r="W347" s="330"/>
      <c r="X347" s="330"/>
      <c r="Y347" s="330"/>
      <c r="Z347" s="330"/>
      <c r="AA347" s="329"/>
      <c r="AB347" s="419">
        <f t="shared" si="72"/>
        <v>-3292.79</v>
      </c>
      <c r="AC347" s="329">
        <f t="shared" si="39"/>
        <v>251988.67999999979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3">
      <c r="A348" s="600">
        <v>21</v>
      </c>
      <c r="B348" s="594" t="s">
        <v>194</v>
      </c>
      <c r="C348" s="456">
        <v>501065</v>
      </c>
      <c r="D348" s="456" t="s">
        <v>26</v>
      </c>
      <c r="E348" s="456"/>
      <c r="F348" s="595"/>
      <c r="G348" s="458">
        <v>-2.3283064365386963E-10</v>
      </c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562">
        <f t="shared" si="74"/>
        <v>-2.3283064365386963E-10</v>
      </c>
      <c r="S348" s="863">
        <f t="shared" si="62"/>
        <v>-2.3283064365386963E-10</v>
      </c>
      <c r="T348" s="328"/>
      <c r="U348" s="329" t="str">
        <f t="shared" si="79"/>
        <v>MYR</v>
      </c>
      <c r="V348" s="329">
        <f t="shared" si="80"/>
        <v>0</v>
      </c>
      <c r="W348" s="330"/>
      <c r="X348" s="330"/>
      <c r="Y348" s="330"/>
      <c r="Z348" s="330"/>
      <c r="AA348" s="329"/>
      <c r="AB348" s="619">
        <f t="shared" si="72"/>
        <v>0</v>
      </c>
      <c r="AC348" s="329">
        <f t="shared" si="39"/>
        <v>-2.3283064365386963E-10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customHeight="1" x14ac:dyDescent="0.3">
      <c r="A349" s="600">
        <v>64</v>
      </c>
      <c r="B349" s="396" t="s">
        <v>1464</v>
      </c>
      <c r="C349" s="456">
        <v>501217</v>
      </c>
      <c r="D349" s="456" t="s">
        <v>26</v>
      </c>
      <c r="E349" s="456"/>
      <c r="F349" s="595"/>
      <c r="G349" s="458">
        <v>555753.52</v>
      </c>
      <c r="H349" s="458"/>
      <c r="I349" s="458"/>
      <c r="J349" s="458"/>
      <c r="K349" s="458"/>
      <c r="L349" s="458"/>
      <c r="M349" s="458">
        <v>4775.8500000000004</v>
      </c>
      <c r="N349" s="458"/>
      <c r="O349" s="458"/>
      <c r="P349" s="458"/>
      <c r="Q349" s="458"/>
      <c r="R349" s="562">
        <f t="shared" si="74"/>
        <v>550977.67000000004</v>
      </c>
      <c r="S349" s="863">
        <f t="shared" si="62"/>
        <v>0</v>
      </c>
      <c r="T349" s="328">
        <v>550977.67000000004</v>
      </c>
      <c r="U349" s="329" t="str">
        <f t="shared" si="79"/>
        <v>MYR</v>
      </c>
      <c r="V349" s="329">
        <f t="shared" si="80"/>
        <v>550977.67000000004</v>
      </c>
      <c r="W349" s="330"/>
      <c r="X349" s="330"/>
      <c r="Y349" s="330"/>
      <c r="Z349" s="330"/>
      <c r="AA349" s="329"/>
      <c r="AB349" s="619"/>
      <c r="AC349" s="329"/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383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600">
        <v>65</v>
      </c>
      <c r="B350" s="594" t="s">
        <v>1364</v>
      </c>
      <c r="C350" s="456">
        <v>501136</v>
      </c>
      <c r="D350" s="456" t="s">
        <v>26</v>
      </c>
      <c r="E350" s="456"/>
      <c r="F350" s="595"/>
      <c r="G350" s="458">
        <v>1988836.6100000006</v>
      </c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562">
        <f t="shared" si="74"/>
        <v>1988836.6100000006</v>
      </c>
      <c r="S350" s="867">
        <f t="shared" si="62"/>
        <v>0</v>
      </c>
      <c r="T350" s="328">
        <v>1988836.6099999999</v>
      </c>
      <c r="U350" s="329" t="str">
        <f t="shared" si="79"/>
        <v>MYR</v>
      </c>
      <c r="V350" s="329">
        <f t="shared" si="80"/>
        <v>1988836.6099999999</v>
      </c>
      <c r="W350" s="330"/>
      <c r="X350" s="330"/>
      <c r="Y350" s="330"/>
      <c r="Z350" s="330"/>
      <c r="AA350" s="329"/>
      <c r="AB350" s="619"/>
      <c r="AC350" s="329"/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383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600">
        <v>66</v>
      </c>
      <c r="B351" s="594" t="s">
        <v>1418</v>
      </c>
      <c r="C351" s="456">
        <v>501182</v>
      </c>
      <c r="D351" s="456" t="s">
        <v>26</v>
      </c>
      <c r="E351" s="456"/>
      <c r="F351" s="595"/>
      <c r="G351" s="458">
        <v>3103488.0400000005</v>
      </c>
      <c r="H351" s="458"/>
      <c r="I351" s="458"/>
      <c r="J351" s="458"/>
      <c r="K351" s="458"/>
      <c r="L351" s="458"/>
      <c r="M351" s="458">
        <v>58355.96</v>
      </c>
      <c r="N351" s="458"/>
      <c r="O351" s="458"/>
      <c r="P351" s="458"/>
      <c r="Q351" s="458"/>
      <c r="R351" s="562">
        <f t="shared" si="74"/>
        <v>3045132.0800000005</v>
      </c>
      <c r="S351" s="863">
        <f t="shared" si="62"/>
        <v>0</v>
      </c>
      <c r="T351" s="328">
        <v>3045132.0800000005</v>
      </c>
      <c r="U351" s="329" t="str">
        <f t="shared" si="79"/>
        <v>MYR</v>
      </c>
      <c r="V351" s="329">
        <f t="shared" si="80"/>
        <v>3045132.0800000005</v>
      </c>
      <c r="W351" s="330"/>
      <c r="X351" s="330"/>
      <c r="Y351" s="330"/>
      <c r="Z351" s="330"/>
      <c r="AA351" s="329"/>
      <c r="AB351" s="6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3">
      <c r="A352" s="600">
        <v>67</v>
      </c>
      <c r="B352" s="594" t="s">
        <v>1274</v>
      </c>
      <c r="C352" s="456">
        <v>501097</v>
      </c>
      <c r="D352" s="456" t="s">
        <v>26</v>
      </c>
      <c r="E352" s="456"/>
      <c r="F352" s="595"/>
      <c r="G352" s="458">
        <v>1933149.6800000002</v>
      </c>
      <c r="H352" s="458"/>
      <c r="I352" s="458"/>
      <c r="J352" s="458"/>
      <c r="K352" s="458"/>
      <c r="L352" s="458"/>
      <c r="M352" s="458">
        <v>23290.959999999999</v>
      </c>
      <c r="N352" s="458"/>
      <c r="O352" s="458"/>
      <c r="P352" s="458"/>
      <c r="Q352" s="458"/>
      <c r="R352" s="562">
        <f t="shared" si="74"/>
        <v>1909858.7200000002</v>
      </c>
      <c r="S352" s="863">
        <f t="shared" si="62"/>
        <v>0</v>
      </c>
      <c r="T352" s="328">
        <v>1909858.7200000002</v>
      </c>
      <c r="U352" s="329" t="str">
        <f t="shared" si="79"/>
        <v>MYR</v>
      </c>
      <c r="V352" s="329">
        <f t="shared" si="80"/>
        <v>1909858.7200000002</v>
      </c>
      <c r="W352" s="330"/>
      <c r="X352" s="330"/>
      <c r="Y352" s="330"/>
      <c r="Z352" s="330"/>
      <c r="AA352" s="329"/>
      <c r="AB352" s="619">
        <f t="shared" si="72"/>
        <v>-23290.959999999999</v>
      </c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3">
      <c r="A353" s="600">
        <v>68</v>
      </c>
      <c r="B353" s="594" t="s">
        <v>1499</v>
      </c>
      <c r="C353" s="456">
        <v>501193</v>
      </c>
      <c r="D353" s="456" t="s">
        <v>26</v>
      </c>
      <c r="E353" s="456"/>
      <c r="F353" s="595"/>
      <c r="G353" s="364">
        <v>10000000</v>
      </c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562">
        <f t="shared" si="74"/>
        <v>10000000</v>
      </c>
      <c r="S353" s="863">
        <f t="shared" si="62"/>
        <v>0</v>
      </c>
      <c r="T353" s="328">
        <v>10000000</v>
      </c>
      <c r="U353" s="329" t="str">
        <f t="shared" si="79"/>
        <v>MYR</v>
      </c>
      <c r="V353" s="329">
        <f t="shared" si="80"/>
        <v>10000000</v>
      </c>
      <c r="W353" s="330"/>
      <c r="X353" s="330"/>
      <c r="Y353" s="330"/>
      <c r="Z353" s="330"/>
      <c r="AA353" s="329"/>
      <c r="AB353" s="619"/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383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hidden="1" customHeight="1" x14ac:dyDescent="0.3">
      <c r="A354" s="600">
        <v>53</v>
      </c>
      <c r="B354" s="594" t="s">
        <v>1297</v>
      </c>
      <c r="C354" s="456">
        <v>501120</v>
      </c>
      <c r="D354" s="456" t="s">
        <v>26</v>
      </c>
      <c r="E354" s="456"/>
      <c r="F354" s="595"/>
      <c r="G354" s="458">
        <v>-2.6077032089233398E-8</v>
      </c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62">
        <f t="shared" si="74"/>
        <v>-2.6077032089233398E-8</v>
      </c>
      <c r="S354" s="863">
        <f t="shared" si="62"/>
        <v>-2.6077032089233398E-8</v>
      </c>
      <c r="T354" s="328"/>
      <c r="U354" s="329" t="str">
        <f t="shared" si="79"/>
        <v>MYR</v>
      </c>
      <c r="V354" s="329">
        <f t="shared" si="80"/>
        <v>0</v>
      </c>
      <c r="W354" s="330"/>
      <c r="X354" s="330"/>
      <c r="Y354" s="330"/>
      <c r="Z354" s="330"/>
      <c r="AA354" s="329"/>
      <c r="AB354" s="6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383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3">
      <c r="A355" s="600">
        <v>69</v>
      </c>
      <c r="B355" s="594" t="s">
        <v>1500</v>
      </c>
      <c r="C355" s="456">
        <v>501258</v>
      </c>
      <c r="D355" s="456" t="s">
        <v>26</v>
      </c>
      <c r="E355" s="456"/>
      <c r="F355" s="595"/>
      <c r="G355" s="458">
        <v>4046611.1999999997</v>
      </c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562">
        <f t="shared" si="74"/>
        <v>4046611.1999999997</v>
      </c>
      <c r="S355" s="863">
        <f t="shared" si="62"/>
        <v>0</v>
      </c>
      <c r="T355" s="328">
        <v>4046611.1999999997</v>
      </c>
      <c r="U355" s="329" t="str">
        <f t="shared" si="79"/>
        <v>MYR</v>
      </c>
      <c r="V355" s="329">
        <f t="shared" si="80"/>
        <v>4046611.1999999997</v>
      </c>
      <c r="W355" s="330"/>
      <c r="X355" s="330"/>
      <c r="Y355" s="330"/>
      <c r="Z355" s="330"/>
      <c r="AA355" s="329"/>
      <c r="AB355" s="6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383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600">
        <v>70</v>
      </c>
      <c r="B356" s="594" t="s">
        <v>1588</v>
      </c>
      <c r="C356" s="456">
        <v>501289</v>
      </c>
      <c r="D356" s="456" t="s">
        <v>26</v>
      </c>
      <c r="E356" s="456"/>
      <c r="F356" s="595"/>
      <c r="G356" s="458">
        <v>20000000</v>
      </c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562">
        <f t="shared" si="74"/>
        <v>20000000</v>
      </c>
      <c r="S356" s="863">
        <f t="shared" si="62"/>
        <v>0</v>
      </c>
      <c r="T356" s="328">
        <v>20000000</v>
      </c>
      <c r="U356" s="329" t="str">
        <f t="shared" si="79"/>
        <v>MYR</v>
      </c>
      <c r="V356" s="329">
        <f t="shared" si="80"/>
        <v>20000000</v>
      </c>
      <c r="W356" s="330"/>
      <c r="X356" s="330"/>
      <c r="Y356" s="330"/>
      <c r="Z356" s="330"/>
      <c r="AA356" s="329"/>
      <c r="AB356" s="6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600">
        <v>71</v>
      </c>
      <c r="B357" s="594" t="s">
        <v>1600</v>
      </c>
      <c r="C357" s="456">
        <v>501309</v>
      </c>
      <c r="D357" s="456" t="s">
        <v>26</v>
      </c>
      <c r="E357" s="456"/>
      <c r="F357" s="595"/>
      <c r="G357" s="458">
        <v>8104887.75</v>
      </c>
      <c r="H357" s="458">
        <v>10549747.140000001</v>
      </c>
      <c r="I357" s="458"/>
      <c r="J357" s="458"/>
      <c r="K357" s="458"/>
      <c r="L357" s="458"/>
      <c r="M357" s="458"/>
      <c r="N357" s="458"/>
      <c r="O357" s="458"/>
      <c r="P357" s="458"/>
      <c r="Q357" s="458"/>
      <c r="R357" s="562">
        <f t="shared" si="74"/>
        <v>18654634.890000001</v>
      </c>
      <c r="S357" s="863">
        <f t="shared" si="62"/>
        <v>-4.2199976742267609E-3</v>
      </c>
      <c r="T357" s="328">
        <v>18654634.894219998</v>
      </c>
      <c r="U357" s="329" t="str">
        <f t="shared" si="79"/>
        <v>MYR</v>
      </c>
      <c r="V357" s="329">
        <f t="shared" si="80"/>
        <v>18654634.894219998</v>
      </c>
      <c r="W357" s="330"/>
      <c r="X357" s="330"/>
      <c r="Y357" s="330"/>
      <c r="Z357" s="330"/>
      <c r="AA357" s="329"/>
      <c r="AB357" s="6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383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600">
        <v>72</v>
      </c>
      <c r="B358" s="594" t="s">
        <v>1298</v>
      </c>
      <c r="C358" s="456">
        <v>501121</v>
      </c>
      <c r="D358" s="456" t="s">
        <v>26</v>
      </c>
      <c r="E358" s="456"/>
      <c r="F358" s="595"/>
      <c r="G358" s="458">
        <v>7522617.1900000423</v>
      </c>
      <c r="H358" s="458"/>
      <c r="I358" s="458"/>
      <c r="J358" s="458"/>
      <c r="K358" s="458"/>
      <c r="L358" s="458"/>
      <c r="M358" s="458">
        <v>832160.98</v>
      </c>
      <c r="N358" s="458"/>
      <c r="O358" s="458"/>
      <c r="P358" s="458"/>
      <c r="Q358" s="458"/>
      <c r="R358" s="562">
        <f t="shared" si="74"/>
        <v>6690456.2100000419</v>
      </c>
      <c r="S358" s="863">
        <f t="shared" si="62"/>
        <v>1.862645149230957E-8</v>
      </c>
      <c r="T358" s="328">
        <v>6690456.2100000232</v>
      </c>
      <c r="U358" s="329" t="str">
        <f t="shared" si="79"/>
        <v>MYR</v>
      </c>
      <c r="V358" s="329">
        <f t="shared" si="80"/>
        <v>6690456.2100000232</v>
      </c>
      <c r="W358" s="330"/>
      <c r="X358" s="330"/>
      <c r="Y358" s="330"/>
      <c r="Z358" s="330"/>
      <c r="AA358" s="329"/>
      <c r="AB358" s="6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383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3">
      <c r="A359" s="600">
        <v>73</v>
      </c>
      <c r="B359" s="594" t="s">
        <v>1299</v>
      </c>
      <c r="C359" s="456">
        <v>501122</v>
      </c>
      <c r="D359" s="456" t="s">
        <v>26</v>
      </c>
      <c r="E359" s="456"/>
      <c r="F359" s="595"/>
      <c r="G359" s="458">
        <v>12666666.740000015</v>
      </c>
      <c r="H359" s="458"/>
      <c r="I359" s="458"/>
      <c r="J359" s="458"/>
      <c r="K359" s="458"/>
      <c r="L359" s="458"/>
      <c r="M359" s="458">
        <v>333333.33</v>
      </c>
      <c r="N359" s="458"/>
      <c r="O359" s="458"/>
      <c r="P359" s="458"/>
      <c r="Q359" s="458"/>
      <c r="R359" s="562">
        <f t="shared" si="74"/>
        <v>12333333.410000015</v>
      </c>
      <c r="S359" s="863">
        <f t="shared" si="62"/>
        <v>1.4901161193847656E-8</v>
      </c>
      <c r="T359" s="328">
        <v>12333333.41</v>
      </c>
      <c r="U359" s="329" t="str">
        <f t="shared" si="79"/>
        <v>MYR</v>
      </c>
      <c r="V359" s="329">
        <f t="shared" si="80"/>
        <v>12333333.41</v>
      </c>
      <c r="W359" s="330"/>
      <c r="X359" s="330"/>
      <c r="Y359" s="330"/>
      <c r="Z359" s="330"/>
      <c r="AA359" s="329"/>
      <c r="AB359" s="6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383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customHeight="1" x14ac:dyDescent="0.3">
      <c r="A360" s="600">
        <v>74</v>
      </c>
      <c r="B360" s="594" t="s">
        <v>1325</v>
      </c>
      <c r="C360" s="456">
        <v>501126</v>
      </c>
      <c r="D360" s="456" t="s">
        <v>26</v>
      </c>
      <c r="E360" s="456"/>
      <c r="F360" s="595"/>
      <c r="G360" s="458">
        <v>6499999.9300000016</v>
      </c>
      <c r="H360" s="458"/>
      <c r="I360" s="458"/>
      <c r="J360" s="458"/>
      <c r="K360" s="458"/>
      <c r="L360" s="458"/>
      <c r="M360" s="458">
        <v>166666.67000000001</v>
      </c>
      <c r="N360" s="458"/>
      <c r="O360" s="458"/>
      <c r="P360" s="458"/>
      <c r="Q360" s="458"/>
      <c r="R360" s="562">
        <f t="shared" si="74"/>
        <v>6333333.2600000016</v>
      </c>
      <c r="S360" s="863">
        <f t="shared" si="62"/>
        <v>0</v>
      </c>
      <c r="T360" s="328">
        <v>6333333.2600000016</v>
      </c>
      <c r="U360" s="329" t="str">
        <f t="shared" si="79"/>
        <v>MYR</v>
      </c>
      <c r="V360" s="329">
        <f t="shared" si="80"/>
        <v>6333333.2600000016</v>
      </c>
      <c r="W360" s="330"/>
      <c r="X360" s="330"/>
      <c r="Y360" s="330"/>
      <c r="Z360" s="330"/>
      <c r="AA360" s="329"/>
      <c r="AB360" s="619"/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hidden="1" customHeight="1" x14ac:dyDescent="0.3">
      <c r="A361" s="600">
        <v>56</v>
      </c>
      <c r="B361" s="594" t="s">
        <v>1261</v>
      </c>
      <c r="C361" s="456">
        <v>501091</v>
      </c>
      <c r="D361" s="456" t="s">
        <v>26</v>
      </c>
      <c r="E361" s="456"/>
      <c r="F361" s="595"/>
      <c r="G361" s="458">
        <v>0</v>
      </c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562">
        <f t="shared" si="74"/>
        <v>0</v>
      </c>
      <c r="S361" s="863">
        <f t="shared" si="62"/>
        <v>0</v>
      </c>
      <c r="T361" s="328"/>
      <c r="U361" s="329" t="str">
        <f t="shared" si="79"/>
        <v>MYR</v>
      </c>
      <c r="V361" s="329">
        <f t="shared" si="80"/>
        <v>0</v>
      </c>
      <c r="W361" s="330"/>
      <c r="X361" s="330"/>
      <c r="Y361" s="330"/>
      <c r="Z361" s="330"/>
      <c r="AA361" s="329"/>
      <c r="AB361" s="619"/>
      <c r="AC361" s="329"/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G361" s="384"/>
      <c r="BH361" s="383"/>
      <c r="BI361" s="383"/>
      <c r="IU361" s="326"/>
    </row>
    <row r="362" spans="1:255" s="334" customFormat="1" ht="15" customHeight="1" x14ac:dyDescent="0.3">
      <c r="A362" s="600">
        <v>75</v>
      </c>
      <c r="B362" s="594" t="s">
        <v>1544</v>
      </c>
      <c r="C362" s="456">
        <v>501260</v>
      </c>
      <c r="D362" s="456" t="s">
        <v>0</v>
      </c>
      <c r="E362" s="456"/>
      <c r="F362" s="595"/>
      <c r="G362" s="458">
        <v>20652499.989999998</v>
      </c>
      <c r="H362" s="458"/>
      <c r="I362" s="458"/>
      <c r="J362" s="458"/>
      <c r="K362" s="458"/>
      <c r="L362" s="458"/>
      <c r="M362" s="458"/>
      <c r="N362" s="458"/>
      <c r="O362" s="458"/>
      <c r="P362" s="458">
        <f>347495+4.97</f>
        <v>347499.97</v>
      </c>
      <c r="Q362" s="458"/>
      <c r="R362" s="562">
        <f t="shared" si="74"/>
        <v>20305000.02</v>
      </c>
      <c r="S362" s="863">
        <f t="shared" ref="S362:S365" si="81">R362-V362</f>
        <v>1.9999999552965164E-2</v>
      </c>
      <c r="T362" s="328">
        <v>5000000</v>
      </c>
      <c r="U362" s="329" t="str">
        <f t="shared" si="79"/>
        <v>USD</v>
      </c>
      <c r="V362" s="329">
        <f t="shared" ref="V362:V365" si="82">T362*$V$1</f>
        <v>20305000</v>
      </c>
      <c r="W362" s="330"/>
      <c r="X362" s="330"/>
      <c r="Y362" s="330"/>
      <c r="Z362" s="330"/>
      <c r="AA362" s="329"/>
      <c r="AB362" s="619"/>
      <c r="AC362" s="329"/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customHeight="1" x14ac:dyDescent="0.3">
      <c r="A363" s="600">
        <v>76</v>
      </c>
      <c r="B363" s="594" t="s">
        <v>1452</v>
      </c>
      <c r="C363" s="456">
        <v>501198</v>
      </c>
      <c r="D363" s="456" t="s">
        <v>26</v>
      </c>
      <c r="E363" s="456"/>
      <c r="F363" s="595"/>
      <c r="G363" s="458">
        <v>924939.17999999993</v>
      </c>
      <c r="H363" s="458"/>
      <c r="I363" s="458"/>
      <c r="J363" s="458"/>
      <c r="K363" s="458"/>
      <c r="L363" s="458"/>
      <c r="M363" s="458">
        <v>34808.83</v>
      </c>
      <c r="N363" s="458"/>
      <c r="O363" s="458"/>
      <c r="P363" s="458"/>
      <c r="Q363" s="458"/>
      <c r="R363" s="562">
        <f t="shared" si="74"/>
        <v>890130.35</v>
      </c>
      <c r="S363" s="863">
        <f t="shared" si="81"/>
        <v>0</v>
      </c>
      <c r="T363" s="328">
        <v>890130.35</v>
      </c>
      <c r="U363" s="329" t="str">
        <f t="shared" si="79"/>
        <v>MYR</v>
      </c>
      <c r="V363" s="329">
        <f t="shared" ref="V363:V364" si="83">T363</f>
        <v>890130.35</v>
      </c>
      <c r="W363" s="330"/>
      <c r="X363" s="330"/>
      <c r="Y363" s="330"/>
      <c r="Z363" s="330"/>
      <c r="AA363" s="329"/>
      <c r="AB363" s="619"/>
      <c r="AC363" s="329"/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customHeight="1" x14ac:dyDescent="0.3">
      <c r="A364" s="600">
        <v>77</v>
      </c>
      <c r="B364" s="594" t="s">
        <v>1601</v>
      </c>
      <c r="C364" s="456">
        <v>501307</v>
      </c>
      <c r="D364" s="456" t="s">
        <v>26</v>
      </c>
      <c r="E364" s="456"/>
      <c r="F364" s="595"/>
      <c r="G364" s="458">
        <v>4575994.12</v>
      </c>
      <c r="H364" s="458"/>
      <c r="I364" s="458"/>
      <c r="J364" s="458"/>
      <c r="K364" s="458"/>
      <c r="L364" s="458"/>
      <c r="M364" s="458">
        <v>127110.95</v>
      </c>
      <c r="N364" s="458"/>
      <c r="O364" s="458"/>
      <c r="P364" s="458"/>
      <c r="Q364" s="458"/>
      <c r="R364" s="562">
        <f t="shared" si="74"/>
        <v>4448883.17</v>
      </c>
      <c r="S364" s="863">
        <f t="shared" si="81"/>
        <v>0</v>
      </c>
      <c r="T364" s="328">
        <v>4448883.17</v>
      </c>
      <c r="U364" s="329" t="str">
        <f t="shared" si="79"/>
        <v>MYR</v>
      </c>
      <c r="V364" s="329">
        <f t="shared" si="83"/>
        <v>4448883.17</v>
      </c>
      <c r="W364" s="330"/>
      <c r="X364" s="330"/>
      <c r="Y364" s="330"/>
      <c r="Z364" s="330"/>
      <c r="AA364" s="329"/>
      <c r="AB364" s="619"/>
      <c r="AC364" s="329"/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customHeight="1" x14ac:dyDescent="0.3">
      <c r="A365" s="600">
        <v>78</v>
      </c>
      <c r="B365" s="594" t="s">
        <v>1543</v>
      </c>
      <c r="C365" s="456">
        <v>501264</v>
      </c>
      <c r="D365" s="456" t="s">
        <v>0</v>
      </c>
      <c r="E365" s="456"/>
      <c r="F365" s="595"/>
      <c r="G365" s="458">
        <v>40788687.530000001</v>
      </c>
      <c r="H365" s="458"/>
      <c r="I365" s="458"/>
      <c r="J365" s="458">
        <v>4597.8999999999996</v>
      </c>
      <c r="K365" s="458"/>
      <c r="L365" s="458"/>
      <c r="M365" s="458"/>
      <c r="N365" s="458"/>
      <c r="O365" s="458"/>
      <c r="P365" s="458">
        <v>690910.42</v>
      </c>
      <c r="Q365" s="458"/>
      <c r="R365" s="556">
        <f t="shared" si="74"/>
        <v>40102375.009999998</v>
      </c>
      <c r="S365" s="863">
        <f t="shared" si="81"/>
        <v>9.9999979138374329E-3</v>
      </c>
      <c r="T365" s="328">
        <v>9875000</v>
      </c>
      <c r="U365" s="329" t="str">
        <f t="shared" si="79"/>
        <v>USD</v>
      </c>
      <c r="V365" s="329">
        <f t="shared" si="82"/>
        <v>40102375</v>
      </c>
      <c r="W365" s="330"/>
      <c r="X365" s="330"/>
      <c r="Y365" s="330"/>
      <c r="Z365" s="330"/>
      <c r="AA365" s="329"/>
      <c r="AB365" s="619"/>
      <c r="AC365" s="329"/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customHeight="1" thickBot="1" x14ac:dyDescent="0.35">
      <c r="A366" s="600"/>
      <c r="B366" s="594"/>
      <c r="C366" s="456"/>
      <c r="D366" s="456"/>
      <c r="E366" s="456"/>
      <c r="F366" s="595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556"/>
      <c r="S366" s="863"/>
      <c r="T366" s="328"/>
      <c r="U366" s="329">
        <f t="shared" si="79"/>
        <v>0</v>
      </c>
      <c r="V366" s="330"/>
      <c r="W366" s="330"/>
      <c r="X366" s="330"/>
      <c r="Y366" s="330"/>
      <c r="Z366" s="330"/>
      <c r="AA366" s="329"/>
      <c r="AB366" s="329"/>
      <c r="AC366" s="329">
        <f t="shared" si="39"/>
        <v>0</v>
      </c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thickBot="1" x14ac:dyDescent="0.35">
      <c r="A367" s="602"/>
      <c r="B367" s="1025" t="s">
        <v>195</v>
      </c>
      <c r="C367" s="1025"/>
      <c r="D367" s="1025"/>
      <c r="E367" s="603"/>
      <c r="F367" s="604"/>
      <c r="G367" s="615">
        <f t="shared" ref="G367:R367" si="84">SUM(G268:G366)</f>
        <v>957773193.49104953</v>
      </c>
      <c r="H367" s="615">
        <f t="shared" si="84"/>
        <v>47334987.140000001</v>
      </c>
      <c r="I367" s="615">
        <f t="shared" si="84"/>
        <v>135.12</v>
      </c>
      <c r="J367" s="615">
        <f t="shared" si="84"/>
        <v>343263.03</v>
      </c>
      <c r="K367" s="615">
        <f t="shared" si="84"/>
        <v>0</v>
      </c>
      <c r="L367" s="615">
        <f t="shared" si="84"/>
        <v>0</v>
      </c>
      <c r="M367" s="615">
        <f t="shared" si="84"/>
        <v>15372077.399999997</v>
      </c>
      <c r="N367" s="615">
        <f t="shared" si="84"/>
        <v>0</v>
      </c>
      <c r="O367" s="615">
        <f t="shared" si="84"/>
        <v>0</v>
      </c>
      <c r="P367" s="615">
        <f t="shared" si="84"/>
        <v>6573172.5100000007</v>
      </c>
      <c r="Q367" s="615">
        <f t="shared" si="84"/>
        <v>0</v>
      </c>
      <c r="R367" s="615">
        <f t="shared" si="84"/>
        <v>983506328.87104988</v>
      </c>
      <c r="S367" s="863"/>
      <c r="T367" s="328"/>
      <c r="U367" s="329">
        <f t="shared" si="79"/>
        <v>0</v>
      </c>
      <c r="V367" s="330"/>
      <c r="W367" s="330"/>
      <c r="X367" s="330"/>
      <c r="Y367" s="330"/>
      <c r="Z367" s="330"/>
      <c r="AA367" s="329"/>
      <c r="AB367" s="329"/>
      <c r="AC367" s="329">
        <f t="shared" si="39"/>
        <v>983506328.87104952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hidden="1" customHeight="1" x14ac:dyDescent="0.3">
      <c r="A368" s="323"/>
      <c r="C368" s="324"/>
      <c r="D368" s="324"/>
      <c r="E368" s="324"/>
      <c r="F368" s="401"/>
      <c r="G368" s="488"/>
      <c r="H368" s="489"/>
      <c r="I368" s="665"/>
      <c r="J368" s="326"/>
      <c r="K368" s="326"/>
      <c r="L368" s="326"/>
      <c r="M368" s="326"/>
      <c r="N368" s="326"/>
      <c r="O368" s="326"/>
      <c r="P368" s="326"/>
      <c r="Q368" s="326"/>
      <c r="R368" s="463"/>
      <c r="S368" s="863"/>
      <c r="T368" s="328"/>
      <c r="U368" s="329">
        <f t="shared" si="79"/>
        <v>0</v>
      </c>
      <c r="V368" s="330"/>
      <c r="W368" s="330"/>
      <c r="X368" s="330"/>
      <c r="Y368" s="330"/>
      <c r="Z368" s="330"/>
      <c r="AA368" s="329"/>
      <c r="AB368" s="329"/>
      <c r="AC368" s="329">
        <f t="shared" si="39"/>
        <v>0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hidden="1" customHeight="1" x14ac:dyDescent="0.3">
      <c r="A369" s="323"/>
      <c r="B369" s="666" t="s">
        <v>196</v>
      </c>
      <c r="C369" s="324"/>
      <c r="D369" s="324"/>
      <c r="E369" s="660"/>
      <c r="F369" s="401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463"/>
      <c r="S369" s="863"/>
      <c r="T369" s="328"/>
      <c r="U369" s="329">
        <f t="shared" si="79"/>
        <v>0</v>
      </c>
      <c r="V369" s="330"/>
      <c r="W369" s="330"/>
      <c r="X369" s="330"/>
      <c r="Y369" s="330"/>
      <c r="Z369" s="330"/>
      <c r="AA369" s="329"/>
      <c r="AB369" s="329"/>
      <c r="AC369" s="329">
        <f t="shared" si="39"/>
        <v>0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490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hidden="1" customHeight="1" x14ac:dyDescent="0.3">
      <c r="A370" s="385">
        <v>1</v>
      </c>
      <c r="B370" s="396" t="s">
        <v>197</v>
      </c>
      <c r="C370" s="375">
        <v>500916</v>
      </c>
      <c r="D370" s="375" t="s">
        <v>26</v>
      </c>
      <c r="E370" s="375"/>
      <c r="F370" s="397"/>
      <c r="G370" s="416">
        <v>-5.8207660913467407E-11</v>
      </c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562">
        <f>G370+H370+J370+K370+I370+L370-M370-O370-P370-Q370-N370</f>
        <v>-5.8207660913467407E-11</v>
      </c>
      <c r="S370" s="863">
        <f>R370-V370</f>
        <v>-5.8207660913467407E-11</v>
      </c>
      <c r="T370" s="328"/>
      <c r="U370" s="329" t="str">
        <f t="shared" si="79"/>
        <v>MYR</v>
      </c>
      <c r="V370" s="329">
        <f>T370</f>
        <v>0</v>
      </c>
      <c r="W370" s="330"/>
      <c r="X370" s="330"/>
      <c r="Y370" s="330"/>
      <c r="Z370" s="330"/>
      <c r="AA370" s="329"/>
      <c r="AB370" s="329">
        <f t="shared" ref="AB370" si="85">H370+I370-M370-O370</f>
        <v>0</v>
      </c>
      <c r="AC370" s="329">
        <f t="shared" si="39"/>
        <v>-5.8207660913467407E-11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490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hidden="1" customHeight="1" x14ac:dyDescent="0.3">
      <c r="A371" s="385">
        <v>2</v>
      </c>
      <c r="B371" s="396" t="s">
        <v>198</v>
      </c>
      <c r="C371" s="375">
        <v>501007</v>
      </c>
      <c r="D371" s="375" t="s">
        <v>0</v>
      </c>
      <c r="E371" s="375"/>
      <c r="F371" s="397"/>
      <c r="G371" s="416">
        <v>7.5000151991844177E-4</v>
      </c>
      <c r="H371" s="491"/>
      <c r="I371" s="366"/>
      <c r="J371" s="366"/>
      <c r="K371" s="366"/>
      <c r="L371" s="366"/>
      <c r="M371" s="366"/>
      <c r="N371" s="366"/>
      <c r="O371" s="366"/>
      <c r="P371" s="366"/>
      <c r="Q371" s="366"/>
      <c r="R371" s="774">
        <f>G371+H371+J371+K371+I371-M371-O371-P371-Q371-N371</f>
        <v>7.5000151991844177E-4</v>
      </c>
      <c r="S371" s="869">
        <f>R371-V371</f>
        <v>7.5000151991844177E-4</v>
      </c>
      <c r="T371" s="328"/>
      <c r="U371" s="329" t="str">
        <f t="shared" si="79"/>
        <v>USD</v>
      </c>
      <c r="V371" s="329">
        <f>T371*$V$1</f>
        <v>0</v>
      </c>
      <c r="W371" s="330"/>
      <c r="X371" s="330"/>
      <c r="Y371" s="330"/>
      <c r="Z371" s="330"/>
      <c r="AA371" s="329"/>
      <c r="AB371" s="329"/>
      <c r="AC371" s="329">
        <f t="shared" si="39"/>
        <v>7.5000151991844177E-4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I371" s="383"/>
      <c r="IU371" s="326"/>
    </row>
    <row r="372" spans="1:255" s="334" customFormat="1" ht="15" hidden="1" customHeight="1" x14ac:dyDescent="0.3">
      <c r="A372" s="355"/>
      <c r="B372" s="337" t="s">
        <v>199</v>
      </c>
      <c r="C372" s="349">
        <v>500836</v>
      </c>
      <c r="D372" s="349" t="s">
        <v>0</v>
      </c>
      <c r="E372" s="349"/>
      <c r="F372" s="409"/>
      <c r="G372" s="410"/>
      <c r="H372" s="491"/>
      <c r="I372" s="366"/>
      <c r="J372" s="366"/>
      <c r="K372" s="366"/>
      <c r="L372" s="366"/>
      <c r="M372" s="366"/>
      <c r="N372" s="366"/>
      <c r="O372" s="366"/>
      <c r="P372" s="366"/>
      <c r="Q372" s="366"/>
      <c r="R372" s="774">
        <f>G372+H372+J372+K372+I372-M372-O372-P372-Q372-N372</f>
        <v>0</v>
      </c>
      <c r="S372" s="863"/>
      <c r="T372" s="328"/>
      <c r="U372" s="329" t="str">
        <f t="shared" si="79"/>
        <v>USD</v>
      </c>
      <c r="V372" s="330"/>
      <c r="W372" s="330"/>
      <c r="X372" s="330"/>
      <c r="Y372" s="330"/>
      <c r="Z372" s="330"/>
      <c r="AA372" s="329"/>
      <c r="AB372" s="329"/>
      <c r="AC372" s="329">
        <f t="shared" si="39"/>
        <v>0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I372" s="383"/>
      <c r="IU372" s="326"/>
    </row>
    <row r="373" spans="1:255" s="334" customFormat="1" ht="15" hidden="1" customHeight="1" thickBot="1" x14ac:dyDescent="0.35">
      <c r="A373" s="600"/>
      <c r="B373" s="594"/>
      <c r="C373" s="456"/>
      <c r="D373" s="456"/>
      <c r="E373" s="456"/>
      <c r="F373" s="595"/>
      <c r="G373" s="458"/>
      <c r="H373" s="607"/>
      <c r="I373" s="388"/>
      <c r="J373" s="388"/>
      <c r="K373" s="388"/>
      <c r="L373" s="388"/>
      <c r="M373" s="388"/>
      <c r="N373" s="388"/>
      <c r="O373" s="388"/>
      <c r="P373" s="388"/>
      <c r="Q373" s="388"/>
      <c r="R373" s="669"/>
      <c r="S373" s="539"/>
      <c r="T373" s="447"/>
      <c r="U373" s="329">
        <f t="shared" si="79"/>
        <v>0</v>
      </c>
      <c r="V373" s="418"/>
      <c r="W373" s="418"/>
      <c r="X373" s="418"/>
      <c r="Y373" s="418"/>
      <c r="Z373" s="418"/>
      <c r="AA373" s="419"/>
      <c r="AB373" s="419"/>
      <c r="AC373" s="329">
        <f t="shared" si="39"/>
        <v>0</v>
      </c>
      <c r="AD373" s="418"/>
      <c r="AE373" s="418"/>
      <c r="AF373" s="418"/>
      <c r="AG373" s="418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I373" s="383"/>
      <c r="IU373" s="326"/>
    </row>
    <row r="374" spans="1:255" s="334" customFormat="1" ht="15" hidden="1" customHeight="1" thickBot="1" x14ac:dyDescent="0.35">
      <c r="A374" s="602"/>
      <c r="B374" s="1026" t="s">
        <v>200</v>
      </c>
      <c r="C374" s="1026"/>
      <c r="D374" s="1026"/>
      <c r="E374" s="603"/>
      <c r="F374" s="604"/>
      <c r="G374" s="615">
        <f t="shared" ref="G374:Q374" si="86">SUM(G370:G372)</f>
        <v>7.5000146171078086E-4</v>
      </c>
      <c r="H374" s="615">
        <f t="shared" si="86"/>
        <v>0</v>
      </c>
      <c r="I374" s="615">
        <f t="shared" si="86"/>
        <v>0</v>
      </c>
      <c r="J374" s="615">
        <f t="shared" si="86"/>
        <v>0</v>
      </c>
      <c r="K374" s="615">
        <f t="shared" si="86"/>
        <v>0</v>
      </c>
      <c r="L374" s="615">
        <f t="shared" si="86"/>
        <v>0</v>
      </c>
      <c r="M374" s="615">
        <f t="shared" si="86"/>
        <v>0</v>
      </c>
      <c r="N374" s="615">
        <f t="shared" si="86"/>
        <v>0</v>
      </c>
      <c r="O374" s="615">
        <f t="shared" si="86"/>
        <v>0</v>
      </c>
      <c r="P374" s="615">
        <f t="shared" si="86"/>
        <v>0</v>
      </c>
      <c r="Q374" s="615">
        <f t="shared" si="86"/>
        <v>0</v>
      </c>
      <c r="R374" s="606">
        <f>SUM(R370:R372)</f>
        <v>7.5000146171078086E-4</v>
      </c>
      <c r="S374" s="863"/>
      <c r="T374" s="328"/>
      <c r="U374" s="329">
        <f t="shared" si="79"/>
        <v>0</v>
      </c>
      <c r="V374" s="330"/>
      <c r="W374" s="330"/>
      <c r="X374" s="330"/>
      <c r="Y374" s="330"/>
      <c r="Z374" s="330"/>
      <c r="AA374" s="329"/>
      <c r="AB374" s="329"/>
      <c r="AC374" s="329">
        <f t="shared" si="39"/>
        <v>7.5000146171078086E-4</v>
      </c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I374" s="383"/>
      <c r="IU374" s="326"/>
    </row>
    <row r="375" spans="1:255" s="334" customFormat="1" ht="15" customHeight="1" x14ac:dyDescent="0.3">
      <c r="A375" s="323"/>
      <c r="C375" s="324"/>
      <c r="D375" s="324"/>
      <c r="E375" s="324"/>
      <c r="F375" s="401"/>
      <c r="G375" s="488"/>
      <c r="H375" s="489"/>
      <c r="I375" s="665"/>
      <c r="J375" s="326"/>
      <c r="K375" s="326"/>
      <c r="L375" s="326"/>
      <c r="M375" s="326"/>
      <c r="N375" s="326"/>
      <c r="O375" s="326"/>
      <c r="P375" s="326"/>
      <c r="Q375" s="326"/>
      <c r="R375" s="463"/>
      <c r="S375" s="863"/>
      <c r="T375" s="328"/>
      <c r="U375" s="329">
        <f t="shared" si="79"/>
        <v>0</v>
      </c>
      <c r="V375" s="330"/>
      <c r="W375" s="330"/>
      <c r="X375" s="330"/>
      <c r="Y375" s="330"/>
      <c r="Z375" s="330"/>
      <c r="AA375" s="330"/>
      <c r="AB375" s="329"/>
      <c r="AC375" s="329">
        <f t="shared" si="39"/>
        <v>0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I375" s="383"/>
      <c r="IU375" s="326"/>
    </row>
    <row r="376" spans="1:255" s="326" customFormat="1" ht="15" hidden="1" customHeight="1" x14ac:dyDescent="0.3">
      <c r="A376" s="323"/>
      <c r="B376" s="667" t="s">
        <v>201</v>
      </c>
      <c r="C376" s="324"/>
      <c r="D376" s="324"/>
      <c r="E376" s="324"/>
      <c r="F376" s="401"/>
      <c r="G376" s="488"/>
      <c r="H376" s="489"/>
      <c r="R376" s="463"/>
      <c r="S376" s="863"/>
      <c r="T376" s="328"/>
      <c r="U376" s="329">
        <f t="shared" si="79"/>
        <v>0</v>
      </c>
      <c r="V376" s="330"/>
      <c r="W376" s="330"/>
      <c r="X376" s="330"/>
      <c r="Y376" s="329"/>
      <c r="Z376" s="329"/>
      <c r="AA376" s="330"/>
      <c r="AB376" s="329"/>
      <c r="AC376" s="329">
        <f t="shared" ref="AC376:AC403" si="87">G376+H376+I376+J376-M376-O376-P376</f>
        <v>0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34"/>
      <c r="BH376" s="334"/>
      <c r="BI376" s="383"/>
      <c r="BJ376" s="334"/>
      <c r="BK376" s="334"/>
      <c r="BL376" s="334"/>
      <c r="BM376" s="334"/>
      <c r="BN376" s="334"/>
      <c r="BO376" s="334"/>
      <c r="BP376" s="334"/>
      <c r="BQ376" s="334"/>
      <c r="BR376" s="334"/>
      <c r="BS376" s="334"/>
      <c r="BT376" s="334"/>
      <c r="BU376" s="334"/>
      <c r="BV376" s="334"/>
      <c r="BW376" s="334"/>
      <c r="BX376" s="334"/>
      <c r="BY376" s="334"/>
      <c r="BZ376" s="334"/>
      <c r="CA376" s="334"/>
      <c r="CB376" s="334"/>
      <c r="CC376" s="334"/>
      <c r="CD376" s="334"/>
      <c r="CE376" s="334"/>
      <c r="CF376" s="334"/>
      <c r="CG376" s="334"/>
      <c r="CH376" s="334"/>
      <c r="CI376" s="334"/>
      <c r="CJ376" s="334"/>
      <c r="CK376" s="334"/>
      <c r="CL376" s="334"/>
      <c r="CM376" s="334"/>
      <c r="CN376" s="334"/>
      <c r="CO376" s="334"/>
      <c r="CP376" s="334"/>
      <c r="CQ376" s="334"/>
      <c r="CR376" s="334"/>
      <c r="CS376" s="334"/>
      <c r="CT376" s="334"/>
      <c r="CU376" s="334"/>
      <c r="CV376" s="334"/>
      <c r="CW376" s="334"/>
      <c r="CX376" s="334"/>
      <c r="CY376" s="334"/>
      <c r="CZ376" s="334"/>
      <c r="DA376" s="334"/>
      <c r="DB376" s="334"/>
      <c r="DC376" s="334"/>
      <c r="DD376" s="334"/>
      <c r="DE376" s="334"/>
      <c r="DF376" s="334"/>
      <c r="DG376" s="334"/>
      <c r="DH376" s="334"/>
      <c r="DI376" s="334"/>
      <c r="DJ376" s="334"/>
      <c r="DK376" s="334"/>
      <c r="DL376" s="334"/>
      <c r="DM376" s="334"/>
      <c r="DN376" s="334"/>
      <c r="DO376" s="334"/>
      <c r="DP376" s="334"/>
      <c r="DQ376" s="334"/>
      <c r="DR376" s="334"/>
      <c r="DS376" s="334"/>
      <c r="DT376" s="334"/>
      <c r="DU376" s="334"/>
      <c r="DV376" s="334"/>
      <c r="DW376" s="334"/>
      <c r="DX376" s="334"/>
      <c r="DY376" s="334"/>
      <c r="DZ376" s="334"/>
      <c r="EA376" s="334"/>
      <c r="EB376" s="334"/>
      <c r="EC376" s="334"/>
      <c r="ED376" s="334"/>
      <c r="EE376" s="334"/>
      <c r="EF376" s="334"/>
      <c r="EG376" s="334"/>
      <c r="EH376" s="334"/>
      <c r="EI376" s="334"/>
      <c r="EJ376" s="334"/>
      <c r="EK376" s="334"/>
      <c r="EL376" s="334"/>
      <c r="EM376" s="334"/>
      <c r="EN376" s="334"/>
      <c r="EO376" s="334"/>
      <c r="EP376" s="334"/>
      <c r="EQ376" s="334"/>
      <c r="ER376" s="334"/>
      <c r="ES376" s="334"/>
      <c r="ET376" s="334"/>
      <c r="EU376" s="334"/>
      <c r="EV376" s="334"/>
      <c r="EW376" s="334"/>
      <c r="EX376" s="334"/>
      <c r="EY376" s="334"/>
      <c r="EZ376" s="334"/>
      <c r="FA376" s="334"/>
      <c r="FB376" s="334"/>
      <c r="FC376" s="334"/>
      <c r="FD376" s="334"/>
      <c r="FE376" s="334"/>
      <c r="FF376" s="334"/>
      <c r="FG376" s="334"/>
      <c r="FH376" s="334"/>
      <c r="FI376" s="334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  <c r="IP376" s="334"/>
      <c r="IQ376" s="334"/>
      <c r="IR376" s="334"/>
      <c r="IS376" s="334"/>
      <c r="IT376" s="334"/>
    </row>
    <row r="377" spans="1:255" s="326" customFormat="1" ht="15" hidden="1" customHeight="1" x14ac:dyDescent="0.3">
      <c r="A377" s="385">
        <v>2</v>
      </c>
      <c r="B377" s="360" t="s">
        <v>202</v>
      </c>
      <c r="C377" s="362">
        <v>500981</v>
      </c>
      <c r="D377" s="362" t="s">
        <v>0</v>
      </c>
      <c r="E377" s="362"/>
      <c r="F377" s="412"/>
      <c r="G377" s="421">
        <v>0</v>
      </c>
      <c r="H377" s="491"/>
      <c r="I377" s="366"/>
      <c r="J377" s="366"/>
      <c r="K377" s="366"/>
      <c r="L377" s="366"/>
      <c r="M377" s="366"/>
      <c r="N377" s="366"/>
      <c r="O377" s="366"/>
      <c r="P377" s="366"/>
      <c r="Q377" s="366"/>
      <c r="R377" s="774">
        <f>G377+H377+J377+K377+I377-M377-O377-P377-Q377-N377</f>
        <v>0</v>
      </c>
      <c r="S377" s="863"/>
      <c r="T377" s="328"/>
      <c r="U377" s="329" t="str">
        <f t="shared" si="79"/>
        <v>USD</v>
      </c>
      <c r="V377" s="329">
        <f>T377*$V$1</f>
        <v>0</v>
      </c>
      <c r="W377" s="330"/>
      <c r="X377" s="330"/>
      <c r="Y377" s="329"/>
      <c r="Z377" s="329"/>
      <c r="AA377" s="330"/>
      <c r="AB377" s="329"/>
      <c r="AC377" s="329">
        <f t="shared" si="87"/>
        <v>0</v>
      </c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34"/>
      <c r="BH377" s="334"/>
      <c r="BI377" s="383"/>
      <c r="BJ377" s="334"/>
      <c r="BK377" s="334"/>
      <c r="BL377" s="334"/>
      <c r="BM377" s="334"/>
      <c r="BN377" s="334"/>
      <c r="BO377" s="334"/>
      <c r="BP377" s="334"/>
      <c r="BQ377" s="334"/>
      <c r="BR377" s="334"/>
      <c r="BS377" s="334"/>
      <c r="BT377" s="334"/>
      <c r="BU377" s="334"/>
      <c r="BV377" s="334"/>
      <c r="BW377" s="334"/>
      <c r="BX377" s="334"/>
      <c r="BY377" s="334"/>
      <c r="BZ377" s="334"/>
      <c r="CA377" s="334"/>
      <c r="CB377" s="334"/>
      <c r="CC377" s="334"/>
      <c r="CD377" s="334"/>
      <c r="CE377" s="334"/>
      <c r="CF377" s="334"/>
      <c r="CG377" s="334"/>
      <c r="CH377" s="334"/>
      <c r="CI377" s="334"/>
      <c r="CJ377" s="334"/>
      <c r="CK377" s="334"/>
      <c r="CL377" s="334"/>
      <c r="CM377" s="334"/>
      <c r="CN377" s="334"/>
      <c r="CO377" s="334"/>
      <c r="CP377" s="334"/>
      <c r="CQ377" s="334"/>
      <c r="CR377" s="334"/>
      <c r="CS377" s="334"/>
      <c r="CT377" s="334"/>
      <c r="CU377" s="334"/>
      <c r="CV377" s="334"/>
      <c r="CW377" s="334"/>
      <c r="CX377" s="334"/>
      <c r="CY377" s="334"/>
      <c r="CZ377" s="334"/>
      <c r="DA377" s="334"/>
      <c r="DB377" s="334"/>
      <c r="DC377" s="334"/>
      <c r="DD377" s="334"/>
      <c r="DE377" s="334"/>
      <c r="DF377" s="334"/>
      <c r="DG377" s="334"/>
      <c r="DH377" s="334"/>
      <c r="DI377" s="334"/>
      <c r="DJ377" s="334"/>
      <c r="DK377" s="334"/>
      <c r="DL377" s="334"/>
      <c r="DM377" s="334"/>
      <c r="DN377" s="334"/>
      <c r="DO377" s="334"/>
      <c r="DP377" s="334"/>
      <c r="DQ377" s="334"/>
      <c r="DR377" s="334"/>
      <c r="DS377" s="334"/>
      <c r="DT377" s="334"/>
      <c r="DU377" s="334"/>
      <c r="DV377" s="334"/>
      <c r="DW377" s="334"/>
      <c r="DX377" s="334"/>
      <c r="DY377" s="334"/>
      <c r="DZ377" s="334"/>
      <c r="EA377" s="334"/>
      <c r="EB377" s="334"/>
      <c r="EC377" s="334"/>
      <c r="ED377" s="334"/>
      <c r="EE377" s="334"/>
      <c r="EF377" s="334"/>
      <c r="EG377" s="334"/>
      <c r="EH377" s="334"/>
      <c r="EI377" s="334"/>
      <c r="EJ377" s="334"/>
      <c r="EK377" s="334"/>
      <c r="EL377" s="334"/>
      <c r="EM377" s="334"/>
      <c r="EN377" s="334"/>
      <c r="EO377" s="334"/>
      <c r="EP377" s="334"/>
      <c r="EQ377" s="334"/>
      <c r="ER377" s="334"/>
      <c r="ES377" s="334"/>
      <c r="ET377" s="334"/>
      <c r="EU377" s="334"/>
      <c r="EV377" s="334"/>
      <c r="EW377" s="334"/>
      <c r="EX377" s="334"/>
      <c r="EY377" s="334"/>
      <c r="EZ377" s="334"/>
      <c r="FA377" s="334"/>
      <c r="FB377" s="334"/>
      <c r="FC377" s="334"/>
      <c r="FD377" s="334"/>
      <c r="FE377" s="334"/>
      <c r="FF377" s="334"/>
      <c r="FG377" s="334"/>
      <c r="FH377" s="334"/>
      <c r="FI377" s="334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  <c r="IP377" s="334"/>
      <c r="IQ377" s="334"/>
      <c r="IR377" s="334"/>
      <c r="IS377" s="334"/>
      <c r="IT377" s="334"/>
    </row>
    <row r="378" spans="1:255" s="326" customFormat="1" ht="15" hidden="1" customHeight="1" x14ac:dyDescent="0.3">
      <c r="A378" s="385">
        <v>1</v>
      </c>
      <c r="B378" s="360" t="s">
        <v>203</v>
      </c>
      <c r="C378" s="362">
        <v>501026</v>
      </c>
      <c r="D378" s="362" t="s">
        <v>0</v>
      </c>
      <c r="E378" s="362"/>
      <c r="F378" s="412"/>
      <c r="G378" s="421">
        <v>-6.9999508559703827E-4</v>
      </c>
      <c r="H378" s="491"/>
      <c r="I378" s="366"/>
      <c r="J378" s="366"/>
      <c r="K378" s="366"/>
      <c r="L378" s="366"/>
      <c r="M378" s="366"/>
      <c r="N378" s="366"/>
      <c r="O378" s="366"/>
      <c r="P378" s="366"/>
      <c r="Q378" s="366"/>
      <c r="R378" s="559">
        <f>G378+H378+J378+K378+I378-M378-O378-P378-Q378-N378</f>
        <v>-6.9999508559703827E-4</v>
      </c>
      <c r="S378" s="871">
        <f>R378-V378</f>
        <v>-6.9999508559703827E-4</v>
      </c>
      <c r="T378" s="328"/>
      <c r="U378" s="329" t="str">
        <f t="shared" si="79"/>
        <v>USD</v>
      </c>
      <c r="V378" s="329">
        <f>T378*$V$1</f>
        <v>0</v>
      </c>
      <c r="W378" s="330"/>
      <c r="X378" s="330"/>
      <c r="Y378" s="330"/>
      <c r="Z378" s="330"/>
      <c r="AA378" s="330"/>
      <c r="AB378" s="329">
        <f t="shared" ref="AB378:AB379" si="88">H378+I378-M378-O378</f>
        <v>0</v>
      </c>
      <c r="AC378" s="329">
        <f t="shared" si="87"/>
        <v>-6.9999508559703827E-4</v>
      </c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34"/>
      <c r="BH378" s="334"/>
      <c r="BI378" s="383"/>
      <c r="BJ378" s="334"/>
      <c r="BK378" s="334"/>
      <c r="BL378" s="334"/>
      <c r="BM378" s="334"/>
      <c r="BN378" s="334"/>
      <c r="BO378" s="334"/>
      <c r="BP378" s="334"/>
      <c r="BQ378" s="334"/>
      <c r="BR378" s="334"/>
      <c r="BS378" s="334"/>
      <c r="BT378" s="334"/>
      <c r="BU378" s="334"/>
      <c r="BV378" s="334"/>
      <c r="BW378" s="334"/>
      <c r="BX378" s="334"/>
      <c r="BY378" s="334"/>
      <c r="BZ378" s="334"/>
      <c r="CA378" s="334"/>
      <c r="CB378" s="334"/>
      <c r="CC378" s="334"/>
      <c r="CD378" s="334"/>
      <c r="CE378" s="334"/>
      <c r="CF378" s="334"/>
      <c r="CG378" s="334"/>
      <c r="CH378" s="334"/>
      <c r="CI378" s="334"/>
      <c r="CJ378" s="334"/>
      <c r="CK378" s="334"/>
      <c r="CL378" s="334"/>
      <c r="CM378" s="334"/>
      <c r="CN378" s="334"/>
      <c r="CO378" s="334"/>
      <c r="CP378" s="334"/>
      <c r="CQ378" s="334"/>
      <c r="CR378" s="334"/>
      <c r="CS378" s="334"/>
      <c r="CT378" s="334"/>
      <c r="CU378" s="334"/>
      <c r="CV378" s="334"/>
      <c r="CW378" s="334"/>
      <c r="CX378" s="334"/>
      <c r="CY378" s="334"/>
      <c r="CZ378" s="334"/>
      <c r="DA378" s="334"/>
      <c r="DB378" s="334"/>
      <c r="DC378" s="334"/>
      <c r="DD378" s="334"/>
      <c r="DE378" s="334"/>
      <c r="DF378" s="334"/>
      <c r="DG378" s="334"/>
      <c r="DH378" s="334"/>
      <c r="DI378" s="334"/>
      <c r="DJ378" s="334"/>
      <c r="DK378" s="334"/>
      <c r="DL378" s="334"/>
      <c r="DM378" s="334"/>
      <c r="DN378" s="334"/>
      <c r="DO378" s="334"/>
      <c r="DP378" s="334"/>
      <c r="DQ378" s="334"/>
      <c r="DR378" s="334"/>
      <c r="DS378" s="334"/>
      <c r="DT378" s="334"/>
      <c r="DU378" s="334"/>
      <c r="DV378" s="334"/>
      <c r="DW378" s="334"/>
      <c r="DX378" s="334"/>
      <c r="DY378" s="334"/>
      <c r="DZ378" s="334"/>
      <c r="EA378" s="334"/>
      <c r="EB378" s="334"/>
      <c r="EC378" s="334"/>
      <c r="ED378" s="334"/>
      <c r="EE378" s="334"/>
      <c r="EF378" s="334"/>
      <c r="EG378" s="334"/>
      <c r="EH378" s="334"/>
      <c r="EI378" s="334"/>
      <c r="EJ378" s="334"/>
      <c r="EK378" s="334"/>
      <c r="EL378" s="334"/>
      <c r="EM378" s="334"/>
      <c r="EN378" s="334"/>
      <c r="EO378" s="334"/>
      <c r="EP378" s="334"/>
      <c r="EQ378" s="334"/>
      <c r="ER378" s="334"/>
      <c r="ES378" s="334"/>
      <c r="ET378" s="334"/>
      <c r="EU378" s="334"/>
      <c r="EV378" s="334"/>
      <c r="EW378" s="334"/>
      <c r="EX378" s="334"/>
      <c r="EY378" s="334"/>
      <c r="EZ378" s="334"/>
      <c r="FA378" s="334"/>
      <c r="FB378" s="334"/>
      <c r="FC378" s="334"/>
      <c r="FD378" s="334"/>
      <c r="FE378" s="334"/>
      <c r="FF378" s="334"/>
      <c r="FG378" s="334"/>
      <c r="FH378" s="334"/>
      <c r="FI378" s="334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  <c r="IP378" s="334"/>
      <c r="IQ378" s="334"/>
      <c r="IR378" s="334"/>
      <c r="IS378" s="334"/>
      <c r="IT378" s="334"/>
    </row>
    <row r="379" spans="1:255" s="326" customFormat="1" ht="15" hidden="1" customHeight="1" x14ac:dyDescent="0.3">
      <c r="A379" s="600">
        <v>1</v>
      </c>
      <c r="B379" s="608" t="s">
        <v>1257</v>
      </c>
      <c r="C379" s="483">
        <v>501079</v>
      </c>
      <c r="D379" s="483" t="s">
        <v>0</v>
      </c>
      <c r="E379" s="483"/>
      <c r="F379" s="609"/>
      <c r="G379" s="460">
        <v>-4.4237822294235229E-9</v>
      </c>
      <c r="H379" s="607"/>
      <c r="I379" s="388"/>
      <c r="J379" s="388"/>
      <c r="K379" s="388"/>
      <c r="L379" s="388"/>
      <c r="M379" s="388"/>
      <c r="N379" s="388"/>
      <c r="O379" s="388"/>
      <c r="P379" s="388"/>
      <c r="Q379" s="388"/>
      <c r="R379" s="470">
        <f>G379+H379+J379+K379+I379-M379-O379-P379-Q379-N379</f>
        <v>-4.4237822294235229E-9</v>
      </c>
      <c r="S379" s="871">
        <f>R379-V379</f>
        <v>-4.4237822294235229E-9</v>
      </c>
      <c r="T379" s="328"/>
      <c r="U379" s="329" t="str">
        <f t="shared" si="79"/>
        <v>USD</v>
      </c>
      <c r="V379" s="329">
        <f>T379*$V$1</f>
        <v>0</v>
      </c>
      <c r="W379" s="330"/>
      <c r="X379" s="330"/>
      <c r="Y379" s="330"/>
      <c r="Z379" s="330"/>
      <c r="AA379" s="330"/>
      <c r="AB379" s="419">
        <f t="shared" si="88"/>
        <v>0</v>
      </c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34"/>
      <c r="BH379" s="334"/>
      <c r="BI379" s="383"/>
      <c r="BJ379" s="334"/>
      <c r="BK379" s="334"/>
      <c r="BL379" s="334"/>
      <c r="BM379" s="334"/>
      <c r="BN379" s="334"/>
      <c r="BO379" s="334"/>
      <c r="BP379" s="334"/>
      <c r="BQ379" s="334"/>
      <c r="BR379" s="334"/>
      <c r="BS379" s="334"/>
      <c r="BT379" s="334"/>
      <c r="BU379" s="334"/>
      <c r="BV379" s="334"/>
      <c r="BW379" s="334"/>
      <c r="BX379" s="334"/>
      <c r="BY379" s="334"/>
      <c r="BZ379" s="334"/>
      <c r="CA379" s="334"/>
      <c r="CB379" s="334"/>
      <c r="CC379" s="334"/>
      <c r="CD379" s="334"/>
      <c r="CE379" s="334"/>
      <c r="CF379" s="334"/>
      <c r="CG379" s="334"/>
      <c r="CH379" s="334"/>
      <c r="CI379" s="334"/>
      <c r="CJ379" s="334"/>
      <c r="CK379" s="334"/>
      <c r="CL379" s="334"/>
      <c r="CM379" s="334"/>
      <c r="CN379" s="334"/>
      <c r="CO379" s="334"/>
      <c r="CP379" s="334"/>
      <c r="CQ379" s="334"/>
      <c r="CR379" s="334"/>
      <c r="CS379" s="334"/>
      <c r="CT379" s="334"/>
      <c r="CU379" s="334"/>
      <c r="CV379" s="334"/>
      <c r="CW379" s="334"/>
      <c r="CX379" s="334"/>
      <c r="CY379" s="334"/>
      <c r="CZ379" s="334"/>
      <c r="DA379" s="334"/>
      <c r="DB379" s="334"/>
      <c r="DC379" s="334"/>
      <c r="DD379" s="334"/>
      <c r="DE379" s="334"/>
      <c r="DF379" s="334"/>
      <c r="DG379" s="334"/>
      <c r="DH379" s="334"/>
      <c r="DI379" s="334"/>
      <c r="DJ379" s="334"/>
      <c r="DK379" s="334"/>
      <c r="DL379" s="334"/>
      <c r="DM379" s="334"/>
      <c r="DN379" s="334"/>
      <c r="DO379" s="334"/>
      <c r="DP379" s="334"/>
      <c r="DQ379" s="334"/>
      <c r="DR379" s="334"/>
      <c r="DS379" s="334"/>
      <c r="DT379" s="334"/>
      <c r="DU379" s="334"/>
      <c r="DV379" s="334"/>
      <c r="DW379" s="334"/>
      <c r="DX379" s="334"/>
      <c r="DY379" s="334"/>
      <c r="DZ379" s="334"/>
      <c r="EA379" s="334"/>
      <c r="EB379" s="334"/>
      <c r="EC379" s="334"/>
      <c r="ED379" s="334"/>
      <c r="EE379" s="334"/>
      <c r="EF379" s="334"/>
      <c r="EG379" s="334"/>
      <c r="EH379" s="334"/>
      <c r="EI379" s="334"/>
      <c r="EJ379" s="334"/>
      <c r="EK379" s="334"/>
      <c r="EL379" s="334"/>
      <c r="EM379" s="334"/>
      <c r="EN379" s="334"/>
      <c r="EO379" s="334"/>
      <c r="EP379" s="334"/>
      <c r="EQ379" s="334"/>
      <c r="ER379" s="334"/>
      <c r="ES379" s="334"/>
      <c r="ET379" s="334"/>
      <c r="EU379" s="334"/>
      <c r="EV379" s="334"/>
      <c r="EW379" s="334"/>
      <c r="EX379" s="334"/>
      <c r="EY379" s="334"/>
      <c r="EZ379" s="334"/>
      <c r="FA379" s="334"/>
      <c r="FB379" s="334"/>
      <c r="FC379" s="334"/>
      <c r="FD379" s="334"/>
      <c r="FE379" s="334"/>
      <c r="FF379" s="334"/>
      <c r="FG379" s="334"/>
      <c r="FH379" s="334"/>
      <c r="FI379" s="334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  <c r="IP379" s="334"/>
      <c r="IQ379" s="334"/>
      <c r="IR379" s="334"/>
      <c r="IS379" s="334"/>
      <c r="IT379" s="334"/>
    </row>
    <row r="380" spans="1:255" s="326" customFormat="1" ht="15" hidden="1" customHeight="1" thickBot="1" x14ac:dyDescent="0.35">
      <c r="A380" s="600"/>
      <c r="B380" s="608"/>
      <c r="C380" s="483"/>
      <c r="D380" s="483"/>
      <c r="E380" s="483"/>
      <c r="F380" s="609"/>
      <c r="G380" s="460"/>
      <c r="H380" s="607"/>
      <c r="I380" s="388"/>
      <c r="J380" s="388"/>
      <c r="K380" s="388"/>
      <c r="L380" s="388"/>
      <c r="M380" s="388"/>
      <c r="N380" s="388"/>
      <c r="O380" s="388"/>
      <c r="P380" s="388"/>
      <c r="Q380" s="388"/>
      <c r="R380" s="670"/>
      <c r="S380" s="863"/>
      <c r="T380" s="328"/>
      <c r="U380" s="329">
        <f t="shared" si="79"/>
        <v>0</v>
      </c>
      <c r="V380" s="330"/>
      <c r="W380" s="330"/>
      <c r="X380" s="330"/>
      <c r="Y380" s="330"/>
      <c r="Z380" s="330"/>
      <c r="AA380" s="330"/>
      <c r="AB380" s="330"/>
      <c r="AC380" s="329">
        <f t="shared" si="87"/>
        <v>0</v>
      </c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34"/>
      <c r="BH380" s="334"/>
      <c r="BI380" s="383"/>
      <c r="BJ380" s="334"/>
      <c r="BK380" s="334"/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4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334"/>
      <c r="CG380" s="334"/>
      <c r="CH380" s="334"/>
      <c r="CI380" s="334"/>
      <c r="CJ380" s="334"/>
      <c r="CK380" s="334"/>
      <c r="CL380" s="334"/>
      <c r="CM380" s="334"/>
      <c r="CN380" s="334"/>
      <c r="CO380" s="334"/>
      <c r="CP380" s="334"/>
      <c r="CQ380" s="334"/>
      <c r="CR380" s="334"/>
      <c r="CS380" s="334"/>
      <c r="CT380" s="334"/>
      <c r="CU380" s="334"/>
      <c r="CV380" s="334"/>
      <c r="CW380" s="334"/>
      <c r="CX380" s="334"/>
      <c r="CY380" s="334"/>
      <c r="CZ380" s="334"/>
      <c r="DA380" s="334"/>
      <c r="DB380" s="334"/>
      <c r="DC380" s="334"/>
      <c r="DD380" s="334"/>
      <c r="DE380" s="334"/>
      <c r="DF380" s="334"/>
      <c r="DG380" s="334"/>
      <c r="DH380" s="334"/>
      <c r="DI380" s="334"/>
      <c r="DJ380" s="334"/>
      <c r="DK380" s="334"/>
      <c r="DL380" s="334"/>
      <c r="DM380" s="334"/>
      <c r="DN380" s="334"/>
      <c r="DO380" s="334"/>
      <c r="DP380" s="334"/>
      <c r="DQ380" s="334"/>
      <c r="DR380" s="334"/>
      <c r="DS380" s="334"/>
      <c r="DT380" s="334"/>
      <c r="DU380" s="334"/>
      <c r="DV380" s="334"/>
      <c r="DW380" s="334"/>
      <c r="DX380" s="334"/>
      <c r="DY380" s="334"/>
      <c r="DZ380" s="334"/>
      <c r="EA380" s="334"/>
      <c r="EB380" s="334"/>
      <c r="EC380" s="334"/>
      <c r="ED380" s="334"/>
      <c r="EE380" s="334"/>
      <c r="EF380" s="334"/>
      <c r="EG380" s="334"/>
      <c r="EH380" s="334"/>
      <c r="EI380" s="334"/>
      <c r="EJ380" s="334"/>
      <c r="EK380" s="334"/>
      <c r="EL380" s="334"/>
      <c r="EM380" s="334"/>
      <c r="EN380" s="334"/>
      <c r="EO380" s="334"/>
      <c r="EP380" s="334"/>
      <c r="EQ380" s="334"/>
      <c r="ER380" s="334"/>
      <c r="ES380" s="334"/>
      <c r="ET380" s="334"/>
      <c r="EU380" s="334"/>
      <c r="EV380" s="334"/>
      <c r="EW380" s="334"/>
      <c r="EX380" s="334"/>
      <c r="EY380" s="334"/>
      <c r="EZ380" s="334"/>
      <c r="FA380" s="334"/>
      <c r="FB380" s="334"/>
      <c r="FC380" s="334"/>
      <c r="FD380" s="334"/>
      <c r="FE380" s="334"/>
      <c r="FF380" s="334"/>
      <c r="FG380" s="334"/>
      <c r="FH380" s="334"/>
      <c r="FI380" s="334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  <c r="IP380" s="334"/>
      <c r="IQ380" s="334"/>
      <c r="IR380" s="334"/>
      <c r="IS380" s="334"/>
      <c r="IT380" s="334"/>
    </row>
    <row r="381" spans="1:255" s="326" customFormat="1" ht="15" hidden="1" customHeight="1" thickBot="1" x14ac:dyDescent="0.35">
      <c r="A381" s="602"/>
      <c r="B381" s="1027" t="s">
        <v>204</v>
      </c>
      <c r="C381" s="1028"/>
      <c r="D381" s="1029"/>
      <c r="E381" s="603"/>
      <c r="F381" s="604"/>
      <c r="G381" s="606">
        <f>SUM(G377:G380)</f>
        <v>-6.9999950937926769E-4</v>
      </c>
      <c r="H381" s="606">
        <f t="shared" ref="H381:R381" si="89">SUM(H378:H380)</f>
        <v>0</v>
      </c>
      <c r="I381" s="606">
        <f t="shared" si="89"/>
        <v>0</v>
      </c>
      <c r="J381" s="606">
        <f t="shared" si="89"/>
        <v>0</v>
      </c>
      <c r="K381" s="606">
        <f t="shared" si="89"/>
        <v>0</v>
      </c>
      <c r="L381" s="606">
        <f t="shared" si="89"/>
        <v>0</v>
      </c>
      <c r="M381" s="606">
        <f t="shared" si="89"/>
        <v>0</v>
      </c>
      <c r="N381" s="606">
        <f t="shared" si="89"/>
        <v>0</v>
      </c>
      <c r="O381" s="606">
        <f t="shared" si="89"/>
        <v>0</v>
      </c>
      <c r="P381" s="606">
        <f t="shared" si="89"/>
        <v>0</v>
      </c>
      <c r="Q381" s="606">
        <f t="shared" si="89"/>
        <v>0</v>
      </c>
      <c r="R381" s="606">
        <f t="shared" si="89"/>
        <v>-6.9999950937926769E-4</v>
      </c>
      <c r="S381" s="863"/>
      <c r="T381" s="328"/>
      <c r="U381" s="329">
        <f t="shared" si="79"/>
        <v>0</v>
      </c>
      <c r="V381" s="330"/>
      <c r="W381" s="330"/>
      <c r="X381" s="330"/>
      <c r="Y381" s="330"/>
      <c r="Z381" s="330"/>
      <c r="AA381" s="330"/>
      <c r="AB381" s="330"/>
      <c r="AC381" s="329">
        <f t="shared" si="87"/>
        <v>-6.9999950937926769E-4</v>
      </c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34"/>
      <c r="BH381" s="334"/>
      <c r="BI381" s="383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</row>
    <row r="382" spans="1:255" s="326" customFormat="1" ht="15" hidden="1" customHeight="1" x14ac:dyDescent="0.3">
      <c r="A382" s="323"/>
      <c r="B382" s="687"/>
      <c r="C382" s="687"/>
      <c r="D382" s="687"/>
      <c r="E382" s="324"/>
      <c r="F382" s="401"/>
      <c r="G382" s="682"/>
      <c r="H382" s="682"/>
      <c r="I382" s="682"/>
      <c r="J382" s="682"/>
      <c r="K382" s="682"/>
      <c r="L382" s="682"/>
      <c r="M382" s="682"/>
      <c r="N382" s="682"/>
      <c r="O382" s="682"/>
      <c r="P382" s="682"/>
      <c r="Q382" s="682"/>
      <c r="R382" s="683"/>
      <c r="S382" s="539"/>
      <c r="T382" s="447"/>
      <c r="U382" s="329">
        <f t="shared" si="79"/>
        <v>0</v>
      </c>
      <c r="V382" s="418"/>
      <c r="W382" s="418"/>
      <c r="X382" s="418"/>
      <c r="Y382" s="418"/>
      <c r="Z382" s="418"/>
      <c r="AA382" s="418"/>
      <c r="AB382" s="418"/>
      <c r="AC382" s="419"/>
      <c r="AD382" s="418"/>
      <c r="AE382" s="418"/>
      <c r="AF382" s="418"/>
      <c r="AG382" s="418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34"/>
      <c r="BH382" s="334"/>
      <c r="BI382" s="383"/>
      <c r="BJ382" s="334"/>
      <c r="BK382" s="334"/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34"/>
      <c r="CG382" s="334"/>
      <c r="CH382" s="334"/>
      <c r="CI382" s="334"/>
      <c r="CJ382" s="334"/>
      <c r="CK382" s="334"/>
      <c r="CL382" s="334"/>
      <c r="CM382" s="334"/>
      <c r="CN382" s="334"/>
      <c r="CO382" s="334"/>
      <c r="CP382" s="334"/>
      <c r="CQ382" s="334"/>
      <c r="CR382" s="334"/>
      <c r="CS382" s="334"/>
      <c r="CT382" s="334"/>
      <c r="CU382" s="334"/>
      <c r="CV382" s="334"/>
      <c r="CW382" s="334"/>
      <c r="CX382" s="334"/>
      <c r="CY382" s="334"/>
      <c r="CZ382" s="334"/>
      <c r="DA382" s="334"/>
      <c r="DB382" s="334"/>
      <c r="DC382" s="334"/>
      <c r="DD382" s="334"/>
      <c r="DE382" s="334"/>
      <c r="DF382" s="334"/>
      <c r="DG382" s="334"/>
      <c r="DH382" s="334"/>
      <c r="DI382" s="334"/>
      <c r="DJ382" s="334"/>
      <c r="DK382" s="334"/>
      <c r="DL382" s="334"/>
      <c r="DM382" s="334"/>
      <c r="DN382" s="334"/>
      <c r="DO382" s="334"/>
      <c r="DP382" s="334"/>
      <c r="DQ382" s="334"/>
      <c r="DR382" s="334"/>
      <c r="DS382" s="334"/>
      <c r="DT382" s="334"/>
      <c r="DU382" s="334"/>
      <c r="DV382" s="334"/>
      <c r="DW382" s="334"/>
      <c r="DX382" s="334"/>
      <c r="DY382" s="334"/>
      <c r="DZ382" s="334"/>
      <c r="EA382" s="334"/>
      <c r="EB382" s="334"/>
      <c r="EC382" s="334"/>
      <c r="ED382" s="334"/>
      <c r="EE382" s="334"/>
      <c r="EF382" s="334"/>
      <c r="EG382" s="334"/>
      <c r="EH382" s="334"/>
      <c r="EI382" s="334"/>
      <c r="EJ382" s="334"/>
      <c r="EK382" s="334"/>
      <c r="EL382" s="334"/>
      <c r="EM382" s="334"/>
      <c r="EN382" s="334"/>
      <c r="EO382" s="334"/>
      <c r="EP382" s="334"/>
      <c r="EQ382" s="334"/>
      <c r="ER382" s="334"/>
      <c r="ES382" s="334"/>
      <c r="ET382" s="334"/>
      <c r="EU382" s="334"/>
      <c r="EV382" s="334"/>
      <c r="EW382" s="334"/>
      <c r="EX382" s="334"/>
      <c r="EY382" s="334"/>
      <c r="EZ382" s="334"/>
      <c r="FA382" s="334"/>
      <c r="FB382" s="334"/>
      <c r="FC382" s="334"/>
      <c r="FD382" s="334"/>
      <c r="FE382" s="334"/>
      <c r="FF382" s="334"/>
      <c r="FG382" s="334"/>
      <c r="FH382" s="334"/>
      <c r="FI382" s="334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  <c r="IP382" s="334"/>
      <c r="IQ382" s="334"/>
      <c r="IR382" s="334"/>
      <c r="IS382" s="334"/>
      <c r="IT382" s="334"/>
    </row>
    <row r="383" spans="1:255" s="326" customFormat="1" ht="15" customHeight="1" x14ac:dyDescent="0.3">
      <c r="A383" s="323"/>
      <c r="B383" s="667" t="s">
        <v>1292</v>
      </c>
      <c r="C383" s="687"/>
      <c r="D383" s="687"/>
      <c r="E383" s="324"/>
      <c r="F383" s="401"/>
      <c r="G383" s="682"/>
      <c r="H383" s="682"/>
      <c r="I383" s="682"/>
      <c r="J383" s="682"/>
      <c r="K383" s="682"/>
      <c r="L383" s="682"/>
      <c r="M383" s="682"/>
      <c r="N383" s="682"/>
      <c r="O383" s="682"/>
      <c r="P383" s="682"/>
      <c r="Q383" s="682"/>
      <c r="R383" s="683"/>
      <c r="S383" s="539"/>
      <c r="T383" s="447"/>
      <c r="U383" s="329">
        <f t="shared" si="79"/>
        <v>0</v>
      </c>
      <c r="V383" s="418"/>
      <c r="W383" s="418"/>
      <c r="X383" s="418"/>
      <c r="Y383" s="418"/>
      <c r="Z383" s="418"/>
      <c r="AA383" s="418"/>
      <c r="AB383" s="418"/>
      <c r="AC383" s="419"/>
      <c r="AD383" s="418"/>
      <c r="AE383" s="418"/>
      <c r="AF383" s="418"/>
      <c r="AG383" s="418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34"/>
      <c r="BH383" s="334"/>
      <c r="BI383" s="383"/>
      <c r="BJ383" s="334"/>
      <c r="BK383" s="334"/>
      <c r="BL383" s="334"/>
      <c r="BM383" s="334"/>
      <c r="BN383" s="334"/>
      <c r="BO383" s="334"/>
      <c r="BP383" s="334"/>
      <c r="BQ383" s="334"/>
      <c r="BR383" s="334"/>
      <c r="BS383" s="334"/>
      <c r="BT383" s="334"/>
      <c r="BU383" s="334"/>
      <c r="BV383" s="334"/>
      <c r="BW383" s="334"/>
      <c r="BX383" s="334"/>
      <c r="BY383" s="334"/>
      <c r="BZ383" s="334"/>
      <c r="CA383" s="334"/>
      <c r="CB383" s="334"/>
      <c r="CC383" s="334"/>
      <c r="CD383" s="334"/>
      <c r="CE383" s="334"/>
      <c r="CF383" s="334"/>
      <c r="CG383" s="334"/>
      <c r="CH383" s="334"/>
      <c r="CI383" s="334"/>
      <c r="CJ383" s="334"/>
      <c r="CK383" s="334"/>
      <c r="CL383" s="334"/>
      <c r="CM383" s="334"/>
      <c r="CN383" s="334"/>
      <c r="CO383" s="334"/>
      <c r="CP383" s="334"/>
      <c r="CQ383" s="334"/>
      <c r="CR383" s="334"/>
      <c r="CS383" s="334"/>
      <c r="CT383" s="334"/>
      <c r="CU383" s="334"/>
      <c r="CV383" s="334"/>
      <c r="CW383" s="334"/>
      <c r="CX383" s="334"/>
      <c r="CY383" s="334"/>
      <c r="CZ383" s="334"/>
      <c r="DA383" s="334"/>
      <c r="DB383" s="334"/>
      <c r="DC383" s="334"/>
      <c r="DD383" s="334"/>
      <c r="DE383" s="334"/>
      <c r="DF383" s="334"/>
      <c r="DG383" s="334"/>
      <c r="DH383" s="334"/>
      <c r="DI383" s="334"/>
      <c r="DJ383" s="334"/>
      <c r="DK383" s="334"/>
      <c r="DL383" s="334"/>
      <c r="DM383" s="334"/>
      <c r="DN383" s="334"/>
      <c r="DO383" s="334"/>
      <c r="DP383" s="334"/>
      <c r="DQ383" s="334"/>
      <c r="DR383" s="334"/>
      <c r="DS383" s="334"/>
      <c r="DT383" s="334"/>
      <c r="DU383" s="334"/>
      <c r="DV383" s="334"/>
      <c r="DW383" s="334"/>
      <c r="DX383" s="334"/>
      <c r="DY383" s="334"/>
      <c r="DZ383" s="334"/>
      <c r="EA383" s="334"/>
      <c r="EB383" s="334"/>
      <c r="EC383" s="334"/>
      <c r="ED383" s="334"/>
      <c r="EE383" s="334"/>
      <c r="EF383" s="334"/>
      <c r="EG383" s="334"/>
      <c r="EH383" s="334"/>
      <c r="EI383" s="334"/>
      <c r="EJ383" s="334"/>
      <c r="EK383" s="334"/>
      <c r="EL383" s="334"/>
      <c r="EM383" s="334"/>
      <c r="EN383" s="334"/>
      <c r="EO383" s="334"/>
      <c r="EP383" s="334"/>
      <c r="EQ383" s="334"/>
      <c r="ER383" s="334"/>
      <c r="ES383" s="334"/>
      <c r="ET383" s="334"/>
      <c r="EU383" s="334"/>
      <c r="EV383" s="334"/>
      <c r="EW383" s="334"/>
      <c r="EX383" s="334"/>
      <c r="EY383" s="334"/>
      <c r="EZ383" s="334"/>
      <c r="FA383" s="334"/>
      <c r="FB383" s="334"/>
      <c r="FC383" s="334"/>
      <c r="FD383" s="334"/>
      <c r="FE383" s="334"/>
      <c r="FF383" s="334"/>
      <c r="FG383" s="334"/>
      <c r="FH383" s="334"/>
      <c r="FI383" s="334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  <c r="IP383" s="334"/>
      <c r="IQ383" s="334"/>
      <c r="IR383" s="334"/>
      <c r="IS383" s="334"/>
      <c r="IT383" s="334"/>
    </row>
    <row r="384" spans="1:255" s="326" customFormat="1" ht="15" customHeight="1" x14ac:dyDescent="0.3">
      <c r="A384" s="600">
        <v>1</v>
      </c>
      <c r="B384" s="608" t="s">
        <v>1502</v>
      </c>
      <c r="C384" s="483">
        <v>501234</v>
      </c>
      <c r="D384" s="483" t="s">
        <v>26</v>
      </c>
      <c r="E384" s="483"/>
      <c r="F384" s="609"/>
      <c r="G384" s="460">
        <v>1500000</v>
      </c>
      <c r="H384" s="607">
        <v>791091.12</v>
      </c>
      <c r="I384" s="388"/>
      <c r="J384" s="388"/>
      <c r="K384" s="388"/>
      <c r="L384" s="388"/>
      <c r="M384" s="388">
        <v>791091.12</v>
      </c>
      <c r="N384" s="388"/>
      <c r="O384" s="388"/>
      <c r="P384" s="388"/>
      <c r="Q384" s="388"/>
      <c r="R384" s="562">
        <f t="shared" ref="R384:R394" si="90">G384+H384+J384+K384+I384-M384-O384-P384-Q384-N384</f>
        <v>1500000</v>
      </c>
      <c r="S384" s="863">
        <f t="shared" ref="S384:S388" si="91">R384-V384</f>
        <v>0</v>
      </c>
      <c r="T384" s="328">
        <v>1500000</v>
      </c>
      <c r="U384" s="329" t="str">
        <f t="shared" si="79"/>
        <v>MYR</v>
      </c>
      <c r="V384" s="329">
        <f t="shared" ref="V384:V388" si="92">T384</f>
        <v>1500000</v>
      </c>
      <c r="W384" s="418"/>
      <c r="X384" s="418"/>
      <c r="Y384" s="418"/>
      <c r="Z384" s="418"/>
      <c r="AA384" s="418"/>
      <c r="AB384" s="418"/>
      <c r="AC384" s="419"/>
      <c r="AD384" s="418"/>
      <c r="AE384" s="418"/>
      <c r="AF384" s="418"/>
      <c r="AG384" s="418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34"/>
      <c r="BH384" s="334"/>
      <c r="BI384" s="383"/>
      <c r="BJ384" s="334"/>
      <c r="BK384" s="334"/>
      <c r="BL384" s="334"/>
      <c r="BM384" s="334"/>
      <c r="BN384" s="334"/>
      <c r="BO384" s="334"/>
      <c r="BP384" s="334"/>
      <c r="BQ384" s="334"/>
      <c r="BR384" s="334"/>
      <c r="BS384" s="334"/>
      <c r="BT384" s="334"/>
      <c r="BU384" s="334"/>
      <c r="BV384" s="334"/>
      <c r="BW384" s="334"/>
      <c r="BX384" s="334"/>
      <c r="BY384" s="334"/>
      <c r="BZ384" s="334"/>
      <c r="CA384" s="334"/>
      <c r="CB384" s="334"/>
      <c r="CC384" s="334"/>
      <c r="CD384" s="334"/>
      <c r="CE384" s="334"/>
      <c r="CF384" s="334"/>
      <c r="CG384" s="334"/>
      <c r="CH384" s="334"/>
      <c r="CI384" s="334"/>
      <c r="CJ384" s="334"/>
      <c r="CK384" s="334"/>
      <c r="CL384" s="334"/>
      <c r="CM384" s="334"/>
      <c r="CN384" s="334"/>
      <c r="CO384" s="334"/>
      <c r="CP384" s="334"/>
      <c r="CQ384" s="334"/>
      <c r="CR384" s="334"/>
      <c r="CS384" s="334"/>
      <c r="CT384" s="334"/>
      <c r="CU384" s="334"/>
      <c r="CV384" s="334"/>
      <c r="CW384" s="334"/>
      <c r="CX384" s="334"/>
      <c r="CY384" s="334"/>
      <c r="CZ384" s="334"/>
      <c r="DA384" s="334"/>
      <c r="DB384" s="334"/>
      <c r="DC384" s="334"/>
      <c r="DD384" s="334"/>
      <c r="DE384" s="334"/>
      <c r="DF384" s="334"/>
      <c r="DG384" s="334"/>
      <c r="DH384" s="334"/>
      <c r="DI384" s="334"/>
      <c r="DJ384" s="334"/>
      <c r="DK384" s="334"/>
      <c r="DL384" s="334"/>
      <c r="DM384" s="334"/>
      <c r="DN384" s="334"/>
      <c r="DO384" s="334"/>
      <c r="DP384" s="334"/>
      <c r="DQ384" s="334"/>
      <c r="DR384" s="334"/>
      <c r="DS384" s="334"/>
      <c r="DT384" s="334"/>
      <c r="DU384" s="334"/>
      <c r="DV384" s="334"/>
      <c r="DW384" s="334"/>
      <c r="DX384" s="334"/>
      <c r="DY384" s="334"/>
      <c r="DZ384" s="334"/>
      <c r="EA384" s="334"/>
      <c r="EB384" s="334"/>
      <c r="EC384" s="334"/>
      <c r="ED384" s="334"/>
      <c r="EE384" s="334"/>
      <c r="EF384" s="334"/>
      <c r="EG384" s="334"/>
      <c r="EH384" s="334"/>
      <c r="EI384" s="334"/>
      <c r="EJ384" s="334"/>
      <c r="EK384" s="334"/>
      <c r="EL384" s="334"/>
      <c r="EM384" s="334"/>
      <c r="EN384" s="334"/>
      <c r="EO384" s="334"/>
      <c r="EP384" s="334"/>
      <c r="EQ384" s="334"/>
      <c r="ER384" s="334"/>
      <c r="ES384" s="334"/>
      <c r="ET384" s="334"/>
      <c r="EU384" s="334"/>
      <c r="EV384" s="334"/>
      <c r="EW384" s="334"/>
      <c r="EX384" s="334"/>
      <c r="EY384" s="334"/>
      <c r="EZ384" s="334"/>
      <c r="FA384" s="334"/>
      <c r="FB384" s="334"/>
      <c r="FC384" s="334"/>
      <c r="FD384" s="334"/>
      <c r="FE384" s="334"/>
      <c r="FF384" s="334"/>
      <c r="FG384" s="334"/>
      <c r="FH384" s="334"/>
      <c r="FI384" s="334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  <c r="IP384" s="334"/>
      <c r="IQ384" s="334"/>
      <c r="IR384" s="334"/>
      <c r="IS384" s="334"/>
      <c r="IT384" s="334"/>
    </row>
    <row r="385" spans="1:254" s="326" customFormat="1" ht="15" customHeight="1" x14ac:dyDescent="0.3">
      <c r="A385" s="600">
        <v>2</v>
      </c>
      <c r="B385" s="608" t="s">
        <v>1465</v>
      </c>
      <c r="C385" s="483">
        <v>501222</v>
      </c>
      <c r="D385" s="483" t="s">
        <v>0</v>
      </c>
      <c r="E385" s="483"/>
      <c r="F385" s="609"/>
      <c r="G385" s="460">
        <v>32944172.179999989</v>
      </c>
      <c r="H385" s="461"/>
      <c r="I385" s="372"/>
      <c r="J385" s="372">
        <v>9808.65</v>
      </c>
      <c r="K385" s="372"/>
      <c r="L385" s="372"/>
      <c r="M385" s="372"/>
      <c r="N385" s="388"/>
      <c r="O385" s="388"/>
      <c r="P385" s="388">
        <f>564128.86+0.09</f>
        <v>564128.94999999995</v>
      </c>
      <c r="Q385" s="388"/>
      <c r="R385" s="562">
        <f t="shared" si="90"/>
        <v>32389851.879999988</v>
      </c>
      <c r="S385" s="871">
        <f>R385-V385</f>
        <v>-3.9400123059749603E-3</v>
      </c>
      <c r="T385" s="328">
        <v>7975831.54</v>
      </c>
      <c r="U385" s="329" t="s">
        <v>0</v>
      </c>
      <c r="V385" s="329">
        <f>T385*$V$1</f>
        <v>32389851.88394</v>
      </c>
      <c r="W385" s="418"/>
      <c r="X385" s="418"/>
      <c r="Y385" s="418"/>
      <c r="Z385" s="418"/>
      <c r="AA385" s="418"/>
      <c r="AB385" s="418"/>
      <c r="AC385" s="419"/>
      <c r="AD385" s="418"/>
      <c r="AE385" s="418"/>
      <c r="AF385" s="418"/>
      <c r="AG385" s="418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34"/>
      <c r="BH385" s="334"/>
      <c r="BI385" s="383"/>
      <c r="BJ385" s="334"/>
      <c r="BK385" s="334"/>
      <c r="BL385" s="334"/>
      <c r="BM385" s="334"/>
      <c r="BN385" s="334"/>
      <c r="BO385" s="334"/>
      <c r="BP385" s="334"/>
      <c r="BQ385" s="334"/>
      <c r="BR385" s="334"/>
      <c r="BS385" s="334"/>
      <c r="BT385" s="334"/>
      <c r="BU385" s="334"/>
      <c r="BV385" s="334"/>
      <c r="BW385" s="334"/>
      <c r="BX385" s="334"/>
      <c r="BY385" s="334"/>
      <c r="BZ385" s="334"/>
      <c r="CA385" s="334"/>
      <c r="CB385" s="334"/>
      <c r="CC385" s="334"/>
      <c r="CD385" s="334"/>
      <c r="CE385" s="334"/>
      <c r="CF385" s="334"/>
      <c r="CG385" s="334"/>
      <c r="CH385" s="334"/>
      <c r="CI385" s="334"/>
      <c r="CJ385" s="334"/>
      <c r="CK385" s="334"/>
      <c r="CL385" s="334"/>
      <c r="CM385" s="334"/>
      <c r="CN385" s="334"/>
      <c r="CO385" s="334"/>
      <c r="CP385" s="334"/>
      <c r="CQ385" s="334"/>
      <c r="CR385" s="334"/>
      <c r="CS385" s="334"/>
      <c r="CT385" s="334"/>
      <c r="CU385" s="334"/>
      <c r="CV385" s="334"/>
      <c r="CW385" s="334"/>
      <c r="CX385" s="334"/>
      <c r="CY385" s="334"/>
      <c r="CZ385" s="334"/>
      <c r="DA385" s="334"/>
      <c r="DB385" s="334"/>
      <c r="DC385" s="334"/>
      <c r="DD385" s="334"/>
      <c r="DE385" s="334"/>
      <c r="DF385" s="334"/>
      <c r="DG385" s="334"/>
      <c r="DH385" s="334"/>
      <c r="DI385" s="334"/>
      <c r="DJ385" s="334"/>
      <c r="DK385" s="334"/>
      <c r="DL385" s="334"/>
      <c r="DM385" s="334"/>
      <c r="DN385" s="334"/>
      <c r="DO385" s="334"/>
      <c r="DP385" s="334"/>
      <c r="DQ385" s="334"/>
      <c r="DR385" s="334"/>
      <c r="DS385" s="334"/>
      <c r="DT385" s="334"/>
      <c r="DU385" s="334"/>
      <c r="DV385" s="334"/>
      <c r="DW385" s="334"/>
      <c r="DX385" s="334"/>
      <c r="DY385" s="334"/>
      <c r="DZ385" s="334"/>
      <c r="EA385" s="334"/>
      <c r="EB385" s="334"/>
      <c r="EC385" s="334"/>
      <c r="ED385" s="334"/>
      <c r="EE385" s="334"/>
      <c r="EF385" s="334"/>
      <c r="EG385" s="334"/>
      <c r="EH385" s="334"/>
      <c r="EI385" s="334"/>
      <c r="EJ385" s="334"/>
      <c r="EK385" s="334"/>
      <c r="EL385" s="334"/>
      <c r="EM385" s="334"/>
      <c r="EN385" s="334"/>
      <c r="EO385" s="334"/>
      <c r="EP385" s="334"/>
      <c r="EQ385" s="334"/>
      <c r="ER385" s="334"/>
      <c r="ES385" s="334"/>
      <c r="ET385" s="334"/>
      <c r="EU385" s="334"/>
      <c r="EV385" s="334"/>
      <c r="EW385" s="334"/>
      <c r="EX385" s="334"/>
      <c r="EY385" s="334"/>
      <c r="EZ385" s="334"/>
      <c r="FA385" s="334"/>
      <c r="FB385" s="334"/>
      <c r="FC385" s="334"/>
      <c r="FD385" s="334"/>
      <c r="FE385" s="334"/>
      <c r="FF385" s="334"/>
      <c r="FG385" s="334"/>
      <c r="FH385" s="334"/>
      <c r="FI385" s="334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  <c r="IP385" s="334"/>
      <c r="IQ385" s="334"/>
      <c r="IR385" s="334"/>
      <c r="IS385" s="334"/>
      <c r="IT385" s="334"/>
    </row>
    <row r="386" spans="1:254" s="326" customFormat="1" ht="15" customHeight="1" x14ac:dyDescent="0.3">
      <c r="A386" s="600">
        <v>3</v>
      </c>
      <c r="B386" s="608" t="s">
        <v>1416</v>
      </c>
      <c r="C386" s="483">
        <v>501171</v>
      </c>
      <c r="D386" s="483" t="s">
        <v>0</v>
      </c>
      <c r="E386" s="483"/>
      <c r="F386" s="609"/>
      <c r="G386" s="460">
        <v>6389140.0099999988</v>
      </c>
      <c r="H386" s="461">
        <v>218410.26</v>
      </c>
      <c r="I386" s="372"/>
      <c r="J386" s="372">
        <v>46</v>
      </c>
      <c r="K386" s="372"/>
      <c r="L386" s="372"/>
      <c r="M386" s="372"/>
      <c r="N386" s="388"/>
      <c r="O386" s="388"/>
      <c r="P386" s="388">
        <f>109996.35-0.09</f>
        <v>109996.26000000001</v>
      </c>
      <c r="Q386" s="388"/>
      <c r="R386" s="562">
        <f t="shared" si="90"/>
        <v>6497600.0099999988</v>
      </c>
      <c r="S386" s="871">
        <f>R386-V386</f>
        <v>9.9999988451600075E-3</v>
      </c>
      <c r="T386" s="328">
        <v>1600000</v>
      </c>
      <c r="U386" s="329" t="str">
        <f t="shared" si="79"/>
        <v>USD</v>
      </c>
      <c r="V386" s="329">
        <f>T386*$V$1</f>
        <v>6497600</v>
      </c>
      <c r="W386" s="418"/>
      <c r="X386" s="418"/>
      <c r="Y386" s="418"/>
      <c r="Z386" s="418"/>
      <c r="AA386" s="418"/>
      <c r="AB386" s="418"/>
      <c r="AC386" s="419"/>
      <c r="AD386" s="418"/>
      <c r="AE386" s="418"/>
      <c r="AF386" s="418"/>
      <c r="AG386" s="418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34"/>
      <c r="BH386" s="334"/>
      <c r="BI386" s="383"/>
      <c r="BJ386" s="334"/>
      <c r="BK386" s="334"/>
      <c r="BL386" s="334"/>
      <c r="BM386" s="334"/>
      <c r="BN386" s="334"/>
      <c r="BO386" s="334"/>
      <c r="BP386" s="334"/>
      <c r="BQ386" s="334"/>
      <c r="BR386" s="334"/>
      <c r="BS386" s="334"/>
      <c r="BT386" s="334"/>
      <c r="BU386" s="334"/>
      <c r="BV386" s="334"/>
      <c r="BW386" s="334"/>
      <c r="BX386" s="334"/>
      <c r="BY386" s="334"/>
      <c r="BZ386" s="334"/>
      <c r="CA386" s="334"/>
      <c r="CB386" s="334"/>
      <c r="CC386" s="334"/>
      <c r="CD386" s="334"/>
      <c r="CE386" s="334"/>
      <c r="CF386" s="334"/>
      <c r="CG386" s="334"/>
      <c r="CH386" s="334"/>
      <c r="CI386" s="334"/>
      <c r="CJ386" s="334"/>
      <c r="CK386" s="334"/>
      <c r="CL386" s="334"/>
      <c r="CM386" s="334"/>
      <c r="CN386" s="334"/>
      <c r="CO386" s="334"/>
      <c r="CP386" s="334"/>
      <c r="CQ386" s="334"/>
      <c r="CR386" s="334"/>
      <c r="CS386" s="334"/>
      <c r="CT386" s="334"/>
      <c r="CU386" s="334"/>
      <c r="CV386" s="334"/>
      <c r="CW386" s="334"/>
      <c r="CX386" s="334"/>
      <c r="CY386" s="334"/>
      <c r="CZ386" s="334"/>
      <c r="DA386" s="334"/>
      <c r="DB386" s="334"/>
      <c r="DC386" s="334"/>
      <c r="DD386" s="334"/>
      <c r="DE386" s="334"/>
      <c r="DF386" s="334"/>
      <c r="DG386" s="334"/>
      <c r="DH386" s="334"/>
      <c r="DI386" s="334"/>
      <c r="DJ386" s="334"/>
      <c r="DK386" s="334"/>
      <c r="DL386" s="334"/>
      <c r="DM386" s="334"/>
      <c r="DN386" s="334"/>
      <c r="DO386" s="334"/>
      <c r="DP386" s="334"/>
      <c r="DQ386" s="334"/>
      <c r="DR386" s="334"/>
      <c r="DS386" s="334"/>
      <c r="DT386" s="334"/>
      <c r="DU386" s="334"/>
      <c r="DV386" s="334"/>
      <c r="DW386" s="334"/>
      <c r="DX386" s="334"/>
      <c r="DY386" s="334"/>
      <c r="DZ386" s="334"/>
      <c r="EA386" s="334"/>
      <c r="EB386" s="334"/>
      <c r="EC386" s="334"/>
      <c r="ED386" s="334"/>
      <c r="EE386" s="334"/>
      <c r="EF386" s="334"/>
      <c r="EG386" s="334"/>
      <c r="EH386" s="334"/>
      <c r="EI386" s="334"/>
      <c r="EJ386" s="334"/>
      <c r="EK386" s="334"/>
      <c r="EL386" s="334"/>
      <c r="EM386" s="334"/>
      <c r="EN386" s="334"/>
      <c r="EO386" s="334"/>
      <c r="EP386" s="334"/>
      <c r="EQ386" s="334"/>
      <c r="ER386" s="334"/>
      <c r="ES386" s="334"/>
      <c r="ET386" s="334"/>
      <c r="EU386" s="334"/>
      <c r="EV386" s="334"/>
      <c r="EW386" s="334"/>
      <c r="EX386" s="334"/>
      <c r="EY386" s="334"/>
      <c r="EZ386" s="334"/>
      <c r="FA386" s="334"/>
      <c r="FB386" s="334"/>
      <c r="FC386" s="334"/>
      <c r="FD386" s="334"/>
      <c r="FE386" s="334"/>
      <c r="FF386" s="334"/>
      <c r="FG386" s="334"/>
      <c r="FH386" s="334"/>
      <c r="FI386" s="334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  <c r="IP386" s="334"/>
      <c r="IQ386" s="334"/>
      <c r="IR386" s="334"/>
      <c r="IS386" s="334"/>
      <c r="IT386" s="334"/>
    </row>
    <row r="387" spans="1:254" s="326" customFormat="1" ht="15" hidden="1" customHeight="1" x14ac:dyDescent="0.3">
      <c r="A387" s="600">
        <v>5</v>
      </c>
      <c r="B387" s="608" t="s">
        <v>1430</v>
      </c>
      <c r="C387" s="483">
        <v>501200</v>
      </c>
      <c r="D387" s="483" t="s">
        <v>26</v>
      </c>
      <c r="E387" s="483"/>
      <c r="F387" s="609"/>
      <c r="G387" s="364">
        <v>0</v>
      </c>
      <c r="H387" s="607"/>
      <c r="I387" s="388"/>
      <c r="J387" s="388"/>
      <c r="K387" s="388"/>
      <c r="L387" s="388"/>
      <c r="M387" s="388"/>
      <c r="N387" s="388"/>
      <c r="O387" s="388"/>
      <c r="P387" s="388"/>
      <c r="Q387" s="388"/>
      <c r="R387" s="562">
        <f t="shared" si="90"/>
        <v>0</v>
      </c>
      <c r="S387" s="863">
        <f t="shared" si="91"/>
        <v>0</v>
      </c>
      <c r="T387" s="328"/>
      <c r="U387" s="329" t="str">
        <f t="shared" si="79"/>
        <v>MYR</v>
      </c>
      <c r="V387" s="329">
        <f t="shared" si="92"/>
        <v>0</v>
      </c>
      <c r="W387" s="418"/>
      <c r="X387" s="418"/>
      <c r="Y387" s="418"/>
      <c r="Z387" s="418"/>
      <c r="AA387" s="418"/>
      <c r="AB387" s="418"/>
      <c r="AC387" s="419"/>
      <c r="AD387" s="418"/>
      <c r="AE387" s="418"/>
      <c r="AF387" s="418"/>
      <c r="AG387" s="418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34"/>
      <c r="BH387" s="334"/>
      <c r="BI387" s="383"/>
      <c r="BJ387" s="334"/>
      <c r="BK387" s="334"/>
      <c r="BL387" s="334"/>
      <c r="BM387" s="334"/>
      <c r="BN387" s="334"/>
      <c r="BO387" s="334"/>
      <c r="BP387" s="334"/>
      <c r="BQ387" s="334"/>
      <c r="BR387" s="334"/>
      <c r="BS387" s="334"/>
      <c r="BT387" s="334"/>
      <c r="BU387" s="334"/>
      <c r="BV387" s="334"/>
      <c r="BW387" s="334"/>
      <c r="BX387" s="334"/>
      <c r="BY387" s="334"/>
      <c r="BZ387" s="334"/>
      <c r="CA387" s="334"/>
      <c r="CB387" s="334"/>
      <c r="CC387" s="334"/>
      <c r="CD387" s="334"/>
      <c r="CE387" s="334"/>
      <c r="CF387" s="334"/>
      <c r="CG387" s="334"/>
      <c r="CH387" s="334"/>
      <c r="CI387" s="334"/>
      <c r="CJ387" s="334"/>
      <c r="CK387" s="334"/>
      <c r="CL387" s="334"/>
      <c r="CM387" s="334"/>
      <c r="CN387" s="334"/>
      <c r="CO387" s="334"/>
      <c r="CP387" s="334"/>
      <c r="CQ387" s="334"/>
      <c r="CR387" s="334"/>
      <c r="CS387" s="334"/>
      <c r="CT387" s="334"/>
      <c r="CU387" s="334"/>
      <c r="CV387" s="334"/>
      <c r="CW387" s="334"/>
      <c r="CX387" s="334"/>
      <c r="CY387" s="334"/>
      <c r="CZ387" s="334"/>
      <c r="DA387" s="334"/>
      <c r="DB387" s="334"/>
      <c r="DC387" s="334"/>
      <c r="DD387" s="334"/>
      <c r="DE387" s="334"/>
      <c r="DF387" s="334"/>
      <c r="DG387" s="334"/>
      <c r="DH387" s="334"/>
      <c r="DI387" s="334"/>
      <c r="DJ387" s="334"/>
      <c r="DK387" s="334"/>
      <c r="DL387" s="334"/>
      <c r="DM387" s="334"/>
      <c r="DN387" s="334"/>
      <c r="DO387" s="334"/>
      <c r="DP387" s="334"/>
      <c r="DQ387" s="334"/>
      <c r="DR387" s="334"/>
      <c r="DS387" s="334"/>
      <c r="DT387" s="334"/>
      <c r="DU387" s="334"/>
      <c r="DV387" s="334"/>
      <c r="DW387" s="334"/>
      <c r="DX387" s="334"/>
      <c r="DY387" s="334"/>
      <c r="DZ387" s="334"/>
      <c r="EA387" s="334"/>
      <c r="EB387" s="334"/>
      <c r="EC387" s="334"/>
      <c r="ED387" s="334"/>
      <c r="EE387" s="334"/>
      <c r="EF387" s="334"/>
      <c r="EG387" s="334"/>
      <c r="EH387" s="334"/>
      <c r="EI387" s="334"/>
      <c r="EJ387" s="334"/>
      <c r="EK387" s="334"/>
      <c r="EL387" s="334"/>
      <c r="EM387" s="334"/>
      <c r="EN387" s="334"/>
      <c r="EO387" s="334"/>
      <c r="EP387" s="334"/>
      <c r="EQ387" s="334"/>
      <c r="ER387" s="334"/>
      <c r="ES387" s="334"/>
      <c r="ET387" s="334"/>
      <c r="EU387" s="334"/>
      <c r="EV387" s="334"/>
      <c r="EW387" s="334"/>
      <c r="EX387" s="334"/>
      <c r="EY387" s="334"/>
      <c r="EZ387" s="334"/>
      <c r="FA387" s="334"/>
      <c r="FB387" s="334"/>
      <c r="FC387" s="334"/>
      <c r="FD387" s="334"/>
      <c r="FE387" s="334"/>
      <c r="FF387" s="334"/>
      <c r="FG387" s="334"/>
      <c r="FH387" s="334"/>
      <c r="FI387" s="334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  <c r="IP387" s="334"/>
      <c r="IQ387" s="334"/>
      <c r="IR387" s="334"/>
      <c r="IS387" s="334"/>
      <c r="IT387" s="334"/>
    </row>
    <row r="388" spans="1:254" s="326" customFormat="1" ht="15" customHeight="1" x14ac:dyDescent="0.3">
      <c r="A388" s="600">
        <v>4</v>
      </c>
      <c r="B388" s="608" t="s">
        <v>1430</v>
      </c>
      <c r="C388" s="483">
        <v>501246</v>
      </c>
      <c r="D388" s="483" t="s">
        <v>26</v>
      </c>
      <c r="E388" s="483"/>
      <c r="F388" s="609"/>
      <c r="G388" s="367">
        <v>500000</v>
      </c>
      <c r="H388" s="607"/>
      <c r="I388" s="388"/>
      <c r="J388" s="388"/>
      <c r="K388" s="388"/>
      <c r="L388" s="388"/>
      <c r="M388" s="388"/>
      <c r="N388" s="388"/>
      <c r="O388" s="388"/>
      <c r="P388" s="388"/>
      <c r="Q388" s="388"/>
      <c r="R388" s="562">
        <f t="shared" si="90"/>
        <v>500000</v>
      </c>
      <c r="S388" s="863">
        <f t="shared" si="91"/>
        <v>0</v>
      </c>
      <c r="T388" s="328">
        <v>500000</v>
      </c>
      <c r="U388" s="329" t="str">
        <f t="shared" si="79"/>
        <v>MYR</v>
      </c>
      <c r="V388" s="329">
        <f t="shared" si="92"/>
        <v>500000</v>
      </c>
      <c r="W388" s="418"/>
      <c r="X388" s="418"/>
      <c r="Y388" s="418"/>
      <c r="Z388" s="418"/>
      <c r="AA388" s="418"/>
      <c r="AB388" s="418"/>
      <c r="AC388" s="419"/>
      <c r="AD388" s="418"/>
      <c r="AE388" s="418"/>
      <c r="AF388" s="418"/>
      <c r="AG388" s="418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34"/>
      <c r="BH388" s="334"/>
      <c r="BI388" s="383"/>
      <c r="BJ388" s="334"/>
      <c r="BK388" s="334"/>
      <c r="BL388" s="334"/>
      <c r="BM388" s="334"/>
      <c r="BN388" s="334"/>
      <c r="BO388" s="334"/>
      <c r="BP388" s="334"/>
      <c r="BQ388" s="334"/>
      <c r="BR388" s="334"/>
      <c r="BS388" s="334"/>
      <c r="BT388" s="334"/>
      <c r="BU388" s="334"/>
      <c r="BV388" s="334"/>
      <c r="BW388" s="334"/>
      <c r="BX388" s="334"/>
      <c r="BY388" s="334"/>
      <c r="BZ388" s="334"/>
      <c r="CA388" s="334"/>
      <c r="CB388" s="334"/>
      <c r="CC388" s="334"/>
      <c r="CD388" s="334"/>
      <c r="CE388" s="334"/>
      <c r="CF388" s="334"/>
      <c r="CG388" s="334"/>
      <c r="CH388" s="334"/>
      <c r="CI388" s="334"/>
      <c r="CJ388" s="334"/>
      <c r="CK388" s="334"/>
      <c r="CL388" s="334"/>
      <c r="CM388" s="334"/>
      <c r="CN388" s="334"/>
      <c r="CO388" s="334"/>
      <c r="CP388" s="334"/>
      <c r="CQ388" s="334"/>
      <c r="CR388" s="334"/>
      <c r="CS388" s="334"/>
      <c r="CT388" s="334"/>
      <c r="CU388" s="334"/>
      <c r="CV388" s="334"/>
      <c r="CW388" s="334"/>
      <c r="CX388" s="334"/>
      <c r="CY388" s="334"/>
      <c r="CZ388" s="334"/>
      <c r="DA388" s="334"/>
      <c r="DB388" s="334"/>
      <c r="DC388" s="334"/>
      <c r="DD388" s="334"/>
      <c r="DE388" s="334"/>
      <c r="DF388" s="334"/>
      <c r="DG388" s="334"/>
      <c r="DH388" s="334"/>
      <c r="DI388" s="334"/>
      <c r="DJ388" s="334"/>
      <c r="DK388" s="334"/>
      <c r="DL388" s="334"/>
      <c r="DM388" s="334"/>
      <c r="DN388" s="334"/>
      <c r="DO388" s="334"/>
      <c r="DP388" s="334"/>
      <c r="DQ388" s="334"/>
      <c r="DR388" s="334"/>
      <c r="DS388" s="334"/>
      <c r="DT388" s="334"/>
      <c r="DU388" s="334"/>
      <c r="DV388" s="334"/>
      <c r="DW388" s="334"/>
      <c r="DX388" s="334"/>
      <c r="DY388" s="334"/>
      <c r="DZ388" s="334"/>
      <c r="EA388" s="334"/>
      <c r="EB388" s="334"/>
      <c r="EC388" s="334"/>
      <c r="ED388" s="334"/>
      <c r="EE388" s="334"/>
      <c r="EF388" s="334"/>
      <c r="EG388" s="334"/>
      <c r="EH388" s="334"/>
      <c r="EI388" s="334"/>
      <c r="EJ388" s="334"/>
      <c r="EK388" s="334"/>
      <c r="EL388" s="334"/>
      <c r="EM388" s="334"/>
      <c r="EN388" s="334"/>
      <c r="EO388" s="334"/>
      <c r="EP388" s="334"/>
      <c r="EQ388" s="334"/>
      <c r="ER388" s="334"/>
      <c r="ES388" s="334"/>
      <c r="ET388" s="334"/>
      <c r="EU388" s="334"/>
      <c r="EV388" s="334"/>
      <c r="EW388" s="334"/>
      <c r="EX388" s="334"/>
      <c r="EY388" s="334"/>
      <c r="EZ388" s="334"/>
      <c r="FA388" s="334"/>
      <c r="FB388" s="334"/>
      <c r="FC388" s="334"/>
      <c r="FD388" s="334"/>
      <c r="FE388" s="334"/>
      <c r="FF388" s="334"/>
      <c r="FG388" s="334"/>
      <c r="FH388" s="334"/>
      <c r="FI388" s="334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  <c r="IP388" s="334"/>
      <c r="IQ388" s="334"/>
      <c r="IR388" s="334"/>
      <c r="IS388" s="334"/>
      <c r="IT388" s="334"/>
    </row>
    <row r="389" spans="1:254" s="326" customFormat="1" ht="15" customHeight="1" x14ac:dyDescent="0.3">
      <c r="A389" s="600">
        <v>5</v>
      </c>
      <c r="B389" s="608" t="s">
        <v>1589</v>
      </c>
      <c r="C389" s="483">
        <v>501297</v>
      </c>
      <c r="D389" s="483" t="s">
        <v>26</v>
      </c>
      <c r="E389" s="483"/>
      <c r="F389" s="609"/>
      <c r="G389" s="367">
        <v>1500000</v>
      </c>
      <c r="H389" s="607"/>
      <c r="I389" s="388"/>
      <c r="J389" s="388"/>
      <c r="K389" s="388"/>
      <c r="L389" s="388"/>
      <c r="M389" s="388"/>
      <c r="N389" s="388"/>
      <c r="O389" s="388"/>
      <c r="P389" s="388"/>
      <c r="Q389" s="388"/>
      <c r="R389" s="562">
        <f t="shared" si="90"/>
        <v>1500000</v>
      </c>
      <c r="S389" s="863">
        <f t="shared" ref="S389:S393" si="93">R389-V389</f>
        <v>0</v>
      </c>
      <c r="T389" s="328">
        <v>1500000</v>
      </c>
      <c r="U389" s="329" t="str">
        <f t="shared" si="79"/>
        <v>MYR</v>
      </c>
      <c r="V389" s="329">
        <f t="shared" ref="V389:V393" si="94">T389</f>
        <v>1500000</v>
      </c>
      <c r="W389" s="418"/>
      <c r="X389" s="418"/>
      <c r="Y389" s="418"/>
      <c r="Z389" s="418"/>
      <c r="AA389" s="418"/>
      <c r="AB389" s="418"/>
      <c r="AC389" s="419"/>
      <c r="AD389" s="418"/>
      <c r="AE389" s="418"/>
      <c r="AF389" s="418"/>
      <c r="AG389" s="418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34"/>
      <c r="BH389" s="334"/>
      <c r="BI389" s="383"/>
      <c r="BJ389" s="334"/>
      <c r="BK389" s="334"/>
      <c r="BL389" s="334"/>
      <c r="BM389" s="334"/>
      <c r="BN389" s="334"/>
      <c r="BO389" s="334"/>
      <c r="BP389" s="334"/>
      <c r="BQ389" s="334"/>
      <c r="BR389" s="334"/>
      <c r="BS389" s="334"/>
      <c r="BT389" s="334"/>
      <c r="BU389" s="334"/>
      <c r="BV389" s="334"/>
      <c r="BW389" s="334"/>
      <c r="BX389" s="334"/>
      <c r="BY389" s="334"/>
      <c r="BZ389" s="334"/>
      <c r="CA389" s="334"/>
      <c r="CB389" s="334"/>
      <c r="CC389" s="334"/>
      <c r="CD389" s="334"/>
      <c r="CE389" s="334"/>
      <c r="CF389" s="334"/>
      <c r="CG389" s="334"/>
      <c r="CH389" s="334"/>
      <c r="CI389" s="334"/>
      <c r="CJ389" s="334"/>
      <c r="CK389" s="334"/>
      <c r="CL389" s="334"/>
      <c r="CM389" s="334"/>
      <c r="CN389" s="334"/>
      <c r="CO389" s="334"/>
      <c r="CP389" s="334"/>
      <c r="CQ389" s="334"/>
      <c r="CR389" s="334"/>
      <c r="CS389" s="334"/>
      <c r="CT389" s="334"/>
      <c r="CU389" s="334"/>
      <c r="CV389" s="334"/>
      <c r="CW389" s="334"/>
      <c r="CX389" s="334"/>
      <c r="CY389" s="334"/>
      <c r="CZ389" s="334"/>
      <c r="DA389" s="334"/>
      <c r="DB389" s="334"/>
      <c r="DC389" s="334"/>
      <c r="DD389" s="334"/>
      <c r="DE389" s="334"/>
      <c r="DF389" s="334"/>
      <c r="DG389" s="334"/>
      <c r="DH389" s="334"/>
      <c r="DI389" s="334"/>
      <c r="DJ389" s="334"/>
      <c r="DK389" s="334"/>
      <c r="DL389" s="334"/>
      <c r="DM389" s="334"/>
      <c r="DN389" s="334"/>
      <c r="DO389" s="334"/>
      <c r="DP389" s="334"/>
      <c r="DQ389" s="334"/>
      <c r="DR389" s="334"/>
      <c r="DS389" s="334"/>
      <c r="DT389" s="334"/>
      <c r="DU389" s="334"/>
      <c r="DV389" s="334"/>
      <c r="DW389" s="334"/>
      <c r="DX389" s="334"/>
      <c r="DY389" s="334"/>
      <c r="DZ389" s="334"/>
      <c r="EA389" s="334"/>
      <c r="EB389" s="334"/>
      <c r="EC389" s="334"/>
      <c r="ED389" s="334"/>
      <c r="EE389" s="334"/>
      <c r="EF389" s="334"/>
      <c r="EG389" s="334"/>
      <c r="EH389" s="334"/>
      <c r="EI389" s="334"/>
      <c r="EJ389" s="334"/>
      <c r="EK389" s="334"/>
      <c r="EL389" s="334"/>
      <c r="EM389" s="334"/>
      <c r="EN389" s="334"/>
      <c r="EO389" s="334"/>
      <c r="EP389" s="334"/>
      <c r="EQ389" s="334"/>
      <c r="ER389" s="334"/>
      <c r="ES389" s="334"/>
      <c r="ET389" s="334"/>
      <c r="EU389" s="334"/>
      <c r="EV389" s="334"/>
      <c r="EW389" s="334"/>
      <c r="EX389" s="334"/>
      <c r="EY389" s="334"/>
      <c r="EZ389" s="334"/>
      <c r="FA389" s="334"/>
      <c r="FB389" s="334"/>
      <c r="FC389" s="334"/>
      <c r="FD389" s="334"/>
      <c r="FE389" s="334"/>
      <c r="FF389" s="334"/>
      <c r="FG389" s="334"/>
      <c r="FH389" s="334"/>
      <c r="FI389" s="334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  <c r="IP389" s="334"/>
      <c r="IQ389" s="334"/>
      <c r="IR389" s="334"/>
      <c r="IS389" s="334"/>
      <c r="IT389" s="334"/>
    </row>
    <row r="390" spans="1:254" s="326" customFormat="1" ht="15" customHeight="1" x14ac:dyDescent="0.3">
      <c r="A390" s="600">
        <v>6</v>
      </c>
      <c r="B390" s="608" t="s">
        <v>1614</v>
      </c>
      <c r="C390" s="483">
        <v>501322</v>
      </c>
      <c r="D390" s="483" t="s">
        <v>0</v>
      </c>
      <c r="E390" s="483"/>
      <c r="F390" s="609"/>
      <c r="G390" s="367">
        <v>0</v>
      </c>
      <c r="H390" s="607">
        <v>405736.01</v>
      </c>
      <c r="I390" s="388"/>
      <c r="J390" s="388"/>
      <c r="K390" s="388"/>
      <c r="L390" s="388"/>
      <c r="M390" s="388"/>
      <c r="N390" s="388"/>
      <c r="O390" s="388"/>
      <c r="P390" s="388"/>
      <c r="Q390" s="388"/>
      <c r="R390" s="562">
        <f t="shared" si="90"/>
        <v>405736.01</v>
      </c>
      <c r="S390" s="863">
        <f t="shared" si="93"/>
        <v>-2.5699999532662332E-3</v>
      </c>
      <c r="T390" s="328">
        <v>99910.37</v>
      </c>
      <c r="U390" s="329" t="s">
        <v>0</v>
      </c>
      <c r="V390" s="329">
        <f>T390*$V$1</f>
        <v>405736.01256999996</v>
      </c>
      <c r="W390" s="418"/>
      <c r="X390" s="418"/>
      <c r="Y390" s="418"/>
      <c r="Z390" s="418"/>
      <c r="AA390" s="418"/>
      <c r="AB390" s="418"/>
      <c r="AC390" s="419"/>
      <c r="AD390" s="418"/>
      <c r="AE390" s="418"/>
      <c r="AF390" s="418"/>
      <c r="AG390" s="418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34"/>
      <c r="BH390" s="334"/>
      <c r="BI390" s="383"/>
      <c r="BJ390" s="334"/>
      <c r="BK390" s="334"/>
      <c r="BL390" s="334"/>
      <c r="BM390" s="334"/>
      <c r="BN390" s="334"/>
      <c r="BO390" s="334"/>
      <c r="BP390" s="334"/>
      <c r="BQ390" s="334"/>
      <c r="BR390" s="334"/>
      <c r="BS390" s="334"/>
      <c r="BT390" s="334"/>
      <c r="BU390" s="334"/>
      <c r="BV390" s="334"/>
      <c r="BW390" s="334"/>
      <c r="BX390" s="334"/>
      <c r="BY390" s="334"/>
      <c r="BZ390" s="334"/>
      <c r="CA390" s="334"/>
      <c r="CB390" s="334"/>
      <c r="CC390" s="334"/>
      <c r="CD390" s="334"/>
      <c r="CE390" s="334"/>
      <c r="CF390" s="334"/>
      <c r="CG390" s="334"/>
      <c r="CH390" s="334"/>
      <c r="CI390" s="334"/>
      <c r="CJ390" s="334"/>
      <c r="CK390" s="334"/>
      <c r="CL390" s="334"/>
      <c r="CM390" s="334"/>
      <c r="CN390" s="334"/>
      <c r="CO390" s="334"/>
      <c r="CP390" s="334"/>
      <c r="CQ390" s="334"/>
      <c r="CR390" s="334"/>
      <c r="CS390" s="334"/>
      <c r="CT390" s="334"/>
      <c r="CU390" s="334"/>
      <c r="CV390" s="334"/>
      <c r="CW390" s="334"/>
      <c r="CX390" s="334"/>
      <c r="CY390" s="334"/>
      <c r="CZ390" s="334"/>
      <c r="DA390" s="334"/>
      <c r="DB390" s="334"/>
      <c r="DC390" s="334"/>
      <c r="DD390" s="334"/>
      <c r="DE390" s="334"/>
      <c r="DF390" s="334"/>
      <c r="DG390" s="334"/>
      <c r="DH390" s="334"/>
      <c r="DI390" s="334"/>
      <c r="DJ390" s="334"/>
      <c r="DK390" s="334"/>
      <c r="DL390" s="334"/>
      <c r="DM390" s="334"/>
      <c r="DN390" s="334"/>
      <c r="DO390" s="334"/>
      <c r="DP390" s="334"/>
      <c r="DQ390" s="334"/>
      <c r="DR390" s="334"/>
      <c r="DS390" s="334"/>
      <c r="DT390" s="334"/>
      <c r="DU390" s="334"/>
      <c r="DV390" s="334"/>
      <c r="DW390" s="334"/>
      <c r="DX390" s="334"/>
      <c r="DY390" s="334"/>
      <c r="DZ390" s="334"/>
      <c r="EA390" s="334"/>
      <c r="EB390" s="334"/>
      <c r="EC390" s="334"/>
      <c r="ED390" s="334"/>
      <c r="EE390" s="334"/>
      <c r="EF390" s="334"/>
      <c r="EG390" s="334"/>
      <c r="EH390" s="334"/>
      <c r="EI390" s="334"/>
      <c r="EJ390" s="334"/>
      <c r="EK390" s="334"/>
      <c r="EL390" s="334"/>
      <c r="EM390" s="334"/>
      <c r="EN390" s="334"/>
      <c r="EO390" s="334"/>
      <c r="EP390" s="334"/>
      <c r="EQ390" s="334"/>
      <c r="ER390" s="334"/>
      <c r="ES390" s="334"/>
      <c r="ET390" s="334"/>
      <c r="EU390" s="334"/>
      <c r="EV390" s="334"/>
      <c r="EW390" s="334"/>
      <c r="EX390" s="334"/>
      <c r="EY390" s="334"/>
      <c r="EZ390" s="334"/>
      <c r="FA390" s="334"/>
      <c r="FB390" s="334"/>
      <c r="FC390" s="334"/>
      <c r="FD390" s="334"/>
      <c r="FE390" s="334"/>
      <c r="FF390" s="334"/>
      <c r="FG390" s="334"/>
      <c r="FH390" s="334"/>
      <c r="FI390" s="334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  <c r="IP390" s="334"/>
      <c r="IQ390" s="334"/>
      <c r="IR390" s="334"/>
      <c r="IS390" s="334"/>
      <c r="IT390" s="334"/>
    </row>
    <row r="391" spans="1:254" s="326" customFormat="1" ht="15" hidden="1" customHeight="1" x14ac:dyDescent="0.3">
      <c r="A391" s="600">
        <v>6</v>
      </c>
      <c r="B391" s="396" t="s">
        <v>1604</v>
      </c>
      <c r="C391" s="483">
        <v>501305</v>
      </c>
      <c r="D391" s="483" t="s">
        <v>26</v>
      </c>
      <c r="E391" s="483"/>
      <c r="F391" s="609"/>
      <c r="G391" s="367">
        <v>0</v>
      </c>
      <c r="H391" s="607"/>
      <c r="I391" s="388"/>
      <c r="J391" s="388"/>
      <c r="K391" s="388"/>
      <c r="L391" s="388"/>
      <c r="M391" s="388"/>
      <c r="N391" s="388"/>
      <c r="O391" s="388"/>
      <c r="P391" s="388"/>
      <c r="Q391" s="388"/>
      <c r="R391" s="562">
        <f t="shared" si="90"/>
        <v>0</v>
      </c>
      <c r="S391" s="863">
        <f t="shared" si="93"/>
        <v>0</v>
      </c>
      <c r="T391" s="328"/>
      <c r="U391" s="329" t="str">
        <f t="shared" si="79"/>
        <v>MYR</v>
      </c>
      <c r="V391" s="329">
        <f t="shared" si="94"/>
        <v>0</v>
      </c>
      <c r="W391" s="418"/>
      <c r="X391" s="418"/>
      <c r="Y391" s="418"/>
      <c r="Z391" s="418"/>
      <c r="AA391" s="418"/>
      <c r="AB391" s="418"/>
      <c r="AC391" s="419"/>
      <c r="AD391" s="418"/>
      <c r="AE391" s="418"/>
      <c r="AF391" s="418"/>
      <c r="AG391" s="418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34"/>
      <c r="BH391" s="334"/>
      <c r="BI391" s="383"/>
      <c r="BJ391" s="334"/>
      <c r="BK391" s="334"/>
      <c r="BL391" s="334"/>
      <c r="BM391" s="334"/>
      <c r="BN391" s="334"/>
      <c r="BO391" s="334"/>
      <c r="BP391" s="334"/>
      <c r="BQ391" s="334"/>
      <c r="BR391" s="334"/>
      <c r="BS391" s="334"/>
      <c r="BT391" s="334"/>
      <c r="BU391" s="334"/>
      <c r="BV391" s="334"/>
      <c r="BW391" s="334"/>
      <c r="BX391" s="334"/>
      <c r="BY391" s="334"/>
      <c r="BZ391" s="334"/>
      <c r="CA391" s="334"/>
      <c r="CB391" s="334"/>
      <c r="CC391" s="334"/>
      <c r="CD391" s="334"/>
      <c r="CE391" s="334"/>
      <c r="CF391" s="334"/>
      <c r="CG391" s="334"/>
      <c r="CH391" s="334"/>
      <c r="CI391" s="334"/>
      <c r="CJ391" s="334"/>
      <c r="CK391" s="334"/>
      <c r="CL391" s="334"/>
      <c r="CM391" s="334"/>
      <c r="CN391" s="334"/>
      <c r="CO391" s="334"/>
      <c r="CP391" s="334"/>
      <c r="CQ391" s="334"/>
      <c r="CR391" s="334"/>
      <c r="CS391" s="334"/>
      <c r="CT391" s="334"/>
      <c r="CU391" s="334"/>
      <c r="CV391" s="334"/>
      <c r="CW391" s="334"/>
      <c r="CX391" s="334"/>
      <c r="CY391" s="334"/>
      <c r="CZ391" s="334"/>
      <c r="DA391" s="334"/>
      <c r="DB391" s="334"/>
      <c r="DC391" s="334"/>
      <c r="DD391" s="334"/>
      <c r="DE391" s="334"/>
      <c r="DF391" s="334"/>
      <c r="DG391" s="334"/>
      <c r="DH391" s="334"/>
      <c r="DI391" s="334"/>
      <c r="DJ391" s="334"/>
      <c r="DK391" s="334"/>
      <c r="DL391" s="334"/>
      <c r="DM391" s="334"/>
      <c r="DN391" s="334"/>
      <c r="DO391" s="334"/>
      <c r="DP391" s="334"/>
      <c r="DQ391" s="334"/>
      <c r="DR391" s="334"/>
      <c r="DS391" s="334"/>
      <c r="DT391" s="334"/>
      <c r="DU391" s="334"/>
      <c r="DV391" s="334"/>
      <c r="DW391" s="334"/>
      <c r="DX391" s="334"/>
      <c r="DY391" s="334"/>
      <c r="DZ391" s="334"/>
      <c r="EA391" s="334"/>
      <c r="EB391" s="334"/>
      <c r="EC391" s="334"/>
      <c r="ED391" s="334"/>
      <c r="EE391" s="334"/>
      <c r="EF391" s="334"/>
      <c r="EG391" s="334"/>
      <c r="EH391" s="334"/>
      <c r="EI391" s="334"/>
      <c r="EJ391" s="334"/>
      <c r="EK391" s="334"/>
      <c r="EL391" s="334"/>
      <c r="EM391" s="334"/>
      <c r="EN391" s="334"/>
      <c r="EO391" s="334"/>
      <c r="EP391" s="334"/>
      <c r="EQ391" s="334"/>
      <c r="ER391" s="334"/>
      <c r="ES391" s="334"/>
      <c r="ET391" s="334"/>
      <c r="EU391" s="334"/>
      <c r="EV391" s="334"/>
      <c r="EW391" s="334"/>
      <c r="EX391" s="334"/>
      <c r="EY391" s="334"/>
      <c r="EZ391" s="334"/>
      <c r="FA391" s="334"/>
      <c r="FB391" s="334"/>
      <c r="FC391" s="334"/>
      <c r="FD391" s="334"/>
      <c r="FE391" s="334"/>
      <c r="FF391" s="334"/>
      <c r="FG391" s="334"/>
      <c r="FH391" s="334"/>
      <c r="FI391" s="334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  <c r="IP391" s="334"/>
      <c r="IQ391" s="334"/>
      <c r="IR391" s="334"/>
      <c r="IS391" s="334"/>
      <c r="IT391" s="334"/>
    </row>
    <row r="392" spans="1:254" s="326" customFormat="1" ht="15" customHeight="1" x14ac:dyDescent="0.3">
      <c r="A392" s="600">
        <v>7</v>
      </c>
      <c r="B392" s="396" t="s">
        <v>1451</v>
      </c>
      <c r="C392" s="483">
        <v>501206</v>
      </c>
      <c r="D392" s="483" t="s">
        <v>26</v>
      </c>
      <c r="E392" s="483"/>
      <c r="F392" s="609"/>
      <c r="G392" s="367">
        <v>998941.71</v>
      </c>
      <c r="H392" s="607">
        <v>998941.71</v>
      </c>
      <c r="I392" s="388"/>
      <c r="J392" s="388"/>
      <c r="K392" s="388"/>
      <c r="L392" s="388"/>
      <c r="M392" s="388">
        <v>998941.71</v>
      </c>
      <c r="N392" s="388"/>
      <c r="O392" s="388"/>
      <c r="P392" s="388"/>
      <c r="Q392" s="388"/>
      <c r="R392" s="562">
        <f t="shared" si="90"/>
        <v>998941.71</v>
      </c>
      <c r="S392" s="863">
        <f t="shared" si="93"/>
        <v>0</v>
      </c>
      <c r="T392" s="328">
        <v>998941.71</v>
      </c>
      <c r="U392" s="329" t="str">
        <f t="shared" si="79"/>
        <v>MYR</v>
      </c>
      <c r="V392" s="329">
        <f t="shared" si="94"/>
        <v>998941.71</v>
      </c>
      <c r="W392" s="418"/>
      <c r="X392" s="418"/>
      <c r="Y392" s="418"/>
      <c r="Z392" s="418"/>
      <c r="AA392" s="418"/>
      <c r="AB392" s="418"/>
      <c r="AC392" s="419"/>
      <c r="AD392" s="418"/>
      <c r="AE392" s="418"/>
      <c r="AF392" s="418"/>
      <c r="AG392" s="418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34"/>
      <c r="BH392" s="334"/>
      <c r="BI392" s="383"/>
      <c r="BJ392" s="334"/>
      <c r="BK392" s="334"/>
      <c r="BL392" s="334"/>
      <c r="BM392" s="334"/>
      <c r="BN392" s="334"/>
      <c r="BO392" s="334"/>
      <c r="BP392" s="334"/>
      <c r="BQ392" s="334"/>
      <c r="BR392" s="334"/>
      <c r="BS392" s="334"/>
      <c r="BT392" s="334"/>
      <c r="BU392" s="334"/>
      <c r="BV392" s="334"/>
      <c r="BW392" s="334"/>
      <c r="BX392" s="334"/>
      <c r="BY392" s="334"/>
      <c r="BZ392" s="334"/>
      <c r="CA392" s="334"/>
      <c r="CB392" s="334"/>
      <c r="CC392" s="334"/>
      <c r="CD392" s="334"/>
      <c r="CE392" s="334"/>
      <c r="CF392" s="334"/>
      <c r="CG392" s="334"/>
      <c r="CH392" s="334"/>
      <c r="CI392" s="334"/>
      <c r="CJ392" s="334"/>
      <c r="CK392" s="334"/>
      <c r="CL392" s="334"/>
      <c r="CM392" s="334"/>
      <c r="CN392" s="334"/>
      <c r="CO392" s="334"/>
      <c r="CP392" s="334"/>
      <c r="CQ392" s="334"/>
      <c r="CR392" s="334"/>
      <c r="CS392" s="334"/>
      <c r="CT392" s="334"/>
      <c r="CU392" s="334"/>
      <c r="CV392" s="334"/>
      <c r="CW392" s="334"/>
      <c r="CX392" s="334"/>
      <c r="CY392" s="334"/>
      <c r="CZ392" s="334"/>
      <c r="DA392" s="334"/>
      <c r="DB392" s="334"/>
      <c r="DC392" s="334"/>
      <c r="DD392" s="334"/>
      <c r="DE392" s="334"/>
      <c r="DF392" s="334"/>
      <c r="DG392" s="334"/>
      <c r="DH392" s="334"/>
      <c r="DI392" s="334"/>
      <c r="DJ392" s="334"/>
      <c r="DK392" s="334"/>
      <c r="DL392" s="334"/>
      <c r="DM392" s="334"/>
      <c r="DN392" s="334"/>
      <c r="DO392" s="334"/>
      <c r="DP392" s="334"/>
      <c r="DQ392" s="334"/>
      <c r="DR392" s="334"/>
      <c r="DS392" s="334"/>
      <c r="DT392" s="334"/>
      <c r="DU392" s="334"/>
      <c r="DV392" s="334"/>
      <c r="DW392" s="334"/>
      <c r="DX392" s="334"/>
      <c r="DY392" s="334"/>
      <c r="DZ392" s="334"/>
      <c r="EA392" s="334"/>
      <c r="EB392" s="334"/>
      <c r="EC392" s="334"/>
      <c r="ED392" s="334"/>
      <c r="EE392" s="334"/>
      <c r="EF392" s="334"/>
      <c r="EG392" s="334"/>
      <c r="EH392" s="334"/>
      <c r="EI392" s="334"/>
      <c r="EJ392" s="334"/>
      <c r="EK392" s="334"/>
      <c r="EL392" s="334"/>
      <c r="EM392" s="334"/>
      <c r="EN392" s="334"/>
      <c r="EO392" s="334"/>
      <c r="EP392" s="334"/>
      <c r="EQ392" s="334"/>
      <c r="ER392" s="334"/>
      <c r="ES392" s="334"/>
      <c r="ET392" s="334"/>
      <c r="EU392" s="334"/>
      <c r="EV392" s="334"/>
      <c r="EW392" s="334"/>
      <c r="EX392" s="334"/>
      <c r="EY392" s="334"/>
      <c r="EZ392" s="334"/>
      <c r="FA392" s="334"/>
      <c r="FB392" s="334"/>
      <c r="FC392" s="334"/>
      <c r="FD392" s="334"/>
      <c r="FE392" s="334"/>
      <c r="FF392" s="334"/>
      <c r="FG392" s="334"/>
      <c r="FH392" s="334"/>
      <c r="FI392" s="334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  <c r="IP392" s="334"/>
      <c r="IQ392" s="334"/>
      <c r="IR392" s="334"/>
      <c r="IS392" s="334"/>
      <c r="IT392" s="334"/>
    </row>
    <row r="393" spans="1:254" s="326" customFormat="1" ht="15" customHeight="1" x14ac:dyDescent="0.3">
      <c r="A393" s="600">
        <v>8</v>
      </c>
      <c r="B393" s="594" t="s">
        <v>1503</v>
      </c>
      <c r="C393" s="483">
        <v>501184</v>
      </c>
      <c r="D393" s="483" t="s">
        <v>26</v>
      </c>
      <c r="E393" s="483"/>
      <c r="F393" s="609"/>
      <c r="G393" s="367">
        <v>600000</v>
      </c>
      <c r="H393" s="607">
        <v>568058.92000000004</v>
      </c>
      <c r="I393" s="388"/>
      <c r="J393" s="388"/>
      <c r="K393" s="388"/>
      <c r="L393" s="388"/>
      <c r="M393" s="388">
        <v>568058.92000000004</v>
      </c>
      <c r="N393" s="388"/>
      <c r="O393" s="388"/>
      <c r="P393" s="388"/>
      <c r="Q393" s="388"/>
      <c r="R393" s="562">
        <f t="shared" si="90"/>
        <v>599999.99999999988</v>
      </c>
      <c r="S393" s="863">
        <f t="shared" si="93"/>
        <v>0</v>
      </c>
      <c r="T393" s="328">
        <v>600000</v>
      </c>
      <c r="U393" s="329" t="str">
        <f t="shared" si="79"/>
        <v>MYR</v>
      </c>
      <c r="V393" s="329">
        <f t="shared" si="94"/>
        <v>600000</v>
      </c>
      <c r="W393" s="418"/>
      <c r="X393" s="418"/>
      <c r="Y393" s="418"/>
      <c r="Z393" s="418"/>
      <c r="AA393" s="418"/>
      <c r="AB393" s="418"/>
      <c r="AC393" s="419"/>
      <c r="AD393" s="418"/>
      <c r="AE393" s="418"/>
      <c r="AF393" s="418"/>
      <c r="AG393" s="418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34"/>
      <c r="BH393" s="334"/>
      <c r="BI393" s="383"/>
      <c r="BJ393" s="334"/>
      <c r="BK393" s="334"/>
      <c r="BL393" s="334"/>
      <c r="BM393" s="334"/>
      <c r="BN393" s="334"/>
      <c r="BO393" s="334"/>
      <c r="BP393" s="334"/>
      <c r="BQ393" s="334"/>
      <c r="BR393" s="334"/>
      <c r="BS393" s="334"/>
      <c r="BT393" s="334"/>
      <c r="BU393" s="334"/>
      <c r="BV393" s="334"/>
      <c r="BW393" s="334"/>
      <c r="BX393" s="334"/>
      <c r="BY393" s="334"/>
      <c r="BZ393" s="334"/>
      <c r="CA393" s="334"/>
      <c r="CB393" s="334"/>
      <c r="CC393" s="334"/>
      <c r="CD393" s="334"/>
      <c r="CE393" s="334"/>
      <c r="CF393" s="334"/>
      <c r="CG393" s="334"/>
      <c r="CH393" s="334"/>
      <c r="CI393" s="334"/>
      <c r="CJ393" s="334"/>
      <c r="CK393" s="334"/>
      <c r="CL393" s="334"/>
      <c r="CM393" s="334"/>
      <c r="CN393" s="334"/>
      <c r="CO393" s="334"/>
      <c r="CP393" s="334"/>
      <c r="CQ393" s="334"/>
      <c r="CR393" s="334"/>
      <c r="CS393" s="334"/>
      <c r="CT393" s="334"/>
      <c r="CU393" s="334"/>
      <c r="CV393" s="334"/>
      <c r="CW393" s="334"/>
      <c r="CX393" s="334"/>
      <c r="CY393" s="334"/>
      <c r="CZ393" s="334"/>
      <c r="DA393" s="334"/>
      <c r="DB393" s="334"/>
      <c r="DC393" s="334"/>
      <c r="DD393" s="334"/>
      <c r="DE393" s="334"/>
      <c r="DF393" s="334"/>
      <c r="DG393" s="334"/>
      <c r="DH393" s="334"/>
      <c r="DI393" s="334"/>
      <c r="DJ393" s="334"/>
      <c r="DK393" s="334"/>
      <c r="DL393" s="334"/>
      <c r="DM393" s="334"/>
      <c r="DN393" s="334"/>
      <c r="DO393" s="334"/>
      <c r="DP393" s="334"/>
      <c r="DQ393" s="334"/>
      <c r="DR393" s="334"/>
      <c r="DS393" s="334"/>
      <c r="DT393" s="334"/>
      <c r="DU393" s="334"/>
      <c r="DV393" s="334"/>
      <c r="DW393" s="334"/>
      <c r="DX393" s="334"/>
      <c r="DY393" s="334"/>
      <c r="DZ393" s="334"/>
      <c r="EA393" s="334"/>
      <c r="EB393" s="334"/>
      <c r="EC393" s="334"/>
      <c r="ED393" s="334"/>
      <c r="EE393" s="334"/>
      <c r="EF393" s="334"/>
      <c r="EG393" s="334"/>
      <c r="EH393" s="334"/>
      <c r="EI393" s="334"/>
      <c r="EJ393" s="334"/>
      <c r="EK393" s="334"/>
      <c r="EL393" s="334"/>
      <c r="EM393" s="334"/>
      <c r="EN393" s="334"/>
      <c r="EO393" s="334"/>
      <c r="EP393" s="334"/>
      <c r="EQ393" s="334"/>
      <c r="ER393" s="334"/>
      <c r="ES393" s="334"/>
      <c r="ET393" s="334"/>
      <c r="EU393" s="334"/>
      <c r="EV393" s="334"/>
      <c r="EW393" s="334"/>
      <c r="EX393" s="334"/>
      <c r="EY393" s="334"/>
      <c r="EZ393" s="334"/>
      <c r="FA393" s="334"/>
      <c r="FB393" s="334"/>
      <c r="FC393" s="334"/>
      <c r="FD393" s="334"/>
      <c r="FE393" s="334"/>
      <c r="FF393" s="334"/>
      <c r="FG393" s="334"/>
      <c r="FH393" s="334"/>
      <c r="FI393" s="334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  <c r="IP393" s="334"/>
      <c r="IQ393" s="334"/>
      <c r="IR393" s="334"/>
      <c r="IS393" s="334"/>
      <c r="IT393" s="334"/>
    </row>
    <row r="394" spans="1:254" s="326" customFormat="1" ht="15" customHeight="1" x14ac:dyDescent="0.3">
      <c r="A394" s="600">
        <v>9</v>
      </c>
      <c r="B394" s="594" t="s">
        <v>75</v>
      </c>
      <c r="C394" s="483">
        <v>501259</v>
      </c>
      <c r="D394" s="483" t="s">
        <v>0</v>
      </c>
      <c r="E394" s="483"/>
      <c r="F394" s="609"/>
      <c r="G394" s="367">
        <v>8261000</v>
      </c>
      <c r="H394" s="607">
        <v>8154000</v>
      </c>
      <c r="I394" s="388"/>
      <c r="J394" s="388">
        <v>3222.52</v>
      </c>
      <c r="K394" s="388"/>
      <c r="L394" s="388"/>
      <c r="M394" s="388">
        <v>8176000</v>
      </c>
      <c r="N394" s="388"/>
      <c r="O394" s="388"/>
      <c r="P394" s="388">
        <v>120222.5</v>
      </c>
      <c r="Q394" s="388"/>
      <c r="R394" s="562">
        <f t="shared" si="90"/>
        <v>8122000.0199999996</v>
      </c>
      <c r="S394" s="871">
        <f>R394-V394</f>
        <v>1.9999999552965164E-2</v>
      </c>
      <c r="T394" s="328">
        <v>2000000</v>
      </c>
      <c r="U394" s="329" t="str">
        <f t="shared" si="79"/>
        <v>USD</v>
      </c>
      <c r="V394" s="329">
        <f>T394*$V$1</f>
        <v>8122000</v>
      </c>
      <c r="W394" s="418"/>
      <c r="X394" s="418"/>
      <c r="Y394" s="418"/>
      <c r="Z394" s="418"/>
      <c r="AA394" s="418"/>
      <c r="AB394" s="418"/>
      <c r="AC394" s="419"/>
      <c r="AD394" s="418"/>
      <c r="AE394" s="418"/>
      <c r="AF394" s="418"/>
      <c r="AG394" s="418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34"/>
      <c r="BH394" s="334"/>
      <c r="BI394" s="383"/>
      <c r="BJ394" s="334"/>
      <c r="BK394" s="334"/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334"/>
      <c r="CG394" s="334"/>
      <c r="CH394" s="334"/>
      <c r="CI394" s="334"/>
      <c r="CJ394" s="334"/>
      <c r="CK394" s="334"/>
      <c r="CL394" s="334"/>
      <c r="CM394" s="334"/>
      <c r="CN394" s="334"/>
      <c r="CO394" s="334"/>
      <c r="CP394" s="334"/>
      <c r="CQ394" s="334"/>
      <c r="CR394" s="334"/>
      <c r="CS394" s="334"/>
      <c r="CT394" s="334"/>
      <c r="CU394" s="334"/>
      <c r="CV394" s="334"/>
      <c r="CW394" s="334"/>
      <c r="CX394" s="334"/>
      <c r="CY394" s="334"/>
      <c r="CZ394" s="334"/>
      <c r="DA394" s="334"/>
      <c r="DB394" s="334"/>
      <c r="DC394" s="334"/>
      <c r="DD394" s="334"/>
      <c r="DE394" s="334"/>
      <c r="DF394" s="334"/>
      <c r="DG394" s="334"/>
      <c r="DH394" s="334"/>
      <c r="DI394" s="334"/>
      <c r="DJ394" s="334"/>
      <c r="DK394" s="334"/>
      <c r="DL394" s="334"/>
      <c r="DM394" s="334"/>
      <c r="DN394" s="334"/>
      <c r="DO394" s="334"/>
      <c r="DP394" s="334"/>
      <c r="DQ394" s="334"/>
      <c r="DR394" s="334"/>
      <c r="DS394" s="334"/>
      <c r="DT394" s="334"/>
      <c r="DU394" s="334"/>
      <c r="DV394" s="334"/>
      <c r="DW394" s="334"/>
      <c r="DX394" s="334"/>
      <c r="DY394" s="334"/>
      <c r="DZ394" s="334"/>
      <c r="EA394" s="334"/>
      <c r="EB394" s="334"/>
      <c r="EC394" s="334"/>
      <c r="ED394" s="334"/>
      <c r="EE394" s="334"/>
      <c r="EF394" s="334"/>
      <c r="EG394" s="334"/>
      <c r="EH394" s="334"/>
      <c r="EI394" s="334"/>
      <c r="EJ394" s="334"/>
      <c r="EK394" s="334"/>
      <c r="EL394" s="334"/>
      <c r="EM394" s="334"/>
      <c r="EN394" s="334"/>
      <c r="EO394" s="334"/>
      <c r="EP394" s="334"/>
      <c r="EQ394" s="334"/>
      <c r="ER394" s="334"/>
      <c r="ES394" s="334"/>
      <c r="ET394" s="334"/>
      <c r="EU394" s="334"/>
      <c r="EV394" s="334"/>
      <c r="EW394" s="334"/>
      <c r="EX394" s="334"/>
      <c r="EY394" s="334"/>
      <c r="EZ394" s="334"/>
      <c r="FA394" s="334"/>
      <c r="FB394" s="334"/>
      <c r="FC394" s="334"/>
      <c r="FD394" s="334"/>
      <c r="FE394" s="334"/>
      <c r="FF394" s="334"/>
      <c r="FG394" s="334"/>
      <c r="FH394" s="334"/>
      <c r="FI394" s="334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  <c r="IP394" s="334"/>
      <c r="IQ394" s="334"/>
      <c r="IR394" s="334"/>
      <c r="IS394" s="334"/>
      <c r="IT394" s="334"/>
    </row>
    <row r="395" spans="1:254" s="326" customFormat="1" ht="15" customHeight="1" thickBot="1" x14ac:dyDescent="0.35">
      <c r="A395" s="600"/>
      <c r="B395" s="608"/>
      <c r="C395" s="483"/>
      <c r="D395" s="483"/>
      <c r="E395" s="483"/>
      <c r="F395" s="609"/>
      <c r="G395" s="460"/>
      <c r="H395" s="607"/>
      <c r="I395" s="388"/>
      <c r="J395" s="388"/>
      <c r="K395" s="388"/>
      <c r="L395" s="388"/>
      <c r="M395" s="388"/>
      <c r="N395" s="388"/>
      <c r="O395" s="388"/>
      <c r="P395" s="388"/>
      <c r="Q395" s="388"/>
      <c r="R395" s="670"/>
      <c r="S395" s="539"/>
      <c r="T395" s="447"/>
      <c r="U395" s="329">
        <f t="shared" si="79"/>
        <v>0</v>
      </c>
      <c r="V395" s="418"/>
      <c r="W395" s="418"/>
      <c r="X395" s="418"/>
      <c r="Y395" s="418"/>
      <c r="Z395" s="418"/>
      <c r="AA395" s="418"/>
      <c r="AB395" s="418"/>
      <c r="AC395" s="419"/>
      <c r="AD395" s="418"/>
      <c r="AE395" s="418"/>
      <c r="AF395" s="418"/>
      <c r="AG395" s="418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34"/>
      <c r="BH395" s="334"/>
      <c r="BI395" s="383"/>
      <c r="BJ395" s="334"/>
      <c r="BK395" s="334"/>
      <c r="BL395" s="334"/>
      <c r="BM395" s="334"/>
      <c r="BN395" s="334"/>
      <c r="BO395" s="334"/>
      <c r="BP395" s="334"/>
      <c r="BQ395" s="334"/>
      <c r="BR395" s="334"/>
      <c r="BS395" s="334"/>
      <c r="BT395" s="334"/>
      <c r="BU395" s="334"/>
      <c r="BV395" s="334"/>
      <c r="BW395" s="334"/>
      <c r="BX395" s="334"/>
      <c r="BY395" s="334"/>
      <c r="BZ395" s="334"/>
      <c r="CA395" s="334"/>
      <c r="CB395" s="334"/>
      <c r="CC395" s="334"/>
      <c r="CD395" s="334"/>
      <c r="CE395" s="334"/>
      <c r="CF395" s="334"/>
      <c r="CG395" s="334"/>
      <c r="CH395" s="334"/>
      <c r="CI395" s="334"/>
      <c r="CJ395" s="334"/>
      <c r="CK395" s="334"/>
      <c r="CL395" s="334"/>
      <c r="CM395" s="334"/>
      <c r="CN395" s="334"/>
      <c r="CO395" s="334"/>
      <c r="CP395" s="334"/>
      <c r="CQ395" s="334"/>
      <c r="CR395" s="334"/>
      <c r="CS395" s="334"/>
      <c r="CT395" s="334"/>
      <c r="CU395" s="334"/>
      <c r="CV395" s="334"/>
      <c r="CW395" s="334"/>
      <c r="CX395" s="334"/>
      <c r="CY395" s="334"/>
      <c r="CZ395" s="334"/>
      <c r="DA395" s="334"/>
      <c r="DB395" s="334"/>
      <c r="DC395" s="334"/>
      <c r="DD395" s="334"/>
      <c r="DE395" s="334"/>
      <c r="DF395" s="334"/>
      <c r="DG395" s="334"/>
      <c r="DH395" s="334"/>
      <c r="DI395" s="334"/>
      <c r="DJ395" s="334"/>
      <c r="DK395" s="334"/>
      <c r="DL395" s="334"/>
      <c r="DM395" s="334"/>
      <c r="DN395" s="334"/>
      <c r="DO395" s="334"/>
      <c r="DP395" s="334"/>
      <c r="DQ395" s="334"/>
      <c r="DR395" s="334"/>
      <c r="DS395" s="334"/>
      <c r="DT395" s="334"/>
      <c r="DU395" s="334"/>
      <c r="DV395" s="334"/>
      <c r="DW395" s="334"/>
      <c r="DX395" s="334"/>
      <c r="DY395" s="334"/>
      <c r="DZ395" s="334"/>
      <c r="EA395" s="334"/>
      <c r="EB395" s="334"/>
      <c r="EC395" s="334"/>
      <c r="ED395" s="334"/>
      <c r="EE395" s="334"/>
      <c r="EF395" s="334"/>
      <c r="EG395" s="334"/>
      <c r="EH395" s="334"/>
      <c r="EI395" s="334"/>
      <c r="EJ395" s="334"/>
      <c r="EK395" s="334"/>
      <c r="EL395" s="334"/>
      <c r="EM395" s="334"/>
      <c r="EN395" s="334"/>
      <c r="EO395" s="334"/>
      <c r="EP395" s="334"/>
      <c r="EQ395" s="334"/>
      <c r="ER395" s="334"/>
      <c r="ES395" s="334"/>
      <c r="ET395" s="334"/>
      <c r="EU395" s="334"/>
      <c r="EV395" s="334"/>
      <c r="EW395" s="334"/>
      <c r="EX395" s="334"/>
      <c r="EY395" s="334"/>
      <c r="EZ395" s="334"/>
      <c r="FA395" s="334"/>
      <c r="FB395" s="334"/>
      <c r="FC395" s="334"/>
      <c r="FD395" s="334"/>
      <c r="FE395" s="334"/>
      <c r="FF395" s="334"/>
      <c r="FG395" s="334"/>
      <c r="FH395" s="334"/>
      <c r="FI395" s="334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  <c r="IP395" s="334"/>
      <c r="IQ395" s="334"/>
      <c r="IR395" s="334"/>
      <c r="IS395" s="334"/>
      <c r="IT395" s="334"/>
    </row>
    <row r="396" spans="1:254" s="326" customFormat="1" ht="15" customHeight="1" thickBot="1" x14ac:dyDescent="0.35">
      <c r="A396" s="602"/>
      <c r="B396" s="1031" t="s">
        <v>1294</v>
      </c>
      <c r="C396" s="1032"/>
      <c r="D396" s="1033"/>
      <c r="E396" s="603"/>
      <c r="F396" s="604"/>
      <c r="G396" s="606">
        <f t="shared" ref="G396:R396" si="95">SUM(G384:G395)</f>
        <v>52693253.899999991</v>
      </c>
      <c r="H396" s="606">
        <f t="shared" si="95"/>
        <v>11136238.02</v>
      </c>
      <c r="I396" s="606">
        <f t="shared" si="95"/>
        <v>0</v>
      </c>
      <c r="J396" s="606">
        <f t="shared" si="95"/>
        <v>13077.17</v>
      </c>
      <c r="K396" s="606">
        <f t="shared" si="95"/>
        <v>0</v>
      </c>
      <c r="L396" s="606">
        <f t="shared" si="95"/>
        <v>0</v>
      </c>
      <c r="M396" s="606">
        <f>SUM(M384:M395)</f>
        <v>10534091.75</v>
      </c>
      <c r="N396" s="606">
        <f t="shared" si="95"/>
        <v>0</v>
      </c>
      <c r="O396" s="606">
        <f t="shared" si="95"/>
        <v>0</v>
      </c>
      <c r="P396" s="606">
        <f t="shared" si="95"/>
        <v>794347.71</v>
      </c>
      <c r="Q396" s="606">
        <f t="shared" si="95"/>
        <v>0</v>
      </c>
      <c r="R396" s="606">
        <f t="shared" si="95"/>
        <v>52514129.62999998</v>
      </c>
      <c r="S396" s="539"/>
      <c r="T396" s="447"/>
      <c r="U396" s="329">
        <f t="shared" si="79"/>
        <v>0</v>
      </c>
      <c r="V396" s="418"/>
      <c r="W396" s="418"/>
      <c r="X396" s="418"/>
      <c r="Y396" s="418"/>
      <c r="Z396" s="418"/>
      <c r="AA396" s="418"/>
      <c r="AB396" s="418"/>
      <c r="AC396" s="419"/>
      <c r="AD396" s="418"/>
      <c r="AE396" s="418"/>
      <c r="AF396" s="418"/>
      <c r="AG396" s="418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G396" s="334"/>
      <c r="BH396" s="334"/>
      <c r="BI396" s="383"/>
      <c r="BJ396" s="334"/>
      <c r="BK396" s="334"/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334"/>
      <c r="CG396" s="334"/>
      <c r="CH396" s="334"/>
      <c r="CI396" s="334"/>
      <c r="CJ396" s="334"/>
      <c r="CK396" s="334"/>
      <c r="CL396" s="334"/>
      <c r="CM396" s="334"/>
      <c r="CN396" s="334"/>
      <c r="CO396" s="334"/>
      <c r="CP396" s="334"/>
      <c r="CQ396" s="334"/>
      <c r="CR396" s="334"/>
      <c r="CS396" s="334"/>
      <c r="CT396" s="334"/>
      <c r="CU396" s="334"/>
      <c r="CV396" s="334"/>
      <c r="CW396" s="334"/>
      <c r="CX396" s="334"/>
      <c r="CY396" s="334"/>
      <c r="CZ396" s="334"/>
      <c r="DA396" s="334"/>
      <c r="DB396" s="334"/>
      <c r="DC396" s="334"/>
      <c r="DD396" s="334"/>
      <c r="DE396" s="334"/>
      <c r="DF396" s="334"/>
      <c r="DG396" s="334"/>
      <c r="DH396" s="334"/>
      <c r="DI396" s="334"/>
      <c r="DJ396" s="334"/>
      <c r="DK396" s="334"/>
      <c r="DL396" s="334"/>
      <c r="DM396" s="334"/>
      <c r="DN396" s="334"/>
      <c r="DO396" s="334"/>
      <c r="DP396" s="334"/>
      <c r="DQ396" s="334"/>
      <c r="DR396" s="334"/>
      <c r="DS396" s="334"/>
      <c r="DT396" s="334"/>
      <c r="DU396" s="334"/>
      <c r="DV396" s="334"/>
      <c r="DW396" s="334"/>
      <c r="DX396" s="334"/>
      <c r="DY396" s="334"/>
      <c r="DZ396" s="334"/>
      <c r="EA396" s="334"/>
      <c r="EB396" s="334"/>
      <c r="EC396" s="334"/>
      <c r="ED396" s="334"/>
      <c r="EE396" s="334"/>
      <c r="EF396" s="334"/>
      <c r="EG396" s="334"/>
      <c r="EH396" s="334"/>
      <c r="EI396" s="334"/>
      <c r="EJ396" s="334"/>
      <c r="EK396" s="334"/>
      <c r="EL396" s="334"/>
      <c r="EM396" s="334"/>
      <c r="EN396" s="334"/>
      <c r="EO396" s="334"/>
      <c r="EP396" s="334"/>
      <c r="EQ396" s="334"/>
      <c r="ER396" s="334"/>
      <c r="ES396" s="334"/>
      <c r="ET396" s="334"/>
      <c r="EU396" s="334"/>
      <c r="EV396" s="334"/>
      <c r="EW396" s="334"/>
      <c r="EX396" s="334"/>
      <c r="EY396" s="334"/>
      <c r="EZ396" s="334"/>
      <c r="FA396" s="334"/>
      <c r="FB396" s="334"/>
      <c r="FC396" s="334"/>
      <c r="FD396" s="334"/>
      <c r="FE396" s="334"/>
      <c r="FF396" s="334"/>
      <c r="FG396" s="334"/>
      <c r="FH396" s="334"/>
      <c r="FI396" s="334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  <c r="IP396" s="334"/>
      <c r="IQ396" s="334"/>
      <c r="IR396" s="334"/>
      <c r="IS396" s="334"/>
      <c r="IT396" s="334"/>
    </row>
    <row r="397" spans="1:254" s="326" customFormat="1" ht="15" customHeight="1" x14ac:dyDescent="0.3">
      <c r="A397" s="323"/>
      <c r="B397" s="334"/>
      <c r="C397" s="324"/>
      <c r="D397" s="324"/>
      <c r="E397" s="324"/>
      <c r="F397" s="401"/>
      <c r="G397" s="488"/>
      <c r="H397" s="489"/>
      <c r="R397" s="463"/>
      <c r="S397" s="539"/>
      <c r="T397" s="447"/>
      <c r="U397" s="329">
        <f t="shared" si="79"/>
        <v>0</v>
      </c>
      <c r="V397" s="418"/>
      <c r="W397" s="418"/>
      <c r="X397" s="418"/>
      <c r="Y397" s="418"/>
      <c r="Z397" s="418"/>
      <c r="AA397" s="418"/>
      <c r="AB397" s="418"/>
      <c r="AC397" s="419">
        <f t="shared" si="87"/>
        <v>0</v>
      </c>
      <c r="AD397" s="418"/>
      <c r="AE397" s="418"/>
      <c r="AF397" s="418"/>
      <c r="AG397" s="418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G397" s="334"/>
      <c r="BH397" s="334"/>
      <c r="BI397" s="334"/>
      <c r="BJ397" s="334"/>
      <c r="BK397" s="334"/>
      <c r="BL397" s="334"/>
      <c r="BM397" s="334"/>
      <c r="BN397" s="334"/>
      <c r="BO397" s="334"/>
      <c r="BP397" s="334"/>
      <c r="BQ397" s="334"/>
      <c r="BR397" s="334"/>
      <c r="BS397" s="334"/>
      <c r="BT397" s="334"/>
      <c r="BU397" s="334"/>
      <c r="BV397" s="334"/>
      <c r="BW397" s="334"/>
      <c r="BX397" s="334"/>
      <c r="BY397" s="334"/>
      <c r="BZ397" s="334"/>
      <c r="CA397" s="334"/>
      <c r="CB397" s="334"/>
      <c r="CC397" s="334"/>
      <c r="CD397" s="334"/>
      <c r="CE397" s="334"/>
      <c r="CF397" s="334"/>
      <c r="CG397" s="334"/>
      <c r="CH397" s="334"/>
      <c r="CI397" s="334"/>
      <c r="CJ397" s="334"/>
      <c r="CK397" s="334"/>
      <c r="CL397" s="334"/>
      <c r="CM397" s="334"/>
      <c r="CN397" s="334"/>
      <c r="CO397" s="334"/>
      <c r="CP397" s="334"/>
      <c r="CQ397" s="334"/>
      <c r="CR397" s="334"/>
      <c r="CS397" s="334"/>
      <c r="CT397" s="334"/>
      <c r="CU397" s="334"/>
      <c r="CV397" s="334"/>
      <c r="CW397" s="334"/>
      <c r="CX397" s="334"/>
      <c r="CY397" s="334"/>
      <c r="CZ397" s="334"/>
      <c r="DA397" s="334"/>
      <c r="DB397" s="334"/>
      <c r="DC397" s="334"/>
      <c r="DD397" s="334"/>
      <c r="DE397" s="334"/>
      <c r="DF397" s="334"/>
      <c r="DG397" s="334"/>
      <c r="DH397" s="334"/>
      <c r="DI397" s="334"/>
      <c r="DJ397" s="334"/>
      <c r="DK397" s="334"/>
      <c r="DL397" s="334"/>
      <c r="DM397" s="334"/>
      <c r="DN397" s="334"/>
      <c r="DO397" s="334"/>
      <c r="DP397" s="334"/>
      <c r="DQ397" s="334"/>
      <c r="DR397" s="334"/>
      <c r="DS397" s="334"/>
      <c r="DT397" s="334"/>
      <c r="DU397" s="334"/>
      <c r="DV397" s="334"/>
      <c r="DW397" s="334"/>
      <c r="DX397" s="334"/>
      <c r="DY397" s="334"/>
      <c r="DZ397" s="334"/>
      <c r="EA397" s="334"/>
      <c r="EB397" s="334"/>
      <c r="EC397" s="334"/>
      <c r="ED397" s="334"/>
      <c r="EE397" s="334"/>
      <c r="EF397" s="334"/>
      <c r="EG397" s="334"/>
      <c r="EH397" s="334"/>
      <c r="EI397" s="334"/>
      <c r="EJ397" s="334"/>
      <c r="EK397" s="334"/>
      <c r="EL397" s="334"/>
      <c r="EM397" s="334"/>
      <c r="EN397" s="334"/>
      <c r="EO397" s="334"/>
      <c r="EP397" s="334"/>
      <c r="EQ397" s="334"/>
      <c r="ER397" s="334"/>
      <c r="ES397" s="334"/>
      <c r="ET397" s="334"/>
      <c r="EU397" s="334"/>
      <c r="EV397" s="334"/>
      <c r="EW397" s="334"/>
      <c r="EX397" s="334"/>
      <c r="EY397" s="334"/>
      <c r="EZ397" s="334"/>
      <c r="FA397" s="334"/>
      <c r="FB397" s="334"/>
      <c r="FC397" s="334"/>
      <c r="FD397" s="334"/>
      <c r="FE397" s="334"/>
      <c r="FF397" s="334"/>
      <c r="FG397" s="334"/>
      <c r="FH397" s="334"/>
      <c r="FI397" s="334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  <c r="IP397" s="334"/>
      <c r="IQ397" s="334"/>
      <c r="IR397" s="334"/>
      <c r="IS397" s="334"/>
      <c r="IT397" s="334"/>
    </row>
    <row r="398" spans="1:254" s="326" customFormat="1" ht="15" customHeight="1" x14ac:dyDescent="0.3">
      <c r="A398" s="323"/>
      <c r="B398" s="666" t="s">
        <v>205</v>
      </c>
      <c r="C398" s="324"/>
      <c r="D398" s="324"/>
      <c r="E398" s="324"/>
      <c r="F398" s="401"/>
      <c r="G398" s="488"/>
      <c r="H398" s="489"/>
      <c r="R398" s="463"/>
      <c r="S398" s="863"/>
      <c r="T398" s="328"/>
      <c r="U398" s="329">
        <f t="shared" si="79"/>
        <v>0</v>
      </c>
      <c r="V398" s="330"/>
      <c r="W398" s="330"/>
      <c r="X398" s="330"/>
      <c r="Y398" s="330"/>
      <c r="Z398" s="330"/>
      <c r="AA398" s="330"/>
      <c r="AB398" s="330"/>
      <c r="AC398" s="329">
        <f t="shared" si="87"/>
        <v>0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34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4" s="326" customFormat="1" ht="15" customHeight="1" x14ac:dyDescent="0.3">
      <c r="A399" s="385">
        <v>1</v>
      </c>
      <c r="B399" s="396" t="s">
        <v>1453</v>
      </c>
      <c r="C399" s="375">
        <v>501209</v>
      </c>
      <c r="D399" s="375" t="s">
        <v>3</v>
      </c>
      <c r="E399" s="375"/>
      <c r="F399" s="397"/>
      <c r="G399" s="416">
        <v>115452721.86000001</v>
      </c>
      <c r="H399" s="491"/>
      <c r="I399" s="366"/>
      <c r="J399" s="366">
        <v>9531.24</v>
      </c>
      <c r="K399" s="366"/>
      <c r="L399" s="366"/>
      <c r="M399" s="366"/>
      <c r="N399" s="366"/>
      <c r="O399" s="366"/>
      <c r="P399" s="366">
        <v>5297.13</v>
      </c>
      <c r="Q399" s="366"/>
      <c r="R399" s="562">
        <f>G399+H399+J399+K399+I399-M399-O399-P399-Q399-N399</f>
        <v>115456955.97000001</v>
      </c>
      <c r="S399" s="864">
        <f>R399-V399</f>
        <v>2.7000010013580322E-2</v>
      </c>
      <c r="T399" s="328">
        <v>21170390</v>
      </c>
      <c r="U399" s="329" t="str">
        <f t="shared" si="79"/>
        <v>GBP</v>
      </c>
      <c r="V399" s="329">
        <f>T399*V2</f>
        <v>115456955.943</v>
      </c>
      <c r="W399" s="330"/>
      <c r="X399" s="330"/>
      <c r="Y399" s="330"/>
      <c r="Z399" s="330"/>
      <c r="AA399" s="330"/>
      <c r="AB399" s="330"/>
      <c r="AC399" s="329">
        <f t="shared" si="87"/>
        <v>115456955.97000001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34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4" s="326" customFormat="1" ht="15" customHeight="1" x14ac:dyDescent="0.3">
      <c r="A400" s="385">
        <v>2</v>
      </c>
      <c r="B400" s="396" t="s">
        <v>1571</v>
      </c>
      <c r="C400" s="375">
        <v>501287</v>
      </c>
      <c r="D400" s="375" t="s">
        <v>0</v>
      </c>
      <c r="E400" s="375"/>
      <c r="F400" s="397"/>
      <c r="G400" s="416">
        <v>134716623.46000001</v>
      </c>
      <c r="H400" s="491"/>
      <c r="I400" s="366"/>
      <c r="J400" s="366">
        <v>29232.21</v>
      </c>
      <c r="K400" s="366"/>
      <c r="L400" s="366"/>
      <c r="M400" s="366"/>
      <c r="N400" s="366"/>
      <c r="O400" s="366"/>
      <c r="P400" s="366">
        <v>2295980.87</v>
      </c>
      <c r="Q400" s="366"/>
      <c r="R400" s="562">
        <f>G400+H400+J400+K400+I400-M400-O400-P400-Q400-N400</f>
        <v>132449874.80000001</v>
      </c>
      <c r="S400" s="871">
        <f>R400-V400</f>
        <v>-4.5999884605407715E-3</v>
      </c>
      <c r="T400" s="328">
        <v>32615088.600000001</v>
      </c>
      <c r="U400" s="329" t="str">
        <f t="shared" ref="U400" si="96">D400</f>
        <v>USD</v>
      </c>
      <c r="V400" s="329">
        <f>T400*$V$1</f>
        <v>132449874.8046</v>
      </c>
      <c r="W400" s="330"/>
      <c r="X400" s="330"/>
      <c r="Y400" s="330"/>
      <c r="Z400" s="330"/>
      <c r="AA400" s="330"/>
      <c r="AB400" s="330"/>
      <c r="AC400" s="329"/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34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33" customFormat="1" ht="15" customHeight="1" x14ac:dyDescent="0.3">
      <c r="A401" s="359"/>
      <c r="B401" s="360"/>
      <c r="C401" s="362"/>
      <c r="D401" s="362"/>
      <c r="E401" s="411"/>
      <c r="F401" s="412"/>
      <c r="G401" s="421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562"/>
      <c r="S401" s="863"/>
      <c r="T401" s="328"/>
      <c r="U401" s="329">
        <f t="shared" si="79"/>
        <v>0</v>
      </c>
      <c r="V401" s="330"/>
      <c r="W401" s="330"/>
      <c r="X401" s="330"/>
      <c r="Y401" s="330"/>
      <c r="Z401" s="330"/>
      <c r="AA401" s="330"/>
      <c r="AB401" s="330"/>
      <c r="AC401" s="329">
        <f t="shared" si="87"/>
        <v>0</v>
      </c>
      <c r="AD401" s="330"/>
      <c r="AE401" s="330"/>
      <c r="AF401" s="330"/>
      <c r="AG401" s="330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31"/>
      <c r="AR401" s="331"/>
      <c r="AS401" s="331"/>
      <c r="AT401" s="331"/>
      <c r="AU401" s="331"/>
      <c r="AV401" s="327"/>
      <c r="AW401" s="327"/>
      <c r="AX401" s="327"/>
      <c r="AY401" s="327"/>
      <c r="AZ401" s="327"/>
      <c r="BA401" s="327"/>
      <c r="BB401" s="327"/>
      <c r="BC401" s="327"/>
      <c r="BD401" s="327"/>
      <c r="BE401" s="327"/>
      <c r="BF401" s="327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2"/>
      <c r="FK401" s="332"/>
      <c r="FL401" s="332"/>
      <c r="FM401" s="332"/>
      <c r="FN401" s="332"/>
      <c r="FO401" s="332"/>
      <c r="FP401" s="332"/>
      <c r="FQ401" s="332"/>
      <c r="FR401" s="332"/>
      <c r="FS401" s="332"/>
      <c r="FT401" s="332"/>
      <c r="FU401" s="332"/>
      <c r="FV401" s="332"/>
      <c r="FW401" s="332"/>
      <c r="FX401" s="332"/>
      <c r="FY401" s="332"/>
      <c r="FZ401" s="332"/>
      <c r="GA401" s="332"/>
      <c r="GB401" s="332"/>
      <c r="GC401" s="332"/>
      <c r="GD401" s="332"/>
      <c r="GE401" s="332"/>
      <c r="GF401" s="332"/>
      <c r="GG401" s="332"/>
      <c r="GH401" s="332"/>
      <c r="GI401" s="332"/>
      <c r="GJ401" s="332"/>
      <c r="GK401" s="332"/>
      <c r="GL401" s="332"/>
      <c r="GM401" s="332"/>
      <c r="GN401" s="332"/>
      <c r="GO401" s="332"/>
      <c r="GP401" s="332"/>
      <c r="GQ401" s="332"/>
      <c r="GR401" s="332"/>
      <c r="GS401" s="332"/>
      <c r="GT401" s="332"/>
      <c r="GU401" s="332"/>
      <c r="GV401" s="332"/>
      <c r="GW401" s="332"/>
      <c r="GX401" s="332"/>
      <c r="GY401" s="332"/>
      <c r="GZ401" s="332"/>
      <c r="HA401" s="332"/>
      <c r="HB401" s="332"/>
      <c r="HC401" s="332"/>
      <c r="HD401" s="332"/>
      <c r="HE401" s="332"/>
      <c r="HF401" s="332"/>
      <c r="HG401" s="332"/>
      <c r="HH401" s="332"/>
      <c r="HI401" s="332"/>
      <c r="HJ401" s="332"/>
      <c r="HK401" s="332"/>
      <c r="HL401" s="332"/>
      <c r="HM401" s="332"/>
      <c r="HN401" s="332"/>
      <c r="HO401" s="332"/>
      <c r="HP401" s="332"/>
      <c r="HQ401" s="332"/>
      <c r="HR401" s="332"/>
      <c r="HS401" s="332"/>
      <c r="HT401" s="332"/>
      <c r="HU401" s="332"/>
      <c r="HV401" s="332"/>
      <c r="HW401" s="332"/>
      <c r="HX401" s="332"/>
      <c r="HY401" s="332"/>
      <c r="HZ401" s="332"/>
      <c r="IA401" s="332"/>
      <c r="IB401" s="332"/>
      <c r="IC401" s="332"/>
      <c r="ID401" s="332"/>
      <c r="IE401" s="332"/>
      <c r="IF401" s="332"/>
      <c r="IG401" s="332"/>
      <c r="IH401" s="332"/>
      <c r="II401" s="332"/>
      <c r="IJ401" s="332"/>
      <c r="IK401" s="332"/>
      <c r="IL401" s="332"/>
      <c r="IM401" s="332"/>
      <c r="IN401" s="332"/>
      <c r="IO401" s="332"/>
      <c r="IP401" s="332"/>
      <c r="IQ401" s="332"/>
      <c r="IR401" s="332"/>
      <c r="IS401" s="332"/>
      <c r="IT401" s="332"/>
    </row>
    <row r="402" spans="1:254" s="326" customFormat="1" ht="15" customHeight="1" x14ac:dyDescent="0.3">
      <c r="A402" s="385"/>
      <c r="B402" s="1018" t="s">
        <v>207</v>
      </c>
      <c r="C402" s="1018"/>
      <c r="D402" s="1018"/>
      <c r="E402" s="375"/>
      <c r="F402" s="397"/>
      <c r="G402" s="568">
        <f t="shared" ref="G402:R402" si="97">SUM(G399:G401)</f>
        <v>250169345.32000002</v>
      </c>
      <c r="H402" s="568">
        <f t="shared" si="97"/>
        <v>0</v>
      </c>
      <c r="I402" s="568">
        <f t="shared" si="97"/>
        <v>0</v>
      </c>
      <c r="J402" s="568">
        <f t="shared" si="97"/>
        <v>38763.449999999997</v>
      </c>
      <c r="K402" s="568">
        <f t="shared" si="97"/>
        <v>0</v>
      </c>
      <c r="L402" s="568">
        <f t="shared" si="97"/>
        <v>0</v>
      </c>
      <c r="M402" s="568">
        <f t="shared" si="97"/>
        <v>0</v>
      </c>
      <c r="N402" s="568">
        <f t="shared" si="97"/>
        <v>0</v>
      </c>
      <c r="O402" s="568">
        <f t="shared" si="97"/>
        <v>0</v>
      </c>
      <c r="P402" s="568">
        <f t="shared" si="97"/>
        <v>2301278</v>
      </c>
      <c r="Q402" s="568">
        <f t="shared" si="97"/>
        <v>0</v>
      </c>
      <c r="R402" s="568">
        <f t="shared" si="97"/>
        <v>247906830.77000004</v>
      </c>
      <c r="S402" s="863"/>
      <c r="T402" s="328"/>
      <c r="U402" s="329">
        <f t="shared" si="79"/>
        <v>0</v>
      </c>
      <c r="V402" s="330"/>
      <c r="W402" s="330"/>
      <c r="X402" s="330"/>
      <c r="Y402" s="330"/>
      <c r="Z402" s="330"/>
      <c r="AA402" s="330"/>
      <c r="AB402" s="330"/>
      <c r="AC402" s="329">
        <f t="shared" si="87"/>
        <v>247906830.77000001</v>
      </c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34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customHeight="1" thickBot="1" x14ac:dyDescent="0.35">
      <c r="A403" s="323"/>
      <c r="B403" s="334"/>
      <c r="C403" s="324"/>
      <c r="D403" s="324"/>
      <c r="E403" s="324"/>
      <c r="F403" s="401"/>
      <c r="G403" s="488"/>
      <c r="H403" s="489"/>
      <c r="R403" s="463"/>
      <c r="S403" s="863"/>
      <c r="T403" s="328"/>
      <c r="U403" s="329">
        <f t="shared" si="79"/>
        <v>0</v>
      </c>
      <c r="V403" s="330"/>
      <c r="W403" s="330"/>
      <c r="X403" s="330"/>
      <c r="Y403" s="330"/>
      <c r="Z403" s="330"/>
      <c r="AA403" s="330"/>
      <c r="AB403" s="330"/>
      <c r="AC403" s="329">
        <f t="shared" si="87"/>
        <v>0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34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customHeight="1" thickBot="1" x14ac:dyDescent="0.35">
      <c r="A404" s="602"/>
      <c r="B404" s="1017" t="s">
        <v>208</v>
      </c>
      <c r="C404" s="1017"/>
      <c r="D404" s="1017"/>
      <c r="E404" s="603"/>
      <c r="F404" s="604"/>
      <c r="G404" s="606">
        <f t="shared" ref="G404:R404" si="98">G402+G381+G374+G367+G265+G223+G138+G243+G235+G143+G396</f>
        <v>2549458887.4172144</v>
      </c>
      <c r="H404" s="606">
        <f t="shared" si="98"/>
        <v>775791686.33000004</v>
      </c>
      <c r="I404" s="606">
        <f t="shared" si="98"/>
        <v>135.12</v>
      </c>
      <c r="J404" s="606">
        <f t="shared" si="98"/>
        <v>214365056.72999999</v>
      </c>
      <c r="K404" s="606">
        <f t="shared" si="98"/>
        <v>0</v>
      </c>
      <c r="L404" s="606">
        <f t="shared" si="98"/>
        <v>0</v>
      </c>
      <c r="M404" s="606">
        <f t="shared" si="98"/>
        <v>642091860.44999981</v>
      </c>
      <c r="N404" s="606">
        <f t="shared" si="98"/>
        <v>0</v>
      </c>
      <c r="O404" s="606">
        <f t="shared" si="98"/>
        <v>335831258.96000004</v>
      </c>
      <c r="P404" s="606">
        <f t="shared" si="98"/>
        <v>236467676.25000003</v>
      </c>
      <c r="Q404" s="606">
        <f t="shared" si="98"/>
        <v>0</v>
      </c>
      <c r="R404" s="606">
        <f t="shared" si="98"/>
        <v>2325224969.9372149</v>
      </c>
      <c r="S404" s="863"/>
      <c r="T404" s="328"/>
      <c r="U404" s="329">
        <f t="shared" si="79"/>
        <v>0</v>
      </c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34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768" customFormat="1" ht="15" customHeight="1" x14ac:dyDescent="0.3">
      <c r="A405" s="334"/>
      <c r="B405" s="334"/>
      <c r="C405" s="324"/>
      <c r="D405" s="382"/>
      <c r="E405" s="382"/>
      <c r="F405" s="756"/>
      <c r="G405" s="945"/>
      <c r="H405" s="326"/>
      <c r="I405" s="945"/>
      <c r="J405" s="945"/>
      <c r="K405" s="655"/>
      <c r="L405" s="655"/>
      <c r="M405" s="945"/>
      <c r="N405" s="655"/>
      <c r="O405" s="945"/>
      <c r="P405" s="382"/>
      <c r="Q405" s="382"/>
      <c r="R405" s="383"/>
      <c r="S405" s="873"/>
      <c r="T405" s="765"/>
      <c r="U405" s="766"/>
      <c r="V405" s="766"/>
      <c r="W405" s="766"/>
      <c r="X405" s="766"/>
      <c r="Y405" s="766"/>
      <c r="Z405" s="766"/>
      <c r="AA405" s="766"/>
      <c r="AB405" s="766"/>
      <c r="AC405" s="766"/>
      <c r="AD405" s="766"/>
      <c r="AE405" s="766"/>
      <c r="AF405" s="766"/>
      <c r="AG405" s="766"/>
      <c r="AH405" s="767"/>
      <c r="AI405" s="767"/>
      <c r="AJ405" s="767"/>
      <c r="AK405" s="767"/>
      <c r="AL405" s="763"/>
      <c r="AM405" s="763"/>
      <c r="AN405" s="763"/>
      <c r="AO405" s="763"/>
      <c r="AP405" s="763"/>
      <c r="AQ405" s="763"/>
      <c r="AR405" s="763"/>
      <c r="AS405" s="763"/>
      <c r="AT405" s="763"/>
      <c r="AU405" s="763"/>
      <c r="AV405" s="764"/>
      <c r="AW405" s="764"/>
      <c r="AX405" s="764"/>
      <c r="AY405" s="764"/>
      <c r="AZ405" s="764"/>
      <c r="BA405" s="764"/>
      <c r="BB405" s="764"/>
      <c r="BC405" s="764"/>
      <c r="BD405" s="764"/>
      <c r="BE405" s="764"/>
      <c r="BF405" s="764"/>
      <c r="BG405" s="763"/>
      <c r="BH405" s="763"/>
      <c r="BI405" s="763"/>
      <c r="BJ405" s="763"/>
      <c r="BK405" s="763"/>
      <c r="BL405" s="763"/>
      <c r="BM405" s="763"/>
      <c r="BN405" s="763"/>
      <c r="BO405" s="763"/>
      <c r="BP405" s="763"/>
      <c r="BQ405" s="763"/>
      <c r="BR405" s="763"/>
      <c r="BS405" s="763"/>
      <c r="BT405" s="763"/>
      <c r="BU405" s="763"/>
      <c r="BV405" s="763"/>
      <c r="BW405" s="763"/>
      <c r="BX405" s="763"/>
      <c r="BY405" s="763"/>
      <c r="BZ405" s="763"/>
      <c r="CA405" s="763"/>
      <c r="CB405" s="763"/>
      <c r="CC405" s="763"/>
      <c r="CD405" s="763"/>
      <c r="CE405" s="763"/>
      <c r="CF405" s="763"/>
      <c r="CG405" s="763"/>
      <c r="CH405" s="763"/>
      <c r="CI405" s="763"/>
      <c r="CJ405" s="763"/>
      <c r="CK405" s="763"/>
      <c r="CL405" s="763"/>
      <c r="CM405" s="763"/>
      <c r="CN405" s="763"/>
      <c r="CO405" s="763"/>
      <c r="CP405" s="763"/>
      <c r="CQ405" s="763"/>
      <c r="CR405" s="763"/>
      <c r="CS405" s="763"/>
      <c r="CT405" s="763"/>
      <c r="CU405" s="763"/>
      <c r="CV405" s="763"/>
      <c r="CW405" s="763"/>
      <c r="CX405" s="763"/>
      <c r="CY405" s="763"/>
      <c r="CZ405" s="763"/>
      <c r="DA405" s="763"/>
      <c r="DB405" s="763"/>
      <c r="DC405" s="763"/>
      <c r="DD405" s="763"/>
      <c r="DE405" s="763"/>
      <c r="DF405" s="763"/>
      <c r="DG405" s="763"/>
      <c r="DH405" s="763"/>
      <c r="DI405" s="763"/>
      <c r="DJ405" s="763"/>
      <c r="DK405" s="763"/>
      <c r="DL405" s="763"/>
      <c r="DM405" s="763"/>
      <c r="DN405" s="763"/>
      <c r="DO405" s="763"/>
      <c r="DP405" s="763"/>
      <c r="DQ405" s="763"/>
      <c r="DR405" s="763"/>
      <c r="DS405" s="763"/>
      <c r="DT405" s="763"/>
      <c r="DU405" s="763"/>
      <c r="DV405" s="763"/>
      <c r="DW405" s="763"/>
      <c r="DX405" s="763"/>
      <c r="DY405" s="763"/>
      <c r="DZ405" s="763"/>
      <c r="EA405" s="763"/>
      <c r="EB405" s="763"/>
      <c r="EC405" s="763"/>
      <c r="ED405" s="763"/>
      <c r="EE405" s="763"/>
      <c r="EF405" s="763"/>
      <c r="EG405" s="763"/>
      <c r="EH405" s="763"/>
      <c r="EI405" s="763"/>
      <c r="EJ405" s="763"/>
      <c r="EK405" s="763"/>
      <c r="EL405" s="763"/>
      <c r="EM405" s="763"/>
      <c r="EN405" s="763"/>
      <c r="EO405" s="763"/>
      <c r="EP405" s="763"/>
      <c r="EQ405" s="763"/>
      <c r="ER405" s="763"/>
      <c r="ES405" s="763"/>
      <c r="ET405" s="763"/>
      <c r="EU405" s="763"/>
      <c r="EV405" s="763"/>
      <c r="EW405" s="763"/>
      <c r="EX405" s="763"/>
      <c r="EY405" s="763"/>
      <c r="EZ405" s="763"/>
      <c r="FA405" s="763"/>
      <c r="FB405" s="763"/>
      <c r="FC405" s="763"/>
      <c r="FD405" s="763"/>
      <c r="FE405" s="763"/>
      <c r="FF405" s="763"/>
      <c r="FG405" s="763"/>
      <c r="FH405" s="763"/>
      <c r="FI405" s="763"/>
      <c r="FJ405" s="763"/>
      <c r="FK405" s="763"/>
      <c r="FL405" s="763"/>
      <c r="FM405" s="763"/>
      <c r="FN405" s="763"/>
      <c r="FO405" s="763"/>
      <c r="FP405" s="763"/>
      <c r="FQ405" s="763"/>
      <c r="FR405" s="763"/>
      <c r="FS405" s="763"/>
      <c r="FT405" s="763"/>
      <c r="FU405" s="763"/>
      <c r="FV405" s="763"/>
      <c r="FW405" s="763"/>
      <c r="FX405" s="763"/>
      <c r="FY405" s="763"/>
      <c r="FZ405" s="763"/>
      <c r="GA405" s="763"/>
      <c r="GB405" s="763"/>
      <c r="GC405" s="763"/>
      <c r="GD405" s="763"/>
      <c r="GE405" s="763"/>
      <c r="GF405" s="763"/>
      <c r="GG405" s="763"/>
      <c r="GH405" s="763"/>
      <c r="GI405" s="763"/>
      <c r="GJ405" s="763"/>
      <c r="GK405" s="763"/>
      <c r="GL405" s="763"/>
      <c r="GM405" s="763"/>
      <c r="GN405" s="763"/>
      <c r="GO405" s="763"/>
      <c r="GP405" s="763"/>
      <c r="GQ405" s="763"/>
      <c r="GR405" s="763"/>
      <c r="GS405" s="763"/>
      <c r="GT405" s="763"/>
      <c r="GU405" s="763"/>
      <c r="GV405" s="763"/>
      <c r="GW405" s="763"/>
      <c r="GX405" s="763"/>
      <c r="GY405" s="763"/>
      <c r="GZ405" s="763"/>
      <c r="HA405" s="763"/>
      <c r="HB405" s="763"/>
      <c r="HC405" s="763"/>
      <c r="HD405" s="763"/>
      <c r="HE405" s="763"/>
      <c r="HF405" s="763"/>
      <c r="HG405" s="763"/>
      <c r="HH405" s="763"/>
      <c r="HI405" s="763"/>
      <c r="HJ405" s="763"/>
      <c r="HK405" s="763"/>
      <c r="HL405" s="763"/>
      <c r="HM405" s="763"/>
      <c r="HN405" s="763"/>
      <c r="HO405" s="763"/>
      <c r="HP405" s="763"/>
      <c r="HQ405" s="763"/>
      <c r="HR405" s="763"/>
      <c r="HS405" s="763"/>
      <c r="HT405" s="763"/>
      <c r="HU405" s="763"/>
      <c r="HV405" s="763"/>
      <c r="HW405" s="763"/>
      <c r="HX405" s="763"/>
      <c r="HY405" s="763"/>
      <c r="HZ405" s="763"/>
      <c r="IA405" s="763"/>
      <c r="IB405" s="763"/>
      <c r="IC405" s="763"/>
      <c r="ID405" s="763"/>
      <c r="IE405" s="763"/>
      <c r="IF405" s="763"/>
      <c r="IG405" s="763"/>
      <c r="IH405" s="763"/>
      <c r="II405" s="763"/>
      <c r="IJ405" s="763"/>
      <c r="IK405" s="763"/>
      <c r="IL405" s="763"/>
      <c r="IM405" s="763"/>
      <c r="IN405" s="763"/>
      <c r="IO405" s="763"/>
      <c r="IP405" s="763"/>
      <c r="IQ405" s="763"/>
      <c r="IR405" s="763"/>
      <c r="IS405" s="763"/>
      <c r="IT405" s="763"/>
    </row>
    <row r="406" spans="1:254" s="768" customFormat="1" ht="15" hidden="1" customHeight="1" x14ac:dyDescent="0.3">
      <c r="A406" s="334"/>
      <c r="B406" s="334"/>
      <c r="C406" s="324"/>
      <c r="D406" s="382"/>
      <c r="E406" s="382"/>
      <c r="F406" s="756"/>
      <c r="G406" s="656"/>
      <c r="H406" s="945"/>
      <c r="I406" s="945"/>
      <c r="J406" s="655"/>
      <c r="K406" s="655"/>
      <c r="L406" s="655"/>
      <c r="M406" s="945"/>
      <c r="N406" s="655"/>
      <c r="O406" s="655"/>
      <c r="P406" s="845"/>
      <c r="Q406" s="845"/>
      <c r="R406" s="846"/>
      <c r="S406" s="873"/>
      <c r="T406" s="765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766"/>
      <c r="AH406" s="767"/>
      <c r="AI406" s="767"/>
      <c r="AJ406" s="767"/>
      <c r="AK406" s="767"/>
      <c r="AL406" s="763"/>
      <c r="AM406" s="763"/>
      <c r="AN406" s="763"/>
      <c r="AO406" s="763"/>
      <c r="AP406" s="763"/>
      <c r="AQ406" s="763"/>
      <c r="AR406" s="763"/>
      <c r="AS406" s="763"/>
      <c r="AT406" s="763"/>
      <c r="AU406" s="763"/>
      <c r="AV406" s="764"/>
      <c r="AW406" s="764"/>
      <c r="AX406" s="764"/>
      <c r="AY406" s="764"/>
      <c r="AZ406" s="764"/>
      <c r="BA406" s="764"/>
      <c r="BB406" s="764"/>
      <c r="BC406" s="764"/>
      <c r="BD406" s="764"/>
      <c r="BE406" s="764"/>
      <c r="BF406" s="764"/>
      <c r="BG406" s="763"/>
      <c r="BH406" s="763"/>
      <c r="BI406" s="763"/>
      <c r="BJ406" s="763"/>
      <c r="BK406" s="763"/>
      <c r="BL406" s="763"/>
      <c r="BM406" s="763"/>
      <c r="BN406" s="763"/>
      <c r="BO406" s="763"/>
      <c r="BP406" s="763"/>
      <c r="BQ406" s="763"/>
      <c r="BR406" s="763"/>
      <c r="BS406" s="763"/>
      <c r="BT406" s="763"/>
      <c r="BU406" s="763"/>
      <c r="BV406" s="763"/>
      <c r="BW406" s="763"/>
      <c r="BX406" s="763"/>
      <c r="BY406" s="763"/>
      <c r="BZ406" s="763"/>
      <c r="CA406" s="763"/>
      <c r="CB406" s="763"/>
      <c r="CC406" s="763"/>
      <c r="CD406" s="763"/>
      <c r="CE406" s="763"/>
      <c r="CF406" s="763"/>
      <c r="CG406" s="763"/>
      <c r="CH406" s="763"/>
      <c r="CI406" s="763"/>
      <c r="CJ406" s="763"/>
      <c r="CK406" s="763"/>
      <c r="CL406" s="763"/>
      <c r="CM406" s="763"/>
      <c r="CN406" s="763"/>
      <c r="CO406" s="763"/>
      <c r="CP406" s="763"/>
      <c r="CQ406" s="763"/>
      <c r="CR406" s="763"/>
      <c r="CS406" s="763"/>
      <c r="CT406" s="763"/>
      <c r="CU406" s="763"/>
      <c r="CV406" s="763"/>
      <c r="CW406" s="763"/>
      <c r="CX406" s="763"/>
      <c r="CY406" s="763"/>
      <c r="CZ406" s="763"/>
      <c r="DA406" s="763"/>
      <c r="DB406" s="763"/>
      <c r="DC406" s="763"/>
      <c r="DD406" s="763"/>
      <c r="DE406" s="763"/>
      <c r="DF406" s="763"/>
      <c r="DG406" s="763"/>
      <c r="DH406" s="763"/>
      <c r="DI406" s="763"/>
      <c r="DJ406" s="763"/>
      <c r="DK406" s="763"/>
      <c r="DL406" s="763"/>
      <c r="DM406" s="763"/>
      <c r="DN406" s="763"/>
      <c r="DO406" s="763"/>
      <c r="DP406" s="763"/>
      <c r="DQ406" s="763"/>
      <c r="DR406" s="763"/>
      <c r="DS406" s="763"/>
      <c r="DT406" s="763"/>
      <c r="DU406" s="763"/>
      <c r="DV406" s="763"/>
      <c r="DW406" s="763"/>
      <c r="DX406" s="763"/>
      <c r="DY406" s="763"/>
      <c r="DZ406" s="763"/>
      <c r="EA406" s="763"/>
      <c r="EB406" s="763"/>
      <c r="EC406" s="763"/>
      <c r="ED406" s="763"/>
      <c r="EE406" s="763"/>
      <c r="EF406" s="763"/>
      <c r="EG406" s="763"/>
      <c r="EH406" s="763"/>
      <c r="EI406" s="763"/>
      <c r="EJ406" s="763"/>
      <c r="EK406" s="763"/>
      <c r="EL406" s="763"/>
      <c r="EM406" s="763"/>
      <c r="EN406" s="763"/>
      <c r="EO406" s="763"/>
      <c r="EP406" s="763"/>
      <c r="EQ406" s="763"/>
      <c r="ER406" s="763"/>
      <c r="ES406" s="763"/>
      <c r="ET406" s="763"/>
      <c r="EU406" s="763"/>
      <c r="EV406" s="763"/>
      <c r="EW406" s="763"/>
      <c r="EX406" s="763"/>
      <c r="EY406" s="763"/>
      <c r="EZ406" s="763"/>
      <c r="FA406" s="763"/>
      <c r="FB406" s="763"/>
      <c r="FC406" s="763"/>
      <c r="FD406" s="763"/>
      <c r="FE406" s="763"/>
      <c r="FF406" s="763"/>
      <c r="FG406" s="763"/>
      <c r="FH406" s="763"/>
      <c r="FI406" s="763"/>
      <c r="FJ406" s="763"/>
      <c r="FK406" s="763"/>
      <c r="FL406" s="763"/>
      <c r="FM406" s="763"/>
      <c r="FN406" s="763"/>
      <c r="FO406" s="763"/>
      <c r="FP406" s="763"/>
      <c r="FQ406" s="763"/>
      <c r="FR406" s="763"/>
      <c r="FS406" s="763"/>
      <c r="FT406" s="763"/>
      <c r="FU406" s="763"/>
      <c r="FV406" s="763"/>
      <c r="FW406" s="763"/>
      <c r="FX406" s="763"/>
      <c r="FY406" s="763"/>
      <c r="FZ406" s="763"/>
      <c r="GA406" s="763"/>
      <c r="GB406" s="763"/>
      <c r="GC406" s="763"/>
      <c r="GD406" s="763"/>
      <c r="GE406" s="763"/>
      <c r="GF406" s="763"/>
      <c r="GG406" s="763"/>
      <c r="GH406" s="763"/>
      <c r="GI406" s="763"/>
      <c r="GJ406" s="763"/>
      <c r="GK406" s="763"/>
      <c r="GL406" s="763"/>
      <c r="GM406" s="763"/>
      <c r="GN406" s="763"/>
      <c r="GO406" s="763"/>
      <c r="GP406" s="763"/>
      <c r="GQ406" s="763"/>
      <c r="GR406" s="763"/>
      <c r="GS406" s="763"/>
      <c r="GT406" s="763"/>
      <c r="GU406" s="763"/>
      <c r="GV406" s="763"/>
      <c r="GW406" s="763"/>
      <c r="GX406" s="763"/>
      <c r="GY406" s="763"/>
      <c r="GZ406" s="763"/>
      <c r="HA406" s="763"/>
      <c r="HB406" s="763"/>
      <c r="HC406" s="763"/>
      <c r="HD406" s="763"/>
      <c r="HE406" s="763"/>
      <c r="HF406" s="763"/>
      <c r="HG406" s="763"/>
      <c r="HH406" s="763"/>
      <c r="HI406" s="763"/>
      <c r="HJ406" s="763"/>
      <c r="HK406" s="763"/>
      <c r="HL406" s="763"/>
      <c r="HM406" s="763"/>
      <c r="HN406" s="763"/>
      <c r="HO406" s="763"/>
      <c r="HP406" s="763"/>
      <c r="HQ406" s="763"/>
      <c r="HR406" s="763"/>
      <c r="HS406" s="763"/>
      <c r="HT406" s="763"/>
      <c r="HU406" s="763"/>
      <c r="HV406" s="763"/>
      <c r="HW406" s="763"/>
      <c r="HX406" s="763"/>
      <c r="HY406" s="763"/>
      <c r="HZ406" s="763"/>
      <c r="IA406" s="763"/>
      <c r="IB406" s="763"/>
      <c r="IC406" s="763"/>
      <c r="ID406" s="763"/>
      <c r="IE406" s="763"/>
      <c r="IF406" s="763"/>
      <c r="IG406" s="763"/>
      <c r="IH406" s="763"/>
      <c r="II406" s="763"/>
      <c r="IJ406" s="763"/>
      <c r="IK406" s="763"/>
      <c r="IL406" s="763"/>
      <c r="IM406" s="763"/>
      <c r="IN406" s="763"/>
      <c r="IO406" s="763"/>
      <c r="IP406" s="763"/>
      <c r="IQ406" s="763"/>
      <c r="IR406" s="763"/>
      <c r="IS406" s="763"/>
      <c r="IT406" s="763"/>
    </row>
    <row r="407" spans="1:254" s="768" customFormat="1" ht="15" customHeight="1" x14ac:dyDescent="0.3">
      <c r="A407" s="334"/>
      <c r="B407" s="334"/>
      <c r="C407" s="324"/>
      <c r="D407" s="759"/>
      <c r="E407" s="382"/>
      <c r="F407" s="756"/>
      <c r="G407" s="948"/>
      <c r="H407" s="758"/>
      <c r="I407" s="949"/>
      <c r="J407" s="758"/>
      <c r="K407" s="382"/>
      <c r="L407" s="758"/>
      <c r="M407" s="760"/>
      <c r="N407" s="655"/>
      <c r="O407" s="945"/>
      <c r="P407" s="769" t="s">
        <v>209</v>
      </c>
      <c r="Q407" s="769"/>
      <c r="R407" s="770">
        <f>R404+'Debtors Listing Islamic (Profit'!R394</f>
        <v>2349143523.6886744</v>
      </c>
      <c r="S407" s="873"/>
      <c r="T407" s="765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766"/>
      <c r="AH407" s="767"/>
      <c r="AI407" s="767"/>
      <c r="AJ407" s="767"/>
      <c r="AK407" s="767"/>
      <c r="AL407" s="763"/>
      <c r="AM407" s="763"/>
      <c r="AN407" s="763"/>
      <c r="AO407" s="763"/>
      <c r="AP407" s="763"/>
      <c r="AQ407" s="763"/>
      <c r="AR407" s="763"/>
      <c r="AS407" s="763"/>
      <c r="AT407" s="763"/>
      <c r="AU407" s="763"/>
      <c r="AV407" s="764"/>
      <c r="AW407" s="764"/>
      <c r="AX407" s="764"/>
      <c r="AY407" s="764"/>
      <c r="AZ407" s="764"/>
      <c r="BA407" s="764"/>
      <c r="BB407" s="764"/>
      <c r="BC407" s="764"/>
      <c r="BD407" s="764"/>
      <c r="BE407" s="764"/>
      <c r="BF407" s="764"/>
      <c r="BG407" s="763"/>
      <c r="BH407" s="763"/>
      <c r="BI407" s="763"/>
      <c r="BJ407" s="763"/>
      <c r="BK407" s="763"/>
      <c r="BL407" s="763"/>
      <c r="BM407" s="763"/>
      <c r="BN407" s="763"/>
      <c r="BO407" s="763"/>
      <c r="BP407" s="763"/>
      <c r="BQ407" s="763"/>
      <c r="BR407" s="763"/>
      <c r="BS407" s="763"/>
      <c r="BT407" s="763"/>
      <c r="BU407" s="763"/>
      <c r="BV407" s="763"/>
      <c r="BW407" s="763"/>
      <c r="BX407" s="763"/>
      <c r="BY407" s="763"/>
      <c r="BZ407" s="763"/>
      <c r="CA407" s="763"/>
      <c r="CB407" s="763"/>
      <c r="CC407" s="763"/>
      <c r="CD407" s="763"/>
      <c r="CE407" s="763"/>
      <c r="CF407" s="763"/>
      <c r="CG407" s="763"/>
      <c r="CH407" s="763"/>
      <c r="CI407" s="763"/>
      <c r="CJ407" s="763"/>
      <c r="CK407" s="763"/>
      <c r="CL407" s="763"/>
      <c r="CM407" s="763"/>
      <c r="CN407" s="763"/>
      <c r="CO407" s="763"/>
      <c r="CP407" s="763"/>
      <c r="CQ407" s="763"/>
      <c r="CR407" s="763"/>
      <c r="CS407" s="763"/>
      <c r="CT407" s="763"/>
      <c r="CU407" s="763"/>
      <c r="CV407" s="763"/>
      <c r="CW407" s="763"/>
      <c r="CX407" s="763"/>
      <c r="CY407" s="763"/>
      <c r="CZ407" s="763"/>
      <c r="DA407" s="763"/>
      <c r="DB407" s="763"/>
      <c r="DC407" s="763"/>
      <c r="DD407" s="763"/>
      <c r="DE407" s="763"/>
      <c r="DF407" s="763"/>
      <c r="DG407" s="763"/>
      <c r="DH407" s="763"/>
      <c r="DI407" s="763"/>
      <c r="DJ407" s="763"/>
      <c r="DK407" s="763"/>
      <c r="DL407" s="763"/>
      <c r="DM407" s="763"/>
      <c r="DN407" s="763"/>
      <c r="DO407" s="763"/>
      <c r="DP407" s="763"/>
      <c r="DQ407" s="763"/>
      <c r="DR407" s="763"/>
      <c r="DS407" s="763"/>
      <c r="DT407" s="763"/>
      <c r="DU407" s="763"/>
      <c r="DV407" s="763"/>
      <c r="DW407" s="763"/>
      <c r="DX407" s="763"/>
      <c r="DY407" s="763"/>
      <c r="DZ407" s="763"/>
      <c r="EA407" s="763"/>
      <c r="EB407" s="763"/>
      <c r="EC407" s="763"/>
      <c r="ED407" s="763"/>
      <c r="EE407" s="763"/>
      <c r="EF407" s="763"/>
      <c r="EG407" s="763"/>
      <c r="EH407" s="763"/>
      <c r="EI407" s="763"/>
      <c r="EJ407" s="763"/>
      <c r="EK407" s="763"/>
      <c r="EL407" s="763"/>
      <c r="EM407" s="763"/>
      <c r="EN407" s="763"/>
      <c r="EO407" s="763"/>
      <c r="EP407" s="763"/>
      <c r="EQ407" s="763"/>
      <c r="ER407" s="763"/>
      <c r="ES407" s="763"/>
      <c r="ET407" s="763"/>
      <c r="EU407" s="763"/>
      <c r="EV407" s="763"/>
      <c r="EW407" s="763"/>
      <c r="EX407" s="763"/>
      <c r="EY407" s="763"/>
      <c r="EZ407" s="763"/>
      <c r="FA407" s="763"/>
      <c r="FB407" s="763"/>
      <c r="FC407" s="763"/>
      <c r="FD407" s="763"/>
      <c r="FE407" s="763"/>
      <c r="FF407" s="763"/>
      <c r="FG407" s="763"/>
      <c r="FH407" s="763"/>
      <c r="FI407" s="763"/>
      <c r="FJ407" s="763"/>
      <c r="FK407" s="763"/>
      <c r="FL407" s="763"/>
      <c r="FM407" s="763"/>
      <c r="FN407" s="763"/>
      <c r="FO407" s="763"/>
      <c r="FP407" s="763"/>
      <c r="FQ407" s="763"/>
      <c r="FR407" s="763"/>
      <c r="FS407" s="763"/>
      <c r="FT407" s="763"/>
      <c r="FU407" s="763"/>
      <c r="FV407" s="763"/>
      <c r="FW407" s="763"/>
      <c r="FX407" s="763"/>
      <c r="FY407" s="763"/>
      <c r="FZ407" s="763"/>
      <c r="GA407" s="763"/>
      <c r="GB407" s="763"/>
      <c r="GC407" s="763"/>
      <c r="GD407" s="763"/>
      <c r="GE407" s="763"/>
      <c r="GF407" s="763"/>
      <c r="GG407" s="763"/>
      <c r="GH407" s="763"/>
      <c r="GI407" s="763"/>
      <c r="GJ407" s="763"/>
      <c r="GK407" s="763"/>
      <c r="GL407" s="763"/>
      <c r="GM407" s="763"/>
      <c r="GN407" s="763"/>
      <c r="GO407" s="763"/>
      <c r="GP407" s="763"/>
      <c r="GQ407" s="763"/>
      <c r="GR407" s="763"/>
      <c r="GS407" s="763"/>
      <c r="GT407" s="763"/>
      <c r="GU407" s="763"/>
      <c r="GV407" s="763"/>
      <c r="GW407" s="763"/>
      <c r="GX407" s="763"/>
      <c r="GY407" s="763"/>
      <c r="GZ407" s="763"/>
      <c r="HA407" s="763"/>
      <c r="HB407" s="763"/>
      <c r="HC407" s="763"/>
      <c r="HD407" s="763"/>
      <c r="HE407" s="763"/>
      <c r="HF407" s="763"/>
      <c r="HG407" s="763"/>
      <c r="HH407" s="763"/>
      <c r="HI407" s="763"/>
      <c r="HJ407" s="763"/>
      <c r="HK407" s="763"/>
      <c r="HL407" s="763"/>
      <c r="HM407" s="763"/>
      <c r="HN407" s="763"/>
      <c r="HO407" s="763"/>
      <c r="HP407" s="763"/>
      <c r="HQ407" s="763"/>
      <c r="HR407" s="763"/>
      <c r="HS407" s="763"/>
      <c r="HT407" s="763"/>
      <c r="HU407" s="763"/>
      <c r="HV407" s="763"/>
      <c r="HW407" s="763"/>
      <c r="HX407" s="763"/>
      <c r="HY407" s="763"/>
      <c r="HZ407" s="763"/>
      <c r="IA407" s="763"/>
      <c r="IB407" s="763"/>
      <c r="IC407" s="763"/>
      <c r="ID407" s="763"/>
      <c r="IE407" s="763"/>
      <c r="IF407" s="763"/>
      <c r="IG407" s="763"/>
      <c r="IH407" s="763"/>
      <c r="II407" s="763"/>
      <c r="IJ407" s="763"/>
      <c r="IK407" s="763"/>
      <c r="IL407" s="763"/>
      <c r="IM407" s="763"/>
      <c r="IN407" s="763"/>
      <c r="IO407" s="763"/>
      <c r="IP407" s="763"/>
      <c r="IQ407" s="763"/>
      <c r="IR407" s="763"/>
      <c r="IS407" s="763"/>
      <c r="IT407" s="763"/>
    </row>
    <row r="408" spans="1:254" s="768" customFormat="1" ht="15" customHeight="1" x14ac:dyDescent="0.3">
      <c r="A408" s="334"/>
      <c r="B408" s="334"/>
      <c r="C408" s="324"/>
      <c r="D408" s="947">
        <f>G408-I408</f>
        <v>22813.910000011325</v>
      </c>
      <c r="E408" s="382"/>
      <c r="F408" s="756"/>
      <c r="G408" s="757">
        <v>-120425819.98999999</v>
      </c>
      <c r="H408" s="950"/>
      <c r="I408" s="949">
        <v>-120448633.90000001</v>
      </c>
      <c r="J408" s="760" t="s">
        <v>1577</v>
      </c>
      <c r="K408" s="760"/>
      <c r="L408" s="760"/>
      <c r="M408" s="760"/>
      <c r="N408" s="655"/>
      <c r="O408" s="655"/>
      <c r="P408" s="769" t="s">
        <v>210</v>
      </c>
      <c r="Q408" s="769"/>
      <c r="R408" s="770">
        <v>2349250915.9099998</v>
      </c>
      <c r="S408" s="873"/>
      <c r="T408" s="765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766"/>
      <c r="AH408" s="767"/>
      <c r="AI408" s="767"/>
      <c r="AJ408" s="767"/>
      <c r="AK408" s="767"/>
      <c r="AL408" s="763"/>
      <c r="AM408" s="763"/>
      <c r="AN408" s="763"/>
      <c r="AO408" s="763"/>
      <c r="AP408" s="763"/>
      <c r="AQ408" s="763"/>
      <c r="AR408" s="763"/>
      <c r="AS408" s="763"/>
      <c r="AT408" s="763"/>
      <c r="AU408" s="763"/>
      <c r="AV408" s="764"/>
      <c r="AW408" s="764"/>
      <c r="AX408" s="764"/>
      <c r="AY408" s="764"/>
      <c r="AZ408" s="764"/>
      <c r="BA408" s="764"/>
      <c r="BB408" s="764"/>
      <c r="BC408" s="764"/>
      <c r="BD408" s="764"/>
      <c r="BE408" s="764"/>
      <c r="BF408" s="764"/>
      <c r="BG408" s="763"/>
      <c r="BH408" s="763"/>
      <c r="BI408" s="763"/>
      <c r="BJ408" s="763"/>
      <c r="BK408" s="763"/>
      <c r="BL408" s="763"/>
      <c r="BM408" s="763"/>
      <c r="BN408" s="763"/>
      <c r="BO408" s="763"/>
      <c r="BP408" s="763"/>
      <c r="BQ408" s="763"/>
      <c r="BR408" s="763"/>
      <c r="BS408" s="763"/>
      <c r="BT408" s="763"/>
      <c r="BU408" s="763"/>
      <c r="BV408" s="763"/>
      <c r="BW408" s="763"/>
      <c r="BX408" s="763"/>
      <c r="BY408" s="763"/>
      <c r="BZ408" s="763"/>
      <c r="CA408" s="763"/>
      <c r="CB408" s="763"/>
      <c r="CC408" s="763"/>
      <c r="CD408" s="763"/>
      <c r="CE408" s="763"/>
      <c r="CF408" s="763"/>
      <c r="CG408" s="763"/>
      <c r="CH408" s="763"/>
      <c r="CI408" s="763"/>
      <c r="CJ408" s="763"/>
      <c r="CK408" s="763"/>
      <c r="CL408" s="763"/>
      <c r="CM408" s="763"/>
      <c r="CN408" s="763"/>
      <c r="CO408" s="763"/>
      <c r="CP408" s="763"/>
      <c r="CQ408" s="763"/>
      <c r="CR408" s="763"/>
      <c r="CS408" s="763"/>
      <c r="CT408" s="763"/>
      <c r="CU408" s="763"/>
      <c r="CV408" s="763"/>
      <c r="CW408" s="763"/>
      <c r="CX408" s="763"/>
      <c r="CY408" s="763"/>
      <c r="CZ408" s="763"/>
      <c r="DA408" s="763"/>
      <c r="DB408" s="763"/>
      <c r="DC408" s="763"/>
      <c r="DD408" s="763"/>
      <c r="DE408" s="763"/>
      <c r="DF408" s="763"/>
      <c r="DG408" s="763"/>
      <c r="DH408" s="763"/>
      <c r="DI408" s="763"/>
      <c r="DJ408" s="763"/>
      <c r="DK408" s="763"/>
      <c r="DL408" s="763"/>
      <c r="DM408" s="763"/>
      <c r="DN408" s="763"/>
      <c r="DO408" s="763"/>
      <c r="DP408" s="763"/>
      <c r="DQ408" s="763"/>
      <c r="DR408" s="763"/>
      <c r="DS408" s="763"/>
      <c r="DT408" s="763"/>
      <c r="DU408" s="763"/>
      <c r="DV408" s="763"/>
      <c r="DW408" s="763"/>
      <c r="DX408" s="763"/>
      <c r="DY408" s="763"/>
      <c r="DZ408" s="763"/>
      <c r="EA408" s="763"/>
      <c r="EB408" s="763"/>
      <c r="EC408" s="763"/>
      <c r="ED408" s="763"/>
      <c r="EE408" s="763"/>
      <c r="EF408" s="763"/>
      <c r="EG408" s="763"/>
      <c r="EH408" s="763"/>
      <c r="EI408" s="763"/>
      <c r="EJ408" s="763"/>
      <c r="EK408" s="763"/>
      <c r="EL408" s="763"/>
      <c r="EM408" s="763"/>
      <c r="EN408" s="763"/>
      <c r="EO408" s="763"/>
      <c r="EP408" s="763"/>
      <c r="EQ408" s="763"/>
      <c r="ER408" s="763"/>
      <c r="ES408" s="763"/>
      <c r="ET408" s="763"/>
      <c r="EU408" s="763"/>
      <c r="EV408" s="763"/>
      <c r="EW408" s="763"/>
      <c r="EX408" s="763"/>
      <c r="EY408" s="763"/>
      <c r="EZ408" s="763"/>
      <c r="FA408" s="763"/>
      <c r="FB408" s="763"/>
      <c r="FC408" s="763"/>
      <c r="FD408" s="763"/>
      <c r="FE408" s="763"/>
      <c r="FF408" s="763"/>
      <c r="FG408" s="763"/>
      <c r="FH408" s="763"/>
      <c r="FI408" s="763"/>
      <c r="FJ408" s="763"/>
      <c r="FK408" s="763"/>
      <c r="FL408" s="763"/>
      <c r="FM408" s="763"/>
      <c r="FN408" s="763"/>
      <c r="FO408" s="763"/>
      <c r="FP408" s="763"/>
      <c r="FQ408" s="763"/>
      <c r="FR408" s="763"/>
      <c r="FS408" s="763"/>
      <c r="FT408" s="763"/>
      <c r="FU408" s="763"/>
      <c r="FV408" s="763"/>
      <c r="FW408" s="763"/>
      <c r="FX408" s="763"/>
      <c r="FY408" s="763"/>
      <c r="FZ408" s="763"/>
      <c r="GA408" s="763"/>
      <c r="GB408" s="763"/>
      <c r="GC408" s="763"/>
      <c r="GD408" s="763"/>
      <c r="GE408" s="763"/>
      <c r="GF408" s="763"/>
      <c r="GG408" s="763"/>
      <c r="GH408" s="763"/>
      <c r="GI408" s="763"/>
      <c r="GJ408" s="763"/>
      <c r="GK408" s="763"/>
      <c r="GL408" s="763"/>
      <c r="GM408" s="763"/>
      <c r="GN408" s="763"/>
      <c r="GO408" s="763"/>
      <c r="GP408" s="763"/>
      <c r="GQ408" s="763"/>
      <c r="GR408" s="763"/>
      <c r="GS408" s="763"/>
      <c r="GT408" s="763"/>
      <c r="GU408" s="763"/>
      <c r="GV408" s="763"/>
      <c r="GW408" s="763"/>
      <c r="GX408" s="763"/>
      <c r="GY408" s="763"/>
      <c r="GZ408" s="763"/>
      <c r="HA408" s="763"/>
      <c r="HB408" s="763"/>
      <c r="HC408" s="763"/>
      <c r="HD408" s="763"/>
      <c r="HE408" s="763"/>
      <c r="HF408" s="763"/>
      <c r="HG408" s="763"/>
      <c r="HH408" s="763"/>
      <c r="HI408" s="763"/>
      <c r="HJ408" s="763"/>
      <c r="HK408" s="763"/>
      <c r="HL408" s="763"/>
      <c r="HM408" s="763"/>
      <c r="HN408" s="763"/>
      <c r="HO408" s="763"/>
      <c r="HP408" s="763"/>
      <c r="HQ408" s="763"/>
      <c r="HR408" s="763"/>
      <c r="HS408" s="763"/>
      <c r="HT408" s="763"/>
      <c r="HU408" s="763"/>
      <c r="HV408" s="763"/>
      <c r="HW408" s="763"/>
      <c r="HX408" s="763"/>
      <c r="HY408" s="763"/>
      <c r="HZ408" s="763"/>
      <c r="IA408" s="763"/>
      <c r="IB408" s="763"/>
      <c r="IC408" s="763"/>
      <c r="ID408" s="763"/>
      <c r="IE408" s="763"/>
      <c r="IF408" s="763"/>
      <c r="IG408" s="763"/>
      <c r="IH408" s="763"/>
      <c r="II408" s="763"/>
      <c r="IJ408" s="763"/>
      <c r="IK408" s="763"/>
      <c r="IL408" s="763"/>
      <c r="IM408" s="763"/>
      <c r="IN408" s="763"/>
      <c r="IO408" s="763"/>
      <c r="IP408" s="763"/>
      <c r="IQ408" s="763"/>
      <c r="IR408" s="763"/>
      <c r="IS408" s="763"/>
      <c r="IT408" s="763"/>
    </row>
    <row r="409" spans="1:254" s="768" customFormat="1" ht="15" customHeight="1" x14ac:dyDescent="0.2">
      <c r="A409" s="334"/>
      <c r="B409" s="334"/>
      <c r="C409" s="324"/>
      <c r="D409" s="947">
        <f>G409-I409</f>
        <v>4.0400000065565109</v>
      </c>
      <c r="E409" s="382"/>
      <c r="F409" s="756"/>
      <c r="G409" s="951">
        <v>-38220747.479999997</v>
      </c>
      <c r="H409" s="760"/>
      <c r="I409" s="951">
        <v>-38220751.520000003</v>
      </c>
      <c r="J409" s="760" t="s">
        <v>1578</v>
      </c>
      <c r="K409" s="760"/>
      <c r="L409" s="760"/>
      <c r="M409" s="876"/>
      <c r="N409" s="655"/>
      <c r="O409" s="655"/>
      <c r="P409" s="769" t="s">
        <v>1477</v>
      </c>
      <c r="Q409" s="769"/>
      <c r="R409" s="770">
        <v>1404386.53</v>
      </c>
      <c r="S409" s="873"/>
      <c r="T409" s="765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766"/>
      <c r="AH409" s="767"/>
      <c r="AI409" s="767"/>
      <c r="AJ409" s="767"/>
      <c r="AK409" s="767"/>
      <c r="AL409" s="763"/>
      <c r="AM409" s="763"/>
      <c r="AN409" s="763"/>
      <c r="AO409" s="763"/>
      <c r="AP409" s="763"/>
      <c r="AQ409" s="763"/>
      <c r="AR409" s="763"/>
      <c r="AS409" s="763"/>
      <c r="AT409" s="763"/>
      <c r="AU409" s="763"/>
      <c r="AV409" s="764"/>
      <c r="AW409" s="764"/>
      <c r="AX409" s="764"/>
      <c r="AY409" s="764"/>
      <c r="AZ409" s="764"/>
      <c r="BA409" s="764"/>
      <c r="BB409" s="764"/>
      <c r="BC409" s="764"/>
      <c r="BD409" s="764"/>
      <c r="BE409" s="764"/>
      <c r="BF409" s="764"/>
      <c r="BG409" s="763"/>
      <c r="BH409" s="763"/>
      <c r="BI409" s="763"/>
      <c r="BJ409" s="763"/>
      <c r="BK409" s="763"/>
      <c r="BL409" s="763"/>
      <c r="BM409" s="763"/>
      <c r="BN409" s="763"/>
      <c r="BO409" s="763"/>
      <c r="BP409" s="763"/>
      <c r="BQ409" s="763"/>
      <c r="BR409" s="763"/>
      <c r="BS409" s="763"/>
      <c r="BT409" s="763"/>
      <c r="BU409" s="763"/>
      <c r="BV409" s="763"/>
      <c r="BW409" s="763"/>
      <c r="BX409" s="763"/>
      <c r="BY409" s="763"/>
      <c r="BZ409" s="763"/>
      <c r="CA409" s="763"/>
      <c r="CB409" s="763"/>
      <c r="CC409" s="763"/>
      <c r="CD409" s="763"/>
      <c r="CE409" s="763"/>
      <c r="CF409" s="763"/>
      <c r="CG409" s="763"/>
      <c r="CH409" s="763"/>
      <c r="CI409" s="763"/>
      <c r="CJ409" s="763"/>
      <c r="CK409" s="763"/>
      <c r="CL409" s="763"/>
      <c r="CM409" s="763"/>
      <c r="CN409" s="763"/>
      <c r="CO409" s="763"/>
      <c r="CP409" s="763"/>
      <c r="CQ409" s="763"/>
      <c r="CR409" s="763"/>
      <c r="CS409" s="763"/>
      <c r="CT409" s="763"/>
      <c r="CU409" s="763"/>
      <c r="CV409" s="763"/>
      <c r="CW409" s="763"/>
      <c r="CX409" s="763"/>
      <c r="CY409" s="763"/>
      <c r="CZ409" s="763"/>
      <c r="DA409" s="763"/>
      <c r="DB409" s="763"/>
      <c r="DC409" s="763"/>
      <c r="DD409" s="763"/>
      <c r="DE409" s="763"/>
      <c r="DF409" s="763"/>
      <c r="DG409" s="763"/>
      <c r="DH409" s="763"/>
      <c r="DI409" s="763"/>
      <c r="DJ409" s="763"/>
      <c r="DK409" s="763"/>
      <c r="DL409" s="763"/>
      <c r="DM409" s="763"/>
      <c r="DN409" s="763"/>
      <c r="DO409" s="763"/>
      <c r="DP409" s="763"/>
      <c r="DQ409" s="763"/>
      <c r="DR409" s="763"/>
      <c r="DS409" s="763"/>
      <c r="DT409" s="763"/>
      <c r="DU409" s="763"/>
      <c r="DV409" s="763"/>
      <c r="DW409" s="763"/>
      <c r="DX409" s="763"/>
      <c r="DY409" s="763"/>
      <c r="DZ409" s="763"/>
      <c r="EA409" s="763"/>
      <c r="EB409" s="763"/>
      <c r="EC409" s="763"/>
      <c r="ED409" s="763"/>
      <c r="EE409" s="763"/>
      <c r="EF409" s="763"/>
      <c r="EG409" s="763"/>
      <c r="EH409" s="763"/>
      <c r="EI409" s="763"/>
      <c r="EJ409" s="763"/>
      <c r="EK409" s="763"/>
      <c r="EL409" s="763"/>
      <c r="EM409" s="763"/>
      <c r="EN409" s="763"/>
      <c r="EO409" s="763"/>
      <c r="EP409" s="763"/>
      <c r="EQ409" s="763"/>
      <c r="ER409" s="763"/>
      <c r="ES409" s="763"/>
      <c r="ET409" s="763"/>
      <c r="EU409" s="763"/>
      <c r="EV409" s="763"/>
      <c r="EW409" s="763"/>
      <c r="EX409" s="763"/>
      <c r="EY409" s="763"/>
      <c r="EZ409" s="763"/>
      <c r="FA409" s="763"/>
      <c r="FB409" s="763"/>
      <c r="FC409" s="763"/>
      <c r="FD409" s="763"/>
      <c r="FE409" s="763"/>
      <c r="FF409" s="763"/>
      <c r="FG409" s="763"/>
      <c r="FH409" s="763"/>
      <c r="FI409" s="763"/>
      <c r="FJ409" s="763"/>
      <c r="FK409" s="763"/>
      <c r="FL409" s="763"/>
      <c r="FM409" s="763"/>
      <c r="FN409" s="763"/>
      <c r="FO409" s="763"/>
      <c r="FP409" s="763"/>
      <c r="FQ409" s="763"/>
      <c r="FR409" s="763"/>
      <c r="FS409" s="763"/>
      <c r="FT409" s="763"/>
      <c r="FU409" s="763"/>
      <c r="FV409" s="763"/>
      <c r="FW409" s="763"/>
      <c r="FX409" s="763"/>
      <c r="FY409" s="763"/>
      <c r="FZ409" s="763"/>
      <c r="GA409" s="763"/>
      <c r="GB409" s="763"/>
      <c r="GC409" s="763"/>
      <c r="GD409" s="763"/>
      <c r="GE409" s="763"/>
      <c r="GF409" s="763"/>
      <c r="GG409" s="763"/>
      <c r="GH409" s="763"/>
      <c r="GI409" s="763"/>
      <c r="GJ409" s="763"/>
      <c r="GK409" s="763"/>
      <c r="GL409" s="763"/>
      <c r="GM409" s="763"/>
      <c r="GN409" s="763"/>
      <c r="GO409" s="763"/>
      <c r="GP409" s="763"/>
      <c r="GQ409" s="763"/>
      <c r="GR409" s="763"/>
      <c r="GS409" s="763"/>
      <c r="GT409" s="763"/>
      <c r="GU409" s="763"/>
      <c r="GV409" s="763"/>
      <c r="GW409" s="763"/>
      <c r="GX409" s="763"/>
      <c r="GY409" s="763"/>
      <c r="GZ409" s="763"/>
      <c r="HA409" s="763"/>
      <c r="HB409" s="763"/>
      <c r="HC409" s="763"/>
      <c r="HD409" s="763"/>
      <c r="HE409" s="763"/>
      <c r="HF409" s="763"/>
      <c r="HG409" s="763"/>
      <c r="HH409" s="763"/>
      <c r="HI409" s="763"/>
      <c r="HJ409" s="763"/>
      <c r="HK409" s="763"/>
      <c r="HL409" s="763"/>
      <c r="HM409" s="763"/>
      <c r="HN409" s="763"/>
      <c r="HO409" s="763"/>
      <c r="HP409" s="763"/>
      <c r="HQ409" s="763"/>
      <c r="HR409" s="763"/>
      <c r="HS409" s="763"/>
      <c r="HT409" s="763"/>
      <c r="HU409" s="763"/>
      <c r="HV409" s="763"/>
      <c r="HW409" s="763"/>
      <c r="HX409" s="763"/>
      <c r="HY409" s="763"/>
      <c r="HZ409" s="763"/>
      <c r="IA409" s="763"/>
      <c r="IB409" s="763"/>
      <c r="IC409" s="763"/>
      <c r="ID409" s="763"/>
      <c r="IE409" s="763"/>
      <c r="IF409" s="763"/>
      <c r="IG409" s="763"/>
      <c r="IH409" s="763"/>
      <c r="II409" s="763"/>
      <c r="IJ409" s="763"/>
      <c r="IK409" s="763"/>
      <c r="IL409" s="763"/>
      <c r="IM409" s="763"/>
      <c r="IN409" s="763"/>
      <c r="IO409" s="763"/>
      <c r="IP409" s="763"/>
      <c r="IQ409" s="763"/>
      <c r="IR409" s="763"/>
      <c r="IS409" s="763"/>
      <c r="IT409" s="763"/>
    </row>
    <row r="410" spans="1:254" s="768" customFormat="1" ht="15" customHeight="1" x14ac:dyDescent="0.2">
      <c r="A410" s="334"/>
      <c r="B410" s="334"/>
      <c r="C410" s="324"/>
      <c r="D410" s="947">
        <f>G410-I410</f>
        <v>5357.6300000026822</v>
      </c>
      <c r="E410" s="382"/>
      <c r="F410" s="756"/>
      <c r="G410" s="757">
        <v>39357886.57</v>
      </c>
      <c r="H410" s="760"/>
      <c r="I410" s="951">
        <v>39352528.939999998</v>
      </c>
      <c r="J410" s="760" t="s">
        <v>1579</v>
      </c>
      <c r="K410" s="760"/>
      <c r="L410" s="760"/>
      <c r="M410" s="876"/>
      <c r="N410" s="655"/>
      <c r="O410" s="655"/>
      <c r="P410" s="769" t="s">
        <v>211</v>
      </c>
      <c r="Q410" s="769"/>
      <c r="R410" s="770">
        <f>R408-R409-R407</f>
        <v>-1296994.3086748123</v>
      </c>
      <c r="S410" s="873">
        <v>-1296994.31</v>
      </c>
      <c r="T410" s="765">
        <f>R410-S410</f>
        <v>1.3251877389848232E-3</v>
      </c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766"/>
      <c r="AH410" s="767"/>
      <c r="AI410" s="767"/>
      <c r="AJ410" s="767"/>
      <c r="AK410" s="767"/>
      <c r="AL410" s="763"/>
      <c r="AM410" s="763"/>
      <c r="AN410" s="763"/>
      <c r="AO410" s="763"/>
      <c r="AP410" s="763"/>
      <c r="AQ410" s="763"/>
      <c r="AR410" s="763"/>
      <c r="AS410" s="763"/>
      <c r="AT410" s="763"/>
      <c r="AU410" s="763"/>
      <c r="AV410" s="764"/>
      <c r="AW410" s="764"/>
      <c r="AX410" s="764"/>
      <c r="AY410" s="764"/>
      <c r="AZ410" s="764"/>
      <c r="BA410" s="764"/>
      <c r="BB410" s="764"/>
      <c r="BC410" s="764"/>
      <c r="BD410" s="764"/>
      <c r="BE410" s="764"/>
      <c r="BF410" s="764"/>
      <c r="BG410" s="763"/>
      <c r="BH410" s="763"/>
      <c r="BI410" s="763"/>
      <c r="BJ410" s="763"/>
      <c r="BK410" s="763"/>
      <c r="BL410" s="763"/>
      <c r="BM410" s="763"/>
      <c r="BN410" s="763"/>
      <c r="BO410" s="763"/>
      <c r="BP410" s="763"/>
      <c r="BQ410" s="763"/>
      <c r="BR410" s="763"/>
      <c r="BS410" s="763"/>
      <c r="BT410" s="763"/>
      <c r="BU410" s="763"/>
      <c r="BV410" s="763"/>
      <c r="BW410" s="763"/>
      <c r="BX410" s="763"/>
      <c r="BY410" s="763"/>
      <c r="BZ410" s="763"/>
      <c r="CA410" s="763"/>
      <c r="CB410" s="763"/>
      <c r="CC410" s="763"/>
      <c r="CD410" s="763"/>
      <c r="CE410" s="763"/>
      <c r="CF410" s="763"/>
      <c r="CG410" s="763"/>
      <c r="CH410" s="763"/>
      <c r="CI410" s="763"/>
      <c r="CJ410" s="763"/>
      <c r="CK410" s="763"/>
      <c r="CL410" s="763"/>
      <c r="CM410" s="763"/>
      <c r="CN410" s="763"/>
      <c r="CO410" s="763"/>
      <c r="CP410" s="763"/>
      <c r="CQ410" s="763"/>
      <c r="CR410" s="763"/>
      <c r="CS410" s="763"/>
      <c r="CT410" s="763"/>
      <c r="CU410" s="763"/>
      <c r="CV410" s="763"/>
      <c r="CW410" s="763"/>
      <c r="CX410" s="763"/>
      <c r="CY410" s="763"/>
      <c r="CZ410" s="763"/>
      <c r="DA410" s="763"/>
      <c r="DB410" s="763"/>
      <c r="DC410" s="763"/>
      <c r="DD410" s="763"/>
      <c r="DE410" s="763"/>
      <c r="DF410" s="763"/>
      <c r="DG410" s="763"/>
      <c r="DH410" s="763"/>
      <c r="DI410" s="763"/>
      <c r="DJ410" s="763"/>
      <c r="DK410" s="763"/>
      <c r="DL410" s="763"/>
      <c r="DM410" s="763"/>
      <c r="DN410" s="763"/>
      <c r="DO410" s="763"/>
      <c r="DP410" s="763"/>
      <c r="DQ410" s="763"/>
      <c r="DR410" s="763"/>
      <c r="DS410" s="763"/>
      <c r="DT410" s="763"/>
      <c r="DU410" s="763"/>
      <c r="DV410" s="763"/>
      <c r="DW410" s="763"/>
      <c r="DX410" s="763"/>
      <c r="DY410" s="763"/>
      <c r="DZ410" s="763"/>
      <c r="EA410" s="763"/>
      <c r="EB410" s="763"/>
      <c r="EC410" s="763"/>
      <c r="ED410" s="763"/>
      <c r="EE410" s="763"/>
      <c r="EF410" s="763"/>
      <c r="EG410" s="763"/>
      <c r="EH410" s="763"/>
      <c r="EI410" s="763"/>
      <c r="EJ410" s="763"/>
      <c r="EK410" s="763"/>
      <c r="EL410" s="763"/>
      <c r="EM410" s="763"/>
      <c r="EN410" s="763"/>
      <c r="EO410" s="763"/>
      <c r="EP410" s="763"/>
      <c r="EQ410" s="763"/>
      <c r="ER410" s="763"/>
      <c r="ES410" s="763"/>
      <c r="ET410" s="763"/>
      <c r="EU410" s="763"/>
      <c r="EV410" s="763"/>
      <c r="EW410" s="763"/>
      <c r="EX410" s="763"/>
      <c r="EY410" s="763"/>
      <c r="EZ410" s="763"/>
      <c r="FA410" s="763"/>
      <c r="FB410" s="763"/>
      <c r="FC410" s="763"/>
      <c r="FD410" s="763"/>
      <c r="FE410" s="763"/>
      <c r="FF410" s="763"/>
      <c r="FG410" s="763"/>
      <c r="FH410" s="763"/>
      <c r="FI410" s="763"/>
      <c r="FJ410" s="763"/>
      <c r="FK410" s="763"/>
      <c r="FL410" s="763"/>
      <c r="FM410" s="763"/>
      <c r="FN410" s="763"/>
      <c r="FO410" s="763"/>
      <c r="FP410" s="763"/>
      <c r="FQ410" s="763"/>
      <c r="FR410" s="763"/>
      <c r="FS410" s="763"/>
      <c r="FT410" s="763"/>
      <c r="FU410" s="763"/>
      <c r="FV410" s="763"/>
      <c r="FW410" s="763"/>
      <c r="FX410" s="763"/>
      <c r="FY410" s="763"/>
      <c r="FZ410" s="763"/>
      <c r="GA410" s="763"/>
      <c r="GB410" s="763"/>
      <c r="GC410" s="763"/>
      <c r="GD410" s="763"/>
      <c r="GE410" s="763"/>
      <c r="GF410" s="763"/>
      <c r="GG410" s="763"/>
      <c r="GH410" s="763"/>
      <c r="GI410" s="763"/>
      <c r="GJ410" s="763"/>
      <c r="GK410" s="763"/>
      <c r="GL410" s="763"/>
      <c r="GM410" s="763"/>
      <c r="GN410" s="763"/>
      <c r="GO410" s="763"/>
      <c r="GP410" s="763"/>
      <c r="GQ410" s="763"/>
      <c r="GR410" s="763"/>
      <c r="GS410" s="763"/>
      <c r="GT410" s="763"/>
      <c r="GU410" s="763"/>
      <c r="GV410" s="763"/>
      <c r="GW410" s="763"/>
      <c r="GX410" s="763"/>
      <c r="GY410" s="763"/>
      <c r="GZ410" s="763"/>
      <c r="HA410" s="763"/>
      <c r="HB410" s="763"/>
      <c r="HC410" s="763"/>
      <c r="HD410" s="763"/>
      <c r="HE410" s="763"/>
      <c r="HF410" s="763"/>
      <c r="HG410" s="763"/>
      <c r="HH410" s="763"/>
      <c r="HI410" s="763"/>
      <c r="HJ410" s="763"/>
      <c r="HK410" s="763"/>
      <c r="HL410" s="763"/>
      <c r="HM410" s="763"/>
      <c r="HN410" s="763"/>
      <c r="HO410" s="763"/>
      <c r="HP410" s="763"/>
      <c r="HQ410" s="763"/>
      <c r="HR410" s="763"/>
      <c r="HS410" s="763"/>
      <c r="HT410" s="763"/>
      <c r="HU410" s="763"/>
      <c r="HV410" s="763"/>
      <c r="HW410" s="763"/>
      <c r="HX410" s="763"/>
      <c r="HY410" s="763"/>
      <c r="HZ410" s="763"/>
      <c r="IA410" s="763"/>
      <c r="IB410" s="763"/>
      <c r="IC410" s="763"/>
      <c r="ID410" s="763"/>
      <c r="IE410" s="763"/>
      <c r="IF410" s="763"/>
      <c r="IG410" s="763"/>
      <c r="IH410" s="763"/>
      <c r="II410" s="763"/>
      <c r="IJ410" s="763"/>
      <c r="IK410" s="763"/>
      <c r="IL410" s="763"/>
      <c r="IM410" s="763"/>
      <c r="IN410" s="763"/>
      <c r="IO410" s="763"/>
      <c r="IP410" s="763"/>
      <c r="IQ410" s="763"/>
      <c r="IR410" s="763"/>
      <c r="IS410" s="763"/>
      <c r="IT410" s="763"/>
    </row>
    <row r="411" spans="1:254" s="768" customFormat="1" ht="15" customHeight="1" x14ac:dyDescent="0.2">
      <c r="A411" s="334"/>
      <c r="B411" s="334"/>
      <c r="C411" s="324"/>
      <c r="D411" s="760"/>
      <c r="E411" s="382"/>
      <c r="F411" s="756"/>
      <c r="G411" s="951"/>
      <c r="H411" s="760"/>
      <c r="I411" s="951">
        <v>-22179522.02</v>
      </c>
      <c r="J411" s="950" t="s">
        <v>1591</v>
      </c>
      <c r="K411" s="760"/>
      <c r="L411" s="760"/>
      <c r="M411" s="876"/>
      <c r="N411" s="655"/>
      <c r="O411" s="946"/>
      <c r="P411" s="920" t="s">
        <v>1489</v>
      </c>
      <c r="Q411" s="758"/>
      <c r="R411" s="943"/>
      <c r="S411" s="873"/>
      <c r="T411" s="765">
        <v>28620.45</v>
      </c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766"/>
      <c r="AH411" s="767"/>
      <c r="AI411" s="767"/>
      <c r="AJ411" s="767"/>
      <c r="AK411" s="767"/>
      <c r="AL411" s="763"/>
      <c r="AM411" s="763"/>
      <c r="AN411" s="763"/>
      <c r="AO411" s="763"/>
      <c r="AP411" s="763"/>
      <c r="AQ411" s="763"/>
      <c r="AR411" s="763"/>
      <c r="AS411" s="763"/>
      <c r="AT411" s="763"/>
      <c r="AU411" s="763"/>
      <c r="AV411" s="764"/>
      <c r="AW411" s="764"/>
      <c r="AX411" s="764"/>
      <c r="AY411" s="764"/>
      <c r="AZ411" s="764"/>
      <c r="BA411" s="764"/>
      <c r="BB411" s="764"/>
      <c r="BC411" s="764"/>
      <c r="BD411" s="764"/>
      <c r="BE411" s="764"/>
      <c r="BF411" s="764"/>
      <c r="BG411" s="763"/>
      <c r="BH411" s="763"/>
      <c r="BI411" s="763"/>
      <c r="BJ411" s="763"/>
      <c r="BK411" s="763"/>
      <c r="BL411" s="763"/>
      <c r="BM411" s="763"/>
      <c r="BN411" s="763"/>
      <c r="BO411" s="763"/>
      <c r="BP411" s="763"/>
      <c r="BQ411" s="763"/>
      <c r="BR411" s="763"/>
      <c r="BS411" s="763"/>
      <c r="BT411" s="763"/>
      <c r="BU411" s="763"/>
      <c r="BV411" s="763"/>
      <c r="BW411" s="763"/>
      <c r="BX411" s="763"/>
      <c r="BY411" s="763"/>
      <c r="BZ411" s="763"/>
      <c r="CA411" s="763"/>
      <c r="CB411" s="763"/>
      <c r="CC411" s="763"/>
      <c r="CD411" s="763"/>
      <c r="CE411" s="763"/>
      <c r="CF411" s="763"/>
      <c r="CG411" s="763"/>
      <c r="CH411" s="763"/>
      <c r="CI411" s="763"/>
      <c r="CJ411" s="763"/>
      <c r="CK411" s="763"/>
      <c r="CL411" s="763"/>
      <c r="CM411" s="763"/>
      <c r="CN411" s="763"/>
      <c r="CO411" s="763"/>
      <c r="CP411" s="763"/>
      <c r="CQ411" s="763"/>
      <c r="CR411" s="763"/>
      <c r="CS411" s="763"/>
      <c r="CT411" s="763"/>
      <c r="CU411" s="763"/>
      <c r="CV411" s="763"/>
      <c r="CW411" s="763"/>
      <c r="CX411" s="763"/>
      <c r="CY411" s="763"/>
      <c r="CZ411" s="763"/>
      <c r="DA411" s="763"/>
      <c r="DB411" s="763"/>
      <c r="DC411" s="763"/>
      <c r="DD411" s="763"/>
      <c r="DE411" s="763"/>
      <c r="DF411" s="763"/>
      <c r="DG411" s="763"/>
      <c r="DH411" s="763"/>
      <c r="DI411" s="763"/>
      <c r="DJ411" s="763"/>
      <c r="DK411" s="763"/>
      <c r="DL411" s="763"/>
      <c r="DM411" s="763"/>
      <c r="DN411" s="763"/>
      <c r="DO411" s="763"/>
      <c r="DP411" s="763"/>
      <c r="DQ411" s="763"/>
      <c r="DR411" s="763"/>
      <c r="DS411" s="763"/>
      <c r="DT411" s="763"/>
      <c r="DU411" s="763"/>
      <c r="DV411" s="763"/>
      <c r="DW411" s="763"/>
      <c r="DX411" s="763"/>
      <c r="DY411" s="763"/>
      <c r="DZ411" s="763"/>
      <c r="EA411" s="763"/>
      <c r="EB411" s="763"/>
      <c r="EC411" s="763"/>
      <c r="ED411" s="763"/>
      <c r="EE411" s="763"/>
      <c r="EF411" s="763"/>
      <c r="EG411" s="763"/>
      <c r="EH411" s="763"/>
      <c r="EI411" s="763"/>
      <c r="EJ411" s="763"/>
      <c r="EK411" s="763"/>
      <c r="EL411" s="763"/>
      <c r="EM411" s="763"/>
      <c r="EN411" s="763"/>
      <c r="EO411" s="763"/>
      <c r="EP411" s="763"/>
      <c r="EQ411" s="763"/>
      <c r="ER411" s="763"/>
      <c r="ES411" s="763"/>
      <c r="ET411" s="763"/>
      <c r="EU411" s="763"/>
      <c r="EV411" s="763"/>
      <c r="EW411" s="763"/>
      <c r="EX411" s="763"/>
      <c r="EY411" s="763"/>
      <c r="EZ411" s="763"/>
      <c r="FA411" s="763"/>
      <c r="FB411" s="763"/>
      <c r="FC411" s="763"/>
      <c r="FD411" s="763"/>
      <c r="FE411" s="763"/>
      <c r="FF411" s="763"/>
      <c r="FG411" s="763"/>
      <c r="FH411" s="763"/>
      <c r="FI411" s="763"/>
      <c r="FJ411" s="763"/>
      <c r="FK411" s="763"/>
      <c r="FL411" s="763"/>
      <c r="FM411" s="763"/>
      <c r="FN411" s="763"/>
      <c r="FO411" s="763"/>
      <c r="FP411" s="763"/>
      <c r="FQ411" s="763"/>
      <c r="FR411" s="763"/>
      <c r="FS411" s="763"/>
      <c r="FT411" s="763"/>
      <c r="FU411" s="763"/>
      <c r="FV411" s="763"/>
      <c r="FW411" s="763"/>
      <c r="FX411" s="763"/>
      <c r="FY411" s="763"/>
      <c r="FZ411" s="763"/>
      <c r="GA411" s="763"/>
      <c r="GB411" s="763"/>
      <c r="GC411" s="763"/>
      <c r="GD411" s="763"/>
      <c r="GE411" s="763"/>
      <c r="GF411" s="763"/>
      <c r="GG411" s="763"/>
      <c r="GH411" s="763"/>
      <c r="GI411" s="763"/>
      <c r="GJ411" s="763"/>
      <c r="GK411" s="763"/>
      <c r="GL411" s="763"/>
      <c r="GM411" s="763"/>
      <c r="GN411" s="763"/>
      <c r="GO411" s="763"/>
      <c r="GP411" s="763"/>
      <c r="GQ411" s="763"/>
      <c r="GR411" s="763"/>
      <c r="GS411" s="763"/>
      <c r="GT411" s="763"/>
      <c r="GU411" s="763"/>
      <c r="GV411" s="763"/>
      <c r="GW411" s="763"/>
      <c r="GX411" s="763"/>
      <c r="GY411" s="763"/>
      <c r="GZ411" s="763"/>
      <c r="HA411" s="763"/>
      <c r="HB411" s="763"/>
      <c r="HC411" s="763"/>
      <c r="HD411" s="763"/>
      <c r="HE411" s="763"/>
      <c r="HF411" s="763"/>
      <c r="HG411" s="763"/>
      <c r="HH411" s="763"/>
      <c r="HI411" s="763"/>
      <c r="HJ411" s="763"/>
      <c r="HK411" s="763"/>
      <c r="HL411" s="763"/>
      <c r="HM411" s="763"/>
      <c r="HN411" s="763"/>
      <c r="HO411" s="763"/>
      <c r="HP411" s="763"/>
      <c r="HQ411" s="763"/>
      <c r="HR411" s="763"/>
      <c r="HS411" s="763"/>
      <c r="HT411" s="763"/>
      <c r="HU411" s="763"/>
      <c r="HV411" s="763"/>
      <c r="HW411" s="763"/>
      <c r="HX411" s="763"/>
      <c r="HY411" s="763"/>
      <c r="HZ411" s="763"/>
      <c r="IA411" s="763"/>
      <c r="IB411" s="763"/>
      <c r="IC411" s="763"/>
      <c r="ID411" s="763"/>
      <c r="IE411" s="763"/>
      <c r="IF411" s="763"/>
      <c r="IG411" s="763"/>
      <c r="IH411" s="763"/>
      <c r="II411" s="763"/>
      <c r="IJ411" s="763"/>
      <c r="IK411" s="763"/>
      <c r="IL411" s="763"/>
      <c r="IM411" s="763"/>
      <c r="IN411" s="763"/>
      <c r="IO411" s="763"/>
      <c r="IP411" s="763"/>
      <c r="IQ411" s="763"/>
      <c r="IR411" s="763"/>
      <c r="IS411" s="763"/>
      <c r="IT411" s="763"/>
    </row>
    <row r="412" spans="1:254" s="768" customFormat="1" ht="15" customHeight="1" x14ac:dyDescent="0.3">
      <c r="A412" s="334"/>
      <c r="B412" s="334"/>
      <c r="C412" s="324"/>
      <c r="D412" s="760"/>
      <c r="E412" s="382"/>
      <c r="F412" s="756"/>
      <c r="G412" s="951"/>
      <c r="H412" s="760"/>
      <c r="I412" s="951"/>
      <c r="J412" s="950"/>
      <c r="K412" s="760"/>
      <c r="L412" s="760"/>
      <c r="M412" s="950"/>
      <c r="N412" s="655"/>
      <c r="O412" s="946"/>
      <c r="P412" s="921" t="s">
        <v>211</v>
      </c>
      <c r="Q412" s="921"/>
      <c r="R412" s="944"/>
      <c r="S412" s="873"/>
      <c r="T412" s="765"/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766"/>
      <c r="AH412" s="767"/>
      <c r="AI412" s="767"/>
      <c r="AJ412" s="767"/>
      <c r="AK412" s="767"/>
      <c r="AL412" s="763"/>
      <c r="AM412" s="763"/>
      <c r="AN412" s="763"/>
      <c r="AO412" s="763"/>
      <c r="AP412" s="763"/>
      <c r="AQ412" s="763"/>
      <c r="AR412" s="763"/>
      <c r="AS412" s="763"/>
      <c r="AT412" s="763"/>
      <c r="AU412" s="763"/>
      <c r="AV412" s="764"/>
      <c r="AW412" s="764"/>
      <c r="AX412" s="764"/>
      <c r="AY412" s="764"/>
      <c r="AZ412" s="764"/>
      <c r="BA412" s="764"/>
      <c r="BB412" s="764"/>
      <c r="BC412" s="764"/>
      <c r="BD412" s="764"/>
      <c r="BE412" s="764"/>
      <c r="BF412" s="764"/>
      <c r="BG412" s="763"/>
      <c r="BH412" s="763"/>
      <c r="BI412" s="763"/>
      <c r="BJ412" s="763"/>
      <c r="BK412" s="763"/>
      <c r="BL412" s="763"/>
      <c r="BM412" s="763"/>
      <c r="BN412" s="763"/>
      <c r="BO412" s="763"/>
      <c r="BP412" s="763"/>
      <c r="BQ412" s="763"/>
      <c r="BR412" s="763"/>
      <c r="BS412" s="763"/>
      <c r="BT412" s="763"/>
      <c r="BU412" s="763"/>
      <c r="BV412" s="763"/>
      <c r="BW412" s="763"/>
      <c r="BX412" s="763"/>
      <c r="BY412" s="763"/>
      <c r="BZ412" s="763"/>
      <c r="CA412" s="763"/>
      <c r="CB412" s="763"/>
      <c r="CC412" s="763"/>
      <c r="CD412" s="763"/>
      <c r="CE412" s="763"/>
      <c r="CF412" s="763"/>
      <c r="CG412" s="763"/>
      <c r="CH412" s="763"/>
      <c r="CI412" s="763"/>
      <c r="CJ412" s="763"/>
      <c r="CK412" s="763"/>
      <c r="CL412" s="763"/>
      <c r="CM412" s="763"/>
      <c r="CN412" s="763"/>
      <c r="CO412" s="763"/>
      <c r="CP412" s="763"/>
      <c r="CQ412" s="763"/>
      <c r="CR412" s="763"/>
      <c r="CS412" s="763"/>
      <c r="CT412" s="763"/>
      <c r="CU412" s="763"/>
      <c r="CV412" s="763"/>
      <c r="CW412" s="763"/>
      <c r="CX412" s="763"/>
      <c r="CY412" s="763"/>
      <c r="CZ412" s="763"/>
      <c r="DA412" s="763"/>
      <c r="DB412" s="763"/>
      <c r="DC412" s="763"/>
      <c r="DD412" s="763"/>
      <c r="DE412" s="763"/>
      <c r="DF412" s="763"/>
      <c r="DG412" s="763"/>
      <c r="DH412" s="763"/>
      <c r="DI412" s="763"/>
      <c r="DJ412" s="763"/>
      <c r="DK412" s="763"/>
      <c r="DL412" s="763"/>
      <c r="DM412" s="763"/>
      <c r="DN412" s="763"/>
      <c r="DO412" s="763"/>
      <c r="DP412" s="763"/>
      <c r="DQ412" s="763"/>
      <c r="DR412" s="763"/>
      <c r="DS412" s="763"/>
      <c r="DT412" s="763"/>
      <c r="DU412" s="763"/>
      <c r="DV412" s="763"/>
      <c r="DW412" s="763"/>
      <c r="DX412" s="763"/>
      <c r="DY412" s="763"/>
      <c r="DZ412" s="763"/>
      <c r="EA412" s="763"/>
      <c r="EB412" s="763"/>
      <c r="EC412" s="763"/>
      <c r="ED412" s="763"/>
      <c r="EE412" s="763"/>
      <c r="EF412" s="763"/>
      <c r="EG412" s="763"/>
      <c r="EH412" s="763"/>
      <c r="EI412" s="763"/>
      <c r="EJ412" s="763"/>
      <c r="EK412" s="763"/>
      <c r="EL412" s="763"/>
      <c r="EM412" s="763"/>
      <c r="EN412" s="763"/>
      <c r="EO412" s="763"/>
      <c r="EP412" s="763"/>
      <c r="EQ412" s="763"/>
      <c r="ER412" s="763"/>
      <c r="ES412" s="763"/>
      <c r="ET412" s="763"/>
      <c r="EU412" s="763"/>
      <c r="EV412" s="763"/>
      <c r="EW412" s="763"/>
      <c r="EX412" s="763"/>
      <c r="EY412" s="763"/>
      <c r="EZ412" s="763"/>
      <c r="FA412" s="763"/>
      <c r="FB412" s="763"/>
      <c r="FC412" s="763"/>
      <c r="FD412" s="763"/>
      <c r="FE412" s="763"/>
      <c r="FF412" s="763"/>
      <c r="FG412" s="763"/>
      <c r="FH412" s="763"/>
      <c r="FI412" s="763"/>
      <c r="FJ412" s="763"/>
      <c r="FK412" s="763"/>
      <c r="FL412" s="763"/>
      <c r="FM412" s="763"/>
      <c r="FN412" s="763"/>
      <c r="FO412" s="763"/>
      <c r="FP412" s="763"/>
      <c r="FQ412" s="763"/>
      <c r="FR412" s="763"/>
      <c r="FS412" s="763"/>
      <c r="FT412" s="763"/>
      <c r="FU412" s="763"/>
      <c r="FV412" s="763"/>
      <c r="FW412" s="763"/>
      <c r="FX412" s="763"/>
      <c r="FY412" s="763"/>
      <c r="FZ412" s="763"/>
      <c r="GA412" s="763"/>
      <c r="GB412" s="763"/>
      <c r="GC412" s="763"/>
      <c r="GD412" s="763"/>
      <c r="GE412" s="763"/>
      <c r="GF412" s="763"/>
      <c r="GG412" s="763"/>
      <c r="GH412" s="763"/>
      <c r="GI412" s="763"/>
      <c r="GJ412" s="763"/>
      <c r="GK412" s="763"/>
      <c r="GL412" s="763"/>
      <c r="GM412" s="763"/>
      <c r="GN412" s="763"/>
      <c r="GO412" s="763"/>
      <c r="GP412" s="763"/>
      <c r="GQ412" s="763"/>
      <c r="GR412" s="763"/>
      <c r="GS412" s="763"/>
      <c r="GT412" s="763"/>
      <c r="GU412" s="763"/>
      <c r="GV412" s="763"/>
      <c r="GW412" s="763"/>
      <c r="GX412" s="763"/>
      <c r="GY412" s="763"/>
      <c r="GZ412" s="763"/>
      <c r="HA412" s="763"/>
      <c r="HB412" s="763"/>
      <c r="HC412" s="763"/>
      <c r="HD412" s="763"/>
      <c r="HE412" s="763"/>
      <c r="HF412" s="763"/>
      <c r="HG412" s="763"/>
      <c r="HH412" s="763"/>
      <c r="HI412" s="763"/>
      <c r="HJ412" s="763"/>
      <c r="HK412" s="763"/>
      <c r="HL412" s="763"/>
      <c r="HM412" s="763"/>
      <c r="HN412" s="763"/>
      <c r="HO412" s="763"/>
      <c r="HP412" s="763"/>
      <c r="HQ412" s="763"/>
      <c r="HR412" s="763"/>
      <c r="HS412" s="763"/>
      <c r="HT412" s="763"/>
      <c r="HU412" s="763"/>
      <c r="HV412" s="763"/>
      <c r="HW412" s="763"/>
      <c r="HX412" s="763"/>
      <c r="HY412" s="763"/>
      <c r="HZ412" s="763"/>
      <c r="IA412" s="763"/>
      <c r="IB412" s="763"/>
      <c r="IC412" s="763"/>
      <c r="ID412" s="763"/>
      <c r="IE412" s="763"/>
      <c r="IF412" s="763"/>
      <c r="IG412" s="763"/>
      <c r="IH412" s="763"/>
      <c r="II412" s="763"/>
      <c r="IJ412" s="763"/>
      <c r="IK412" s="763"/>
      <c r="IL412" s="763"/>
      <c r="IM412" s="763"/>
      <c r="IN412" s="763"/>
      <c r="IO412" s="763"/>
      <c r="IP412" s="763"/>
      <c r="IQ412" s="763"/>
      <c r="IR412" s="763"/>
      <c r="IS412" s="763"/>
      <c r="IT412" s="763"/>
    </row>
    <row r="413" spans="1:254" s="768" customFormat="1" ht="15" customHeight="1" x14ac:dyDescent="0.3">
      <c r="A413" s="334"/>
      <c r="B413" s="334"/>
      <c r="C413" s="324"/>
      <c r="D413" s="760"/>
      <c r="E413" s="382"/>
      <c r="F413" s="756"/>
      <c r="G413" s="951"/>
      <c r="H413" s="760"/>
      <c r="I413" s="759"/>
      <c r="J413" s="757"/>
      <c r="K413" s="760"/>
      <c r="L413" s="760"/>
      <c r="M413" s="757"/>
      <c r="N413" s="655"/>
      <c r="O413" s="945"/>
      <c r="P413" s="382"/>
      <c r="Q413" s="382"/>
      <c r="R413" s="382"/>
      <c r="S413" s="873"/>
      <c r="T413" s="765"/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766"/>
      <c r="AH413" s="767"/>
      <c r="AI413" s="767"/>
      <c r="AJ413" s="767"/>
      <c r="AK413" s="767"/>
      <c r="AL413" s="763"/>
      <c r="AM413" s="763"/>
      <c r="AN413" s="763"/>
      <c r="AO413" s="763"/>
      <c r="AP413" s="763"/>
      <c r="AQ413" s="763"/>
      <c r="AR413" s="763"/>
      <c r="AS413" s="763"/>
      <c r="AT413" s="763"/>
      <c r="AU413" s="763"/>
      <c r="AV413" s="764"/>
      <c r="AW413" s="764"/>
      <c r="AX413" s="764"/>
      <c r="AY413" s="764"/>
      <c r="AZ413" s="764"/>
      <c r="BA413" s="764"/>
      <c r="BB413" s="764"/>
      <c r="BC413" s="764"/>
      <c r="BD413" s="764"/>
      <c r="BE413" s="764"/>
      <c r="BF413" s="764"/>
      <c r="BG413" s="763"/>
      <c r="BH413" s="763"/>
      <c r="BI413" s="763"/>
      <c r="BJ413" s="763"/>
      <c r="BK413" s="763"/>
      <c r="BL413" s="763"/>
      <c r="BM413" s="763"/>
      <c r="BN413" s="763"/>
      <c r="BO413" s="763"/>
      <c r="BP413" s="763"/>
      <c r="BQ413" s="763"/>
      <c r="BR413" s="763"/>
      <c r="BS413" s="763"/>
      <c r="BT413" s="763"/>
      <c r="BU413" s="763"/>
      <c r="BV413" s="763"/>
      <c r="BW413" s="763"/>
      <c r="BX413" s="763"/>
      <c r="BY413" s="763"/>
      <c r="BZ413" s="763"/>
      <c r="CA413" s="763"/>
      <c r="CB413" s="763"/>
      <c r="CC413" s="763"/>
      <c r="CD413" s="763"/>
      <c r="CE413" s="763"/>
      <c r="CF413" s="763"/>
      <c r="CG413" s="763"/>
      <c r="CH413" s="763"/>
      <c r="CI413" s="763"/>
      <c r="CJ413" s="763"/>
      <c r="CK413" s="763"/>
      <c r="CL413" s="763"/>
      <c r="CM413" s="763"/>
      <c r="CN413" s="763"/>
      <c r="CO413" s="763"/>
      <c r="CP413" s="763"/>
      <c r="CQ413" s="763"/>
      <c r="CR413" s="763"/>
      <c r="CS413" s="763"/>
      <c r="CT413" s="763"/>
      <c r="CU413" s="763"/>
      <c r="CV413" s="763"/>
      <c r="CW413" s="763"/>
      <c r="CX413" s="763"/>
      <c r="CY413" s="763"/>
      <c r="CZ413" s="763"/>
      <c r="DA413" s="763"/>
      <c r="DB413" s="763"/>
      <c r="DC413" s="763"/>
      <c r="DD413" s="763"/>
      <c r="DE413" s="763"/>
      <c r="DF413" s="763"/>
      <c r="DG413" s="763"/>
      <c r="DH413" s="763"/>
      <c r="DI413" s="763"/>
      <c r="DJ413" s="763"/>
      <c r="DK413" s="763"/>
      <c r="DL413" s="763"/>
      <c r="DM413" s="763"/>
      <c r="DN413" s="763"/>
      <c r="DO413" s="763"/>
      <c r="DP413" s="763"/>
      <c r="DQ413" s="763"/>
      <c r="DR413" s="763"/>
      <c r="DS413" s="763"/>
      <c r="DT413" s="763"/>
      <c r="DU413" s="763"/>
      <c r="DV413" s="763"/>
      <c r="DW413" s="763"/>
      <c r="DX413" s="763"/>
      <c r="DY413" s="763"/>
      <c r="DZ413" s="763"/>
      <c r="EA413" s="763"/>
      <c r="EB413" s="763"/>
      <c r="EC413" s="763"/>
      <c r="ED413" s="763"/>
      <c r="EE413" s="763"/>
      <c r="EF413" s="763"/>
      <c r="EG413" s="763"/>
      <c r="EH413" s="763"/>
      <c r="EI413" s="763"/>
      <c r="EJ413" s="763"/>
      <c r="EK413" s="763"/>
      <c r="EL413" s="763"/>
      <c r="EM413" s="763"/>
      <c r="EN413" s="763"/>
      <c r="EO413" s="763"/>
      <c r="EP413" s="763"/>
      <c r="EQ413" s="763"/>
      <c r="ER413" s="763"/>
      <c r="ES413" s="763"/>
      <c r="ET413" s="763"/>
      <c r="EU413" s="763"/>
      <c r="EV413" s="763"/>
      <c r="EW413" s="763"/>
      <c r="EX413" s="763"/>
      <c r="EY413" s="763"/>
      <c r="EZ413" s="763"/>
      <c r="FA413" s="763"/>
      <c r="FB413" s="763"/>
      <c r="FC413" s="763"/>
      <c r="FD413" s="763"/>
      <c r="FE413" s="763"/>
      <c r="FF413" s="763"/>
      <c r="FG413" s="763"/>
      <c r="FH413" s="763"/>
      <c r="FI413" s="763"/>
      <c r="FJ413" s="763"/>
      <c r="FK413" s="763"/>
      <c r="FL413" s="763"/>
      <c r="FM413" s="763"/>
      <c r="FN413" s="763"/>
      <c r="FO413" s="763"/>
      <c r="FP413" s="763"/>
      <c r="FQ413" s="763"/>
      <c r="FR413" s="763"/>
      <c r="FS413" s="763"/>
      <c r="FT413" s="763"/>
      <c r="FU413" s="763"/>
      <c r="FV413" s="763"/>
      <c r="FW413" s="763"/>
      <c r="FX413" s="763"/>
      <c r="FY413" s="763"/>
      <c r="FZ413" s="763"/>
      <c r="GA413" s="763"/>
      <c r="GB413" s="763"/>
      <c r="GC413" s="763"/>
      <c r="GD413" s="763"/>
      <c r="GE413" s="763"/>
      <c r="GF413" s="763"/>
      <c r="GG413" s="763"/>
      <c r="GH413" s="763"/>
      <c r="GI413" s="763"/>
      <c r="GJ413" s="763"/>
      <c r="GK413" s="763"/>
      <c r="GL413" s="763"/>
      <c r="GM413" s="763"/>
      <c r="GN413" s="763"/>
      <c r="GO413" s="763"/>
      <c r="GP413" s="763"/>
      <c r="GQ413" s="763"/>
      <c r="GR413" s="763"/>
      <c r="GS413" s="763"/>
      <c r="GT413" s="763"/>
      <c r="GU413" s="763"/>
      <c r="GV413" s="763"/>
      <c r="GW413" s="763"/>
      <c r="GX413" s="763"/>
      <c r="GY413" s="763"/>
      <c r="GZ413" s="763"/>
      <c r="HA413" s="763"/>
      <c r="HB413" s="763"/>
      <c r="HC413" s="763"/>
      <c r="HD413" s="763"/>
      <c r="HE413" s="763"/>
      <c r="HF413" s="763"/>
      <c r="HG413" s="763"/>
      <c r="HH413" s="763"/>
      <c r="HI413" s="763"/>
      <c r="HJ413" s="763"/>
      <c r="HK413" s="763"/>
      <c r="HL413" s="763"/>
      <c r="HM413" s="763"/>
      <c r="HN413" s="763"/>
      <c r="HO413" s="763"/>
      <c r="HP413" s="763"/>
      <c r="HQ413" s="763"/>
      <c r="HR413" s="763"/>
      <c r="HS413" s="763"/>
      <c r="HT413" s="763"/>
      <c r="HU413" s="763"/>
      <c r="HV413" s="763"/>
      <c r="HW413" s="763"/>
      <c r="HX413" s="763"/>
      <c r="HY413" s="763"/>
      <c r="HZ413" s="763"/>
      <c r="IA413" s="763"/>
      <c r="IB413" s="763"/>
      <c r="IC413" s="763"/>
      <c r="ID413" s="763"/>
      <c r="IE413" s="763"/>
      <c r="IF413" s="763"/>
      <c r="IG413" s="763"/>
      <c r="IH413" s="763"/>
      <c r="II413" s="763"/>
      <c r="IJ413" s="763"/>
      <c r="IK413" s="763"/>
      <c r="IL413" s="763"/>
      <c r="IM413" s="763"/>
      <c r="IN413" s="763"/>
      <c r="IO413" s="763"/>
      <c r="IP413" s="763"/>
      <c r="IQ413" s="763"/>
      <c r="IR413" s="763"/>
      <c r="IS413" s="763"/>
      <c r="IT413" s="763"/>
    </row>
    <row r="414" spans="1:254" s="768" customFormat="1" ht="15" customHeight="1" x14ac:dyDescent="0.3">
      <c r="A414" s="334"/>
      <c r="B414" s="334"/>
      <c r="C414" s="324"/>
      <c r="D414" s="760"/>
      <c r="E414" s="382"/>
      <c r="F414" s="756"/>
      <c r="G414" s="951"/>
      <c r="H414" s="760">
        <f>H404+I404+J404-M404-O404-P404+'Debtors Listing Islamic (Profit'!H396</f>
        <v>-215717510.90999982</v>
      </c>
      <c r="I414" s="760">
        <f>SUM(I408:I413)</f>
        <v>-141496378.50000003</v>
      </c>
      <c r="J414" s="760">
        <f>H414-I414</f>
        <v>-74221132.409999788</v>
      </c>
      <c r="K414" s="760"/>
      <c r="L414" s="760"/>
      <c r="M414" s="846"/>
      <c r="N414" s="655"/>
      <c r="O414" s="655"/>
      <c r="P414" s="382"/>
      <c r="Q414" s="382"/>
      <c r="R414" s="540"/>
      <c r="S414" s="873"/>
      <c r="T414" s="765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766"/>
      <c r="AH414" s="767"/>
      <c r="AI414" s="767"/>
      <c r="AJ414" s="767"/>
      <c r="AK414" s="767"/>
      <c r="AL414" s="763"/>
      <c r="AM414" s="763"/>
      <c r="AN414" s="763"/>
      <c r="AO414" s="763"/>
      <c r="AP414" s="763"/>
      <c r="AQ414" s="763"/>
      <c r="AR414" s="763"/>
      <c r="AS414" s="763"/>
      <c r="AT414" s="763"/>
      <c r="AU414" s="763"/>
      <c r="AV414" s="764"/>
      <c r="AW414" s="764"/>
      <c r="AX414" s="764"/>
      <c r="AY414" s="764"/>
      <c r="AZ414" s="764"/>
      <c r="BA414" s="764"/>
      <c r="BB414" s="764"/>
      <c r="BC414" s="764"/>
      <c r="BD414" s="764"/>
      <c r="BE414" s="764"/>
      <c r="BF414" s="764"/>
      <c r="BG414" s="763"/>
      <c r="BH414" s="763"/>
      <c r="BI414" s="763"/>
      <c r="BJ414" s="763"/>
      <c r="BK414" s="763"/>
      <c r="BL414" s="763"/>
      <c r="BM414" s="763"/>
      <c r="BN414" s="763"/>
      <c r="BO414" s="763"/>
      <c r="BP414" s="763"/>
      <c r="BQ414" s="763"/>
      <c r="BR414" s="763"/>
      <c r="BS414" s="763"/>
      <c r="BT414" s="763"/>
      <c r="BU414" s="763"/>
      <c r="BV414" s="763"/>
      <c r="BW414" s="763"/>
      <c r="BX414" s="763"/>
      <c r="BY414" s="763"/>
      <c r="BZ414" s="763"/>
      <c r="CA414" s="763"/>
      <c r="CB414" s="763"/>
      <c r="CC414" s="763"/>
      <c r="CD414" s="763"/>
      <c r="CE414" s="763"/>
      <c r="CF414" s="763"/>
      <c r="CG414" s="763"/>
      <c r="CH414" s="763"/>
      <c r="CI414" s="763"/>
      <c r="CJ414" s="763"/>
      <c r="CK414" s="763"/>
      <c r="CL414" s="763"/>
      <c r="CM414" s="763"/>
      <c r="CN414" s="763"/>
      <c r="CO414" s="763"/>
      <c r="CP414" s="763"/>
      <c r="CQ414" s="763"/>
      <c r="CR414" s="763"/>
      <c r="CS414" s="763"/>
      <c r="CT414" s="763"/>
      <c r="CU414" s="763"/>
      <c r="CV414" s="763"/>
      <c r="CW414" s="763"/>
      <c r="CX414" s="763"/>
      <c r="CY414" s="763"/>
      <c r="CZ414" s="763"/>
      <c r="DA414" s="763"/>
      <c r="DB414" s="763"/>
      <c r="DC414" s="763"/>
      <c r="DD414" s="763"/>
      <c r="DE414" s="763"/>
      <c r="DF414" s="763"/>
      <c r="DG414" s="763"/>
      <c r="DH414" s="763"/>
      <c r="DI414" s="763"/>
      <c r="DJ414" s="763"/>
      <c r="DK414" s="763"/>
      <c r="DL414" s="763"/>
      <c r="DM414" s="763"/>
      <c r="DN414" s="763"/>
      <c r="DO414" s="763"/>
      <c r="DP414" s="763"/>
      <c r="DQ414" s="763"/>
      <c r="DR414" s="763"/>
      <c r="DS414" s="763"/>
      <c r="DT414" s="763"/>
      <c r="DU414" s="763"/>
      <c r="DV414" s="763"/>
      <c r="DW414" s="763"/>
      <c r="DX414" s="763"/>
      <c r="DY414" s="763"/>
      <c r="DZ414" s="763"/>
      <c r="EA414" s="763"/>
      <c r="EB414" s="763"/>
      <c r="EC414" s="763"/>
      <c r="ED414" s="763"/>
      <c r="EE414" s="763"/>
      <c r="EF414" s="763"/>
      <c r="EG414" s="763"/>
      <c r="EH414" s="763"/>
      <c r="EI414" s="763"/>
      <c r="EJ414" s="763"/>
      <c r="EK414" s="763"/>
      <c r="EL414" s="763"/>
      <c r="EM414" s="763"/>
      <c r="EN414" s="763"/>
      <c r="EO414" s="763"/>
      <c r="EP414" s="763"/>
      <c r="EQ414" s="763"/>
      <c r="ER414" s="763"/>
      <c r="ES414" s="763"/>
      <c r="ET414" s="763"/>
      <c r="EU414" s="763"/>
      <c r="EV414" s="763"/>
      <c r="EW414" s="763"/>
      <c r="EX414" s="763"/>
      <c r="EY414" s="763"/>
      <c r="EZ414" s="763"/>
      <c r="FA414" s="763"/>
      <c r="FB414" s="763"/>
      <c r="FC414" s="763"/>
      <c r="FD414" s="763"/>
      <c r="FE414" s="763"/>
      <c r="FF414" s="763"/>
      <c r="FG414" s="763"/>
      <c r="FH414" s="763"/>
      <c r="FI414" s="763"/>
      <c r="FJ414" s="763"/>
      <c r="FK414" s="763"/>
      <c r="FL414" s="763"/>
      <c r="FM414" s="763"/>
      <c r="FN414" s="763"/>
      <c r="FO414" s="763"/>
      <c r="FP414" s="763"/>
      <c r="FQ414" s="763"/>
      <c r="FR414" s="763"/>
      <c r="FS414" s="763"/>
      <c r="FT414" s="763"/>
      <c r="FU414" s="763"/>
      <c r="FV414" s="763"/>
      <c r="FW414" s="763"/>
      <c r="FX414" s="763"/>
      <c r="FY414" s="763"/>
      <c r="FZ414" s="763"/>
      <c r="GA414" s="763"/>
      <c r="GB414" s="763"/>
      <c r="GC414" s="763"/>
      <c r="GD414" s="763"/>
      <c r="GE414" s="763"/>
      <c r="GF414" s="763"/>
      <c r="GG414" s="763"/>
      <c r="GH414" s="763"/>
      <c r="GI414" s="763"/>
      <c r="GJ414" s="763"/>
      <c r="GK414" s="763"/>
      <c r="GL414" s="763"/>
      <c r="GM414" s="763"/>
      <c r="GN414" s="763"/>
      <c r="GO414" s="763"/>
      <c r="GP414" s="763"/>
      <c r="GQ414" s="763"/>
      <c r="GR414" s="763"/>
      <c r="GS414" s="763"/>
      <c r="GT414" s="763"/>
      <c r="GU414" s="763"/>
      <c r="GV414" s="763"/>
      <c r="GW414" s="763"/>
      <c r="GX414" s="763"/>
      <c r="GY414" s="763"/>
      <c r="GZ414" s="763"/>
      <c r="HA414" s="763"/>
      <c r="HB414" s="763"/>
      <c r="HC414" s="763"/>
      <c r="HD414" s="763"/>
      <c r="HE414" s="763"/>
      <c r="HF414" s="763"/>
      <c r="HG414" s="763"/>
      <c r="HH414" s="763"/>
      <c r="HI414" s="763"/>
      <c r="HJ414" s="763"/>
      <c r="HK414" s="763"/>
      <c r="HL414" s="763"/>
      <c r="HM414" s="763"/>
      <c r="HN414" s="763"/>
      <c r="HO414" s="763"/>
      <c r="HP414" s="763"/>
      <c r="HQ414" s="763"/>
      <c r="HR414" s="763"/>
      <c r="HS414" s="763"/>
      <c r="HT414" s="763"/>
      <c r="HU414" s="763"/>
      <c r="HV414" s="763"/>
      <c r="HW414" s="763"/>
      <c r="HX414" s="763"/>
      <c r="HY414" s="763"/>
      <c r="HZ414" s="763"/>
      <c r="IA414" s="763"/>
      <c r="IB414" s="763"/>
      <c r="IC414" s="763"/>
      <c r="ID414" s="763"/>
      <c r="IE414" s="763"/>
      <c r="IF414" s="763"/>
      <c r="IG414" s="763"/>
      <c r="IH414" s="763"/>
      <c r="II414" s="763"/>
      <c r="IJ414" s="763"/>
      <c r="IK414" s="763"/>
      <c r="IL414" s="763"/>
      <c r="IM414" s="763"/>
      <c r="IN414" s="763"/>
      <c r="IO414" s="763"/>
      <c r="IP414" s="763"/>
      <c r="IQ414" s="763"/>
      <c r="IR414" s="763"/>
      <c r="IS414" s="763"/>
      <c r="IT414" s="763"/>
    </row>
    <row r="415" spans="1:254" s="768" customFormat="1" ht="15" customHeight="1" x14ac:dyDescent="0.3">
      <c r="A415" s="334"/>
      <c r="B415" s="334"/>
      <c r="C415" s="324"/>
      <c r="D415" s="760"/>
      <c r="E415" s="382"/>
      <c r="F415" s="756"/>
      <c r="G415" s="760"/>
      <c r="H415" s="760"/>
      <c r="I415" s="760"/>
      <c r="J415" s="760"/>
      <c r="K415" s="760"/>
      <c r="L415" s="760"/>
      <c r="M415" s="846"/>
      <c r="N415" s="655"/>
      <c r="O415" s="945"/>
      <c r="P415" s="382"/>
      <c r="Q415" s="382"/>
      <c r="R415" s="384"/>
      <c r="S415" s="873"/>
      <c r="T415" s="765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766"/>
      <c r="AH415" s="767"/>
      <c r="AI415" s="767"/>
      <c r="AJ415" s="767"/>
      <c r="AK415" s="767"/>
      <c r="AL415" s="763"/>
      <c r="AM415" s="763"/>
      <c r="AN415" s="763"/>
      <c r="AO415" s="763"/>
      <c r="AP415" s="763"/>
      <c r="AQ415" s="763"/>
      <c r="AR415" s="763"/>
      <c r="AS415" s="763"/>
      <c r="AT415" s="763"/>
      <c r="AU415" s="763"/>
      <c r="AV415" s="764"/>
      <c r="AW415" s="764"/>
      <c r="AX415" s="764"/>
      <c r="AY415" s="764"/>
      <c r="AZ415" s="764"/>
      <c r="BA415" s="764"/>
      <c r="BB415" s="764"/>
      <c r="BC415" s="764"/>
      <c r="BD415" s="764"/>
      <c r="BE415" s="764"/>
      <c r="BF415" s="764"/>
      <c r="BG415" s="763"/>
      <c r="BH415" s="763"/>
      <c r="BI415" s="763"/>
      <c r="BJ415" s="763"/>
      <c r="BK415" s="763"/>
      <c r="BL415" s="763"/>
      <c r="BM415" s="763"/>
      <c r="BN415" s="763"/>
      <c r="BO415" s="763"/>
      <c r="BP415" s="763"/>
      <c r="BQ415" s="763"/>
      <c r="BR415" s="763"/>
      <c r="BS415" s="763"/>
      <c r="BT415" s="763"/>
      <c r="BU415" s="763"/>
      <c r="BV415" s="763"/>
      <c r="BW415" s="763"/>
      <c r="BX415" s="763"/>
      <c r="BY415" s="763"/>
      <c r="BZ415" s="763"/>
      <c r="CA415" s="763"/>
      <c r="CB415" s="763"/>
      <c r="CC415" s="763"/>
      <c r="CD415" s="763"/>
      <c r="CE415" s="763"/>
      <c r="CF415" s="763"/>
      <c r="CG415" s="763"/>
      <c r="CH415" s="763"/>
      <c r="CI415" s="763"/>
      <c r="CJ415" s="763"/>
      <c r="CK415" s="763"/>
      <c r="CL415" s="763"/>
      <c r="CM415" s="763"/>
      <c r="CN415" s="763"/>
      <c r="CO415" s="763"/>
      <c r="CP415" s="763"/>
      <c r="CQ415" s="763"/>
      <c r="CR415" s="763"/>
      <c r="CS415" s="763"/>
      <c r="CT415" s="763"/>
      <c r="CU415" s="763"/>
      <c r="CV415" s="763"/>
      <c r="CW415" s="763"/>
      <c r="CX415" s="763"/>
      <c r="CY415" s="763"/>
      <c r="CZ415" s="763"/>
      <c r="DA415" s="763"/>
      <c r="DB415" s="763"/>
      <c r="DC415" s="763"/>
      <c r="DD415" s="763"/>
      <c r="DE415" s="763"/>
      <c r="DF415" s="763"/>
      <c r="DG415" s="763"/>
      <c r="DH415" s="763"/>
      <c r="DI415" s="763"/>
      <c r="DJ415" s="763"/>
      <c r="DK415" s="763"/>
      <c r="DL415" s="763"/>
      <c r="DM415" s="763"/>
      <c r="DN415" s="763"/>
      <c r="DO415" s="763"/>
      <c r="DP415" s="763"/>
      <c r="DQ415" s="763"/>
      <c r="DR415" s="763"/>
      <c r="DS415" s="763"/>
      <c r="DT415" s="763"/>
      <c r="DU415" s="763"/>
      <c r="DV415" s="763"/>
      <c r="DW415" s="763"/>
      <c r="DX415" s="763"/>
      <c r="DY415" s="763"/>
      <c r="DZ415" s="763"/>
      <c r="EA415" s="763"/>
      <c r="EB415" s="763"/>
      <c r="EC415" s="763"/>
      <c r="ED415" s="763"/>
      <c r="EE415" s="763"/>
      <c r="EF415" s="763"/>
      <c r="EG415" s="763"/>
      <c r="EH415" s="763"/>
      <c r="EI415" s="763"/>
      <c r="EJ415" s="763"/>
      <c r="EK415" s="763"/>
      <c r="EL415" s="763"/>
      <c r="EM415" s="763"/>
      <c r="EN415" s="763"/>
      <c r="EO415" s="763"/>
      <c r="EP415" s="763"/>
      <c r="EQ415" s="763"/>
      <c r="ER415" s="763"/>
      <c r="ES415" s="763"/>
      <c r="ET415" s="763"/>
      <c r="EU415" s="763"/>
      <c r="EV415" s="763"/>
      <c r="EW415" s="763"/>
      <c r="EX415" s="763"/>
      <c r="EY415" s="763"/>
      <c r="EZ415" s="763"/>
      <c r="FA415" s="763"/>
      <c r="FB415" s="763"/>
      <c r="FC415" s="763"/>
      <c r="FD415" s="763"/>
      <c r="FE415" s="763"/>
      <c r="FF415" s="763"/>
      <c r="FG415" s="763"/>
      <c r="FH415" s="763"/>
      <c r="FI415" s="763"/>
      <c r="FJ415" s="763"/>
      <c r="FK415" s="763"/>
      <c r="FL415" s="763"/>
      <c r="FM415" s="763"/>
      <c r="FN415" s="763"/>
      <c r="FO415" s="763"/>
      <c r="FP415" s="763"/>
      <c r="FQ415" s="763"/>
      <c r="FR415" s="763"/>
      <c r="FS415" s="763"/>
      <c r="FT415" s="763"/>
      <c r="FU415" s="763"/>
      <c r="FV415" s="763"/>
      <c r="FW415" s="763"/>
      <c r="FX415" s="763"/>
      <c r="FY415" s="763"/>
      <c r="FZ415" s="763"/>
      <c r="GA415" s="763"/>
      <c r="GB415" s="763"/>
      <c r="GC415" s="763"/>
      <c r="GD415" s="763"/>
      <c r="GE415" s="763"/>
      <c r="GF415" s="763"/>
      <c r="GG415" s="763"/>
      <c r="GH415" s="763"/>
      <c r="GI415" s="763"/>
      <c r="GJ415" s="763"/>
      <c r="GK415" s="763"/>
      <c r="GL415" s="763"/>
      <c r="GM415" s="763"/>
      <c r="GN415" s="763"/>
      <c r="GO415" s="763"/>
      <c r="GP415" s="763"/>
      <c r="GQ415" s="763"/>
      <c r="GR415" s="763"/>
      <c r="GS415" s="763"/>
      <c r="GT415" s="763"/>
      <c r="GU415" s="763"/>
      <c r="GV415" s="763"/>
      <c r="GW415" s="763"/>
      <c r="GX415" s="763"/>
      <c r="GY415" s="763"/>
      <c r="GZ415" s="763"/>
      <c r="HA415" s="763"/>
      <c r="HB415" s="763"/>
      <c r="HC415" s="763"/>
      <c r="HD415" s="763"/>
      <c r="HE415" s="763"/>
      <c r="HF415" s="763"/>
      <c r="HG415" s="763"/>
      <c r="HH415" s="763"/>
      <c r="HI415" s="763"/>
      <c r="HJ415" s="763"/>
      <c r="HK415" s="763"/>
      <c r="HL415" s="763"/>
      <c r="HM415" s="763"/>
      <c r="HN415" s="763"/>
      <c r="HO415" s="763"/>
      <c r="HP415" s="763"/>
      <c r="HQ415" s="763"/>
      <c r="HR415" s="763"/>
      <c r="HS415" s="763"/>
      <c r="HT415" s="763"/>
      <c r="HU415" s="763"/>
      <c r="HV415" s="763"/>
      <c r="HW415" s="763"/>
      <c r="HX415" s="763"/>
      <c r="HY415" s="763"/>
      <c r="HZ415" s="763"/>
      <c r="IA415" s="763"/>
      <c r="IB415" s="763"/>
      <c r="IC415" s="763"/>
      <c r="ID415" s="763"/>
      <c r="IE415" s="763"/>
      <c r="IF415" s="763"/>
      <c r="IG415" s="763"/>
      <c r="IH415" s="763"/>
      <c r="II415" s="763"/>
      <c r="IJ415" s="763"/>
      <c r="IK415" s="763"/>
      <c r="IL415" s="763"/>
      <c r="IM415" s="763"/>
      <c r="IN415" s="763"/>
      <c r="IO415" s="763"/>
      <c r="IP415" s="763"/>
      <c r="IQ415" s="763"/>
      <c r="IR415" s="763"/>
      <c r="IS415" s="763"/>
      <c r="IT415" s="763"/>
    </row>
    <row r="416" spans="1:254" s="326" customFormat="1" ht="15" customHeight="1" x14ac:dyDescent="0.3">
      <c r="A416" s="334"/>
      <c r="B416" s="334"/>
      <c r="C416" s="324"/>
      <c r="D416" s="760"/>
      <c r="E416" s="382"/>
      <c r="F416" s="756"/>
      <c r="G416" s="656"/>
      <c r="H416" s="936"/>
      <c r="I416" s="936"/>
      <c r="J416" s="936"/>
      <c r="K416" s="936"/>
      <c r="L416" s="936"/>
      <c r="M416" s="936"/>
      <c r="N416" s="655"/>
      <c r="O416" s="655"/>
      <c r="P416" s="758" t="s">
        <v>1339</v>
      </c>
      <c r="Q416" s="382"/>
      <c r="R416" s="758"/>
      <c r="S416" s="863"/>
      <c r="T416" s="328"/>
      <c r="U416" s="330"/>
      <c r="V416" s="330"/>
      <c r="W416" s="330"/>
      <c r="X416" s="330"/>
      <c r="Y416" s="330"/>
      <c r="Z416" s="330"/>
      <c r="AA416" s="330"/>
      <c r="AB416" s="330"/>
      <c r="AC416" s="330"/>
      <c r="AD416" s="330"/>
      <c r="AE416" s="330"/>
      <c r="AF416" s="330"/>
      <c r="AG416" s="330"/>
      <c r="AH416" s="331"/>
      <c r="AI416" s="331"/>
      <c r="AJ416" s="331"/>
      <c r="AK416" s="331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34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3">
      <c r="A417" s="334"/>
      <c r="B417" s="334"/>
      <c r="C417" s="324"/>
      <c r="D417" s="757"/>
      <c r="E417" s="382"/>
      <c r="F417" s="756"/>
      <c r="G417" s="936"/>
      <c r="H417" s="936"/>
      <c r="I417" s="936"/>
      <c r="J417" s="936"/>
      <c r="K417" s="936"/>
      <c r="L417" s="936"/>
      <c r="M417" s="936"/>
      <c r="N417" s="655"/>
      <c r="O417" s="655"/>
      <c r="P417" s="758"/>
      <c r="Q417" s="382"/>
      <c r="R417" s="382"/>
      <c r="S417" s="863"/>
      <c r="T417" s="328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331"/>
      <c r="AI417" s="331"/>
      <c r="AJ417" s="331"/>
      <c r="AK417" s="331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34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3">
      <c r="A418" s="334"/>
      <c r="B418" s="334"/>
      <c r="C418" s="324"/>
      <c r="D418" s="757"/>
      <c r="E418" s="382"/>
      <c r="F418" s="756"/>
      <c r="G418" s="936"/>
      <c r="H418" s="936"/>
      <c r="I418" s="936"/>
      <c r="J418" s="936"/>
      <c r="K418" s="936"/>
      <c r="L418" s="936"/>
      <c r="M418" s="936"/>
      <c r="N418" s="655"/>
      <c r="O418" s="655"/>
      <c r="P418" s="758"/>
      <c r="Q418" s="382"/>
      <c r="R418" s="382"/>
      <c r="S418" s="863"/>
      <c r="T418" s="328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331"/>
      <c r="AI418" s="331"/>
      <c r="AJ418" s="331"/>
      <c r="AK418" s="331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34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3">
      <c r="A419" s="334"/>
      <c r="B419" s="334"/>
      <c r="C419" s="324"/>
      <c r="D419" s="757"/>
      <c r="E419" s="382"/>
      <c r="F419" s="756"/>
      <c r="G419" s="655"/>
      <c r="H419" s="655"/>
      <c r="I419" s="936"/>
      <c r="J419" s="655"/>
      <c r="K419" s="655"/>
      <c r="L419" s="655"/>
      <c r="M419" s="655"/>
      <c r="N419" s="655"/>
      <c r="O419" s="655"/>
      <c r="P419" s="762"/>
      <c r="Q419" s="761"/>
      <c r="R419" s="382">
        <v>30726.87</v>
      </c>
      <c r="S419" s="863"/>
      <c r="T419" s="328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331"/>
      <c r="AI419" s="331"/>
      <c r="AJ419" s="331"/>
      <c r="AK419" s="331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34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3">
      <c r="A420" s="334"/>
      <c r="B420" s="334"/>
      <c r="C420" s="324"/>
      <c r="D420" s="755"/>
      <c r="E420" s="753"/>
      <c r="F420" s="754"/>
      <c r="G420" s="655"/>
      <c r="H420" s="655"/>
      <c r="I420" s="936"/>
      <c r="J420" s="655"/>
      <c r="K420" s="655"/>
      <c r="L420" s="655"/>
      <c r="M420" s="655"/>
      <c r="N420" s="655"/>
      <c r="O420" s="655"/>
      <c r="P420" s="655"/>
      <c r="Q420" s="655"/>
      <c r="R420" s="758">
        <f>R416-R419</f>
        <v>-30726.87</v>
      </c>
      <c r="S420" s="863"/>
      <c r="T420" s="328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331"/>
      <c r="AI420" s="331"/>
      <c r="AJ420" s="331"/>
      <c r="AK420" s="331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34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3">
      <c r="A421" s="334"/>
      <c r="B421" s="334"/>
      <c r="C421" s="324"/>
      <c r="D421" s="656"/>
      <c r="E421" s="655"/>
      <c r="F421" s="335"/>
      <c r="G421" s="334"/>
      <c r="H421" s="655"/>
      <c r="I421" s="936"/>
      <c r="J421" s="382"/>
      <c r="K421" s="382"/>
      <c r="L421" s="382"/>
      <c r="M421" s="382"/>
      <c r="N421" s="382"/>
      <c r="O421" s="382"/>
      <c r="P421" s="655"/>
      <c r="Q421" s="655"/>
      <c r="R421" s="382"/>
      <c r="S421" s="863"/>
      <c r="T421" s="328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331"/>
      <c r="AI421" s="331"/>
      <c r="AJ421" s="331"/>
      <c r="AK421" s="331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34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3">
      <c r="A422" s="334"/>
      <c r="B422" s="334"/>
      <c r="C422" s="324"/>
      <c r="D422" s="656"/>
      <c r="E422" s="655"/>
      <c r="F422" s="335"/>
      <c r="G422" s="334"/>
      <c r="H422" s="655"/>
      <c r="I422" s="936"/>
      <c r="J422" s="382"/>
      <c r="K422" s="382"/>
      <c r="L422" s="382"/>
      <c r="M422" s="382"/>
      <c r="N422" s="382"/>
      <c r="O422" s="382"/>
      <c r="P422" s="655"/>
      <c r="Q422" s="655"/>
      <c r="R422" s="382"/>
      <c r="S422" s="863"/>
      <c r="T422" s="328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331"/>
      <c r="AI422" s="331"/>
      <c r="AJ422" s="331"/>
      <c r="AK422" s="331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34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334"/>
      <c r="B423" s="334"/>
      <c r="C423" s="324"/>
      <c r="D423" s="383"/>
      <c r="E423" s="334"/>
      <c r="F423" s="539"/>
      <c r="G423" s="334"/>
      <c r="H423" s="382"/>
      <c r="I423" s="936"/>
      <c r="J423" s="382"/>
      <c r="K423" s="382"/>
      <c r="L423" s="382"/>
      <c r="M423" s="382"/>
      <c r="N423" s="382"/>
      <c r="O423" s="382"/>
      <c r="P423" s="334"/>
      <c r="Q423" s="334"/>
      <c r="R423" s="382"/>
      <c r="S423" s="863"/>
      <c r="T423" s="328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331"/>
      <c r="AI423" s="331"/>
      <c r="AJ423" s="331"/>
      <c r="AK423" s="331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334"/>
      <c r="B424" s="334"/>
      <c r="C424" s="324"/>
      <c r="D424" s="383"/>
      <c r="E424" s="334"/>
      <c r="F424" s="539"/>
      <c r="G424" s="334"/>
      <c r="H424" s="382"/>
      <c r="I424" s="382"/>
      <c r="J424" s="382"/>
      <c r="K424" s="382"/>
      <c r="L424" s="382"/>
      <c r="M424" s="382"/>
      <c r="N424" s="382"/>
      <c r="O424" s="382"/>
      <c r="P424" s="334"/>
      <c r="Q424" s="334"/>
      <c r="R424" s="334"/>
      <c r="S424" s="863"/>
      <c r="T424" s="328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3">
      <c r="A425" s="334"/>
      <c r="B425" s="334"/>
      <c r="C425" s="324"/>
      <c r="D425" s="383"/>
      <c r="E425" s="334"/>
      <c r="F425" s="539"/>
      <c r="G425" s="655"/>
      <c r="H425" s="382"/>
      <c r="I425" s="382"/>
      <c r="J425" s="382"/>
      <c r="K425" s="382"/>
      <c r="L425" s="382"/>
      <c r="M425" s="382"/>
      <c r="N425" s="382"/>
      <c r="O425" s="382"/>
      <c r="P425" s="334"/>
      <c r="Q425" s="334"/>
      <c r="R425" s="334"/>
      <c r="S425" s="863"/>
      <c r="T425" s="328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x14ac:dyDescent="0.3">
      <c r="A426" s="334"/>
      <c r="B426" s="334"/>
      <c r="C426" s="324"/>
      <c r="D426" s="540"/>
      <c r="E426" s="334"/>
      <c r="F426" s="539"/>
      <c r="G426" s="655"/>
      <c r="H426" s="382"/>
      <c r="I426" s="382"/>
      <c r="J426" s="382"/>
      <c r="K426" s="382"/>
      <c r="L426" s="382"/>
      <c r="M426" s="382"/>
      <c r="N426" s="382"/>
      <c r="O426" s="382"/>
      <c r="P426" s="334"/>
      <c r="Q426" s="334"/>
      <c r="R426" s="334"/>
      <c r="S426" s="863"/>
      <c r="T426" s="328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331"/>
      <c r="AI426" s="331"/>
      <c r="AJ426" s="331"/>
      <c r="AK426" s="331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34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3">
      <c r="A427" s="334"/>
      <c r="B427" s="334"/>
      <c r="C427" s="324"/>
      <c r="D427" s="334"/>
      <c r="E427" s="334"/>
      <c r="F427" s="539"/>
      <c r="G427" s="655"/>
      <c r="H427" s="382"/>
      <c r="I427" s="382"/>
      <c r="J427" s="382"/>
      <c r="K427" s="382"/>
      <c r="L427" s="382"/>
      <c r="M427" s="382"/>
      <c r="N427" s="382"/>
      <c r="O427" s="382"/>
      <c r="P427" s="334"/>
      <c r="Q427" s="334"/>
      <c r="R427" s="334"/>
      <c r="S427" s="863"/>
      <c r="T427" s="328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3">
      <c r="A428" s="334"/>
      <c r="B428" s="334"/>
      <c r="C428" s="324"/>
      <c r="D428" s="334"/>
      <c r="E428" s="334"/>
      <c r="F428" s="539"/>
      <c r="G428" s="655"/>
      <c r="H428" s="382"/>
      <c r="I428" s="382"/>
      <c r="J428" s="382"/>
      <c r="K428" s="382"/>
      <c r="L428" s="382"/>
      <c r="M428" s="382"/>
      <c r="N428" s="382"/>
      <c r="O428" s="382"/>
      <c r="P428" s="334"/>
      <c r="Q428" s="334"/>
      <c r="R428" s="334"/>
      <c r="S428" s="863"/>
      <c r="T428" s="328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3">
      <c r="A429" s="334"/>
      <c r="B429" s="334"/>
      <c r="C429" s="324"/>
      <c r="D429" s="334"/>
      <c r="E429" s="334"/>
      <c r="F429" s="539"/>
      <c r="G429" s="655"/>
      <c r="H429" s="382"/>
      <c r="I429" s="382"/>
      <c r="J429" s="382"/>
      <c r="K429" s="382"/>
      <c r="L429" s="382"/>
      <c r="M429" s="382"/>
      <c r="N429" s="382"/>
      <c r="O429" s="382"/>
      <c r="P429" s="334"/>
      <c r="Q429" s="334"/>
      <c r="R429" s="334"/>
      <c r="S429" s="863"/>
      <c r="T429" s="328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34"/>
      <c r="B430" s="334"/>
      <c r="C430" s="324"/>
      <c r="D430" s="334"/>
      <c r="E430" s="334"/>
      <c r="F430" s="539"/>
      <c r="G430" s="655"/>
      <c r="H430" s="382"/>
      <c r="I430" s="382"/>
      <c r="J430" s="382"/>
      <c r="K430" s="382"/>
      <c r="L430" s="382"/>
      <c r="M430" s="382"/>
      <c r="N430" s="382"/>
      <c r="O430" s="382"/>
      <c r="P430" s="334"/>
      <c r="Q430" s="334"/>
      <c r="R430" s="334"/>
      <c r="S430" s="863"/>
      <c r="T430" s="328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548" customFormat="1" ht="15" customHeight="1" x14ac:dyDescent="0.3">
      <c r="A431" s="541"/>
      <c r="B431" s="541"/>
      <c r="C431" s="542"/>
      <c r="D431" s="541"/>
      <c r="E431" s="541"/>
      <c r="F431" s="543"/>
      <c r="G431" s="781"/>
      <c r="H431" s="546"/>
      <c r="I431" s="546"/>
      <c r="J431" s="546"/>
      <c r="K431" s="546"/>
      <c r="L431" s="546"/>
      <c r="M431" s="546"/>
      <c r="N431" s="546"/>
      <c r="O431" s="546"/>
      <c r="P431" s="334"/>
      <c r="Q431" s="334"/>
      <c r="R431" s="334"/>
      <c r="S431" s="874"/>
      <c r="T431" s="328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545"/>
      <c r="AI431" s="545"/>
      <c r="AJ431" s="545"/>
      <c r="AK431" s="545"/>
      <c r="AL431" s="546"/>
      <c r="AM431" s="546"/>
      <c r="AN431" s="546"/>
      <c r="AO431" s="546"/>
      <c r="AP431" s="546"/>
      <c r="AQ431" s="546"/>
      <c r="AR431" s="546"/>
      <c r="AS431" s="546"/>
      <c r="AT431" s="546"/>
      <c r="AU431" s="546"/>
      <c r="AV431" s="547"/>
      <c r="AW431" s="547"/>
      <c r="AX431" s="547"/>
      <c r="AY431" s="547"/>
      <c r="AZ431" s="547"/>
      <c r="BA431" s="547"/>
      <c r="BB431" s="547"/>
      <c r="BC431" s="547"/>
      <c r="BD431" s="547"/>
      <c r="BE431" s="547"/>
      <c r="BF431" s="547"/>
      <c r="BG431" s="541"/>
      <c r="BH431" s="541"/>
      <c r="BI431" s="541"/>
      <c r="BJ431" s="541"/>
      <c r="BK431" s="541"/>
      <c r="BL431" s="541"/>
      <c r="BM431" s="541"/>
      <c r="BN431" s="541"/>
      <c r="BO431" s="541"/>
      <c r="BP431" s="541"/>
      <c r="BQ431" s="541"/>
      <c r="BR431" s="541"/>
      <c r="BS431" s="541"/>
      <c r="BT431" s="541"/>
      <c r="BU431" s="541"/>
      <c r="BV431" s="541"/>
      <c r="BW431" s="541"/>
      <c r="BX431" s="541"/>
      <c r="BY431" s="541"/>
      <c r="BZ431" s="541"/>
      <c r="CA431" s="541"/>
      <c r="CB431" s="541"/>
      <c r="CC431" s="541"/>
      <c r="CD431" s="541"/>
      <c r="CE431" s="541"/>
      <c r="CF431" s="541"/>
      <c r="CG431" s="541"/>
      <c r="CH431" s="541"/>
      <c r="CI431" s="541"/>
      <c r="CJ431" s="541"/>
      <c r="CK431" s="541"/>
      <c r="CL431" s="541"/>
      <c r="CM431" s="541"/>
      <c r="CN431" s="541"/>
      <c r="CO431" s="541"/>
      <c r="CP431" s="541"/>
      <c r="CQ431" s="541"/>
      <c r="CR431" s="541"/>
      <c r="CS431" s="541"/>
      <c r="CT431" s="541"/>
      <c r="CU431" s="541"/>
      <c r="CV431" s="541"/>
      <c r="CW431" s="541"/>
      <c r="CX431" s="541"/>
      <c r="CY431" s="541"/>
      <c r="CZ431" s="541"/>
      <c r="DA431" s="541"/>
      <c r="DB431" s="541"/>
      <c r="DC431" s="541"/>
      <c r="DD431" s="541"/>
      <c r="DE431" s="541"/>
      <c r="DF431" s="541"/>
      <c r="DG431" s="541"/>
      <c r="DH431" s="541"/>
      <c r="DI431" s="541"/>
      <c r="DJ431" s="541"/>
      <c r="DK431" s="541"/>
      <c r="DL431" s="541"/>
      <c r="DM431" s="541"/>
      <c r="DN431" s="541"/>
      <c r="DO431" s="541"/>
      <c r="DP431" s="541"/>
      <c r="DQ431" s="541"/>
      <c r="DR431" s="541"/>
      <c r="DS431" s="541"/>
      <c r="DT431" s="541"/>
      <c r="DU431" s="541"/>
      <c r="DV431" s="541"/>
      <c r="DW431" s="541"/>
      <c r="DX431" s="541"/>
      <c r="DY431" s="541"/>
      <c r="DZ431" s="541"/>
      <c r="EA431" s="541"/>
      <c r="EB431" s="541"/>
      <c r="EC431" s="541"/>
      <c r="ED431" s="541"/>
      <c r="EE431" s="541"/>
      <c r="EF431" s="541"/>
      <c r="EG431" s="541"/>
      <c r="EH431" s="541"/>
      <c r="EI431" s="541"/>
      <c r="EJ431" s="541"/>
      <c r="EK431" s="541"/>
      <c r="EL431" s="541"/>
      <c r="EM431" s="541"/>
      <c r="EN431" s="541"/>
      <c r="EO431" s="541"/>
      <c r="EP431" s="541"/>
      <c r="EQ431" s="541"/>
      <c r="ER431" s="541"/>
      <c r="ES431" s="541"/>
      <c r="ET431" s="541"/>
      <c r="EU431" s="541"/>
      <c r="EV431" s="541"/>
      <c r="EW431" s="541"/>
      <c r="EX431" s="541"/>
      <c r="EY431" s="541"/>
      <c r="EZ431" s="541"/>
      <c r="FA431" s="541"/>
      <c r="FB431" s="541"/>
      <c r="FC431" s="541"/>
      <c r="FD431" s="541"/>
      <c r="FE431" s="541"/>
      <c r="FF431" s="541"/>
      <c r="FG431" s="541"/>
      <c r="FH431" s="541"/>
      <c r="FI431" s="541"/>
      <c r="FJ431" s="541"/>
      <c r="FK431" s="541"/>
      <c r="FL431" s="541"/>
      <c r="FM431" s="541"/>
      <c r="FN431" s="541"/>
      <c r="FO431" s="541"/>
      <c r="FP431" s="541"/>
      <c r="FQ431" s="541"/>
      <c r="FR431" s="541"/>
      <c r="FS431" s="541"/>
      <c r="FT431" s="541"/>
      <c r="FU431" s="541"/>
      <c r="FV431" s="541"/>
      <c r="FW431" s="541"/>
      <c r="FX431" s="541"/>
      <c r="FY431" s="541"/>
      <c r="FZ431" s="541"/>
      <c r="GA431" s="541"/>
      <c r="GB431" s="541"/>
      <c r="GC431" s="541"/>
      <c r="GD431" s="541"/>
      <c r="GE431" s="541"/>
      <c r="GF431" s="541"/>
      <c r="GG431" s="541"/>
      <c r="GH431" s="541"/>
      <c r="GI431" s="541"/>
      <c r="GJ431" s="541"/>
      <c r="GK431" s="541"/>
      <c r="GL431" s="541"/>
      <c r="GM431" s="541"/>
      <c r="GN431" s="541"/>
      <c r="GO431" s="541"/>
      <c r="GP431" s="541"/>
      <c r="GQ431" s="541"/>
      <c r="GR431" s="541"/>
      <c r="GS431" s="541"/>
      <c r="GT431" s="541"/>
      <c r="GU431" s="541"/>
      <c r="GV431" s="541"/>
      <c r="GW431" s="541"/>
      <c r="GX431" s="541"/>
      <c r="GY431" s="541"/>
      <c r="GZ431" s="541"/>
      <c r="HA431" s="541"/>
      <c r="HB431" s="541"/>
      <c r="HC431" s="541"/>
      <c r="HD431" s="541"/>
      <c r="HE431" s="541"/>
      <c r="HF431" s="541"/>
      <c r="HG431" s="541"/>
      <c r="HH431" s="541"/>
      <c r="HI431" s="541"/>
      <c r="HJ431" s="541"/>
      <c r="HK431" s="541"/>
      <c r="HL431" s="541"/>
      <c r="HM431" s="541"/>
      <c r="HN431" s="541"/>
      <c r="HO431" s="541"/>
      <c r="HP431" s="541"/>
      <c r="HQ431" s="541"/>
      <c r="HR431" s="541"/>
      <c r="HS431" s="541"/>
      <c r="HT431" s="541"/>
      <c r="HU431" s="541"/>
      <c r="HV431" s="541"/>
      <c r="HW431" s="541"/>
      <c r="HX431" s="541"/>
      <c r="HY431" s="541"/>
      <c r="HZ431" s="541"/>
      <c r="IA431" s="541"/>
      <c r="IB431" s="541"/>
      <c r="IC431" s="541"/>
      <c r="ID431" s="541"/>
      <c r="IE431" s="541"/>
      <c r="IF431" s="541"/>
      <c r="IG431" s="541"/>
      <c r="IH431" s="541"/>
      <c r="II431" s="541"/>
      <c r="IJ431" s="541"/>
      <c r="IK431" s="541"/>
      <c r="IL431" s="541"/>
      <c r="IM431" s="541"/>
      <c r="IN431" s="541"/>
      <c r="IO431" s="541"/>
      <c r="IP431" s="541"/>
      <c r="IQ431" s="541"/>
      <c r="IR431" s="541"/>
      <c r="IS431" s="541"/>
      <c r="IT431" s="541"/>
    </row>
    <row r="432" spans="1:254" s="548" customFormat="1" ht="15" customHeight="1" x14ac:dyDescent="0.3">
      <c r="A432" s="541"/>
      <c r="B432" s="541"/>
      <c r="C432" s="542"/>
      <c r="D432" s="541"/>
      <c r="E432" s="541"/>
      <c r="F432" s="543"/>
      <c r="G432" s="781"/>
      <c r="H432" s="546"/>
      <c r="I432" s="546"/>
      <c r="J432" s="546"/>
      <c r="K432" s="546"/>
      <c r="L432" s="546"/>
      <c r="M432" s="546"/>
      <c r="N432" s="546"/>
      <c r="O432" s="546"/>
      <c r="P432" s="334"/>
      <c r="Q432" s="334"/>
      <c r="R432" s="334"/>
      <c r="S432" s="874"/>
      <c r="T432" s="328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545"/>
      <c r="AI432" s="545"/>
      <c r="AJ432" s="545"/>
      <c r="AK432" s="545"/>
      <c r="AL432" s="546"/>
      <c r="AM432" s="546"/>
      <c r="AN432" s="546"/>
      <c r="AO432" s="546"/>
      <c r="AP432" s="546"/>
      <c r="AQ432" s="546"/>
      <c r="AR432" s="546"/>
      <c r="AS432" s="546"/>
      <c r="AT432" s="546"/>
      <c r="AU432" s="546"/>
      <c r="AV432" s="547"/>
      <c r="AW432" s="547"/>
      <c r="AX432" s="547"/>
      <c r="AY432" s="547"/>
      <c r="AZ432" s="547"/>
      <c r="BA432" s="547"/>
      <c r="BB432" s="547"/>
      <c r="BC432" s="547"/>
      <c r="BD432" s="547"/>
      <c r="BE432" s="547"/>
      <c r="BF432" s="547"/>
      <c r="BG432" s="541"/>
      <c r="BH432" s="541"/>
      <c r="BI432" s="541"/>
      <c r="BJ432" s="541"/>
      <c r="BK432" s="541"/>
      <c r="BL432" s="541"/>
      <c r="BM432" s="541"/>
      <c r="BN432" s="541"/>
      <c r="BO432" s="541"/>
      <c r="BP432" s="541"/>
      <c r="BQ432" s="541"/>
      <c r="BR432" s="541"/>
      <c r="BS432" s="541"/>
      <c r="BT432" s="541"/>
      <c r="BU432" s="541"/>
      <c r="BV432" s="541"/>
      <c r="BW432" s="541"/>
      <c r="BX432" s="541"/>
      <c r="BY432" s="541"/>
      <c r="BZ432" s="541"/>
      <c r="CA432" s="541"/>
      <c r="CB432" s="541"/>
      <c r="CC432" s="541"/>
      <c r="CD432" s="541"/>
      <c r="CE432" s="541"/>
      <c r="CF432" s="541"/>
      <c r="CG432" s="541"/>
      <c r="CH432" s="541"/>
      <c r="CI432" s="541"/>
      <c r="CJ432" s="541"/>
      <c r="CK432" s="541"/>
      <c r="CL432" s="541"/>
      <c r="CM432" s="541"/>
      <c r="CN432" s="541"/>
      <c r="CO432" s="541"/>
      <c r="CP432" s="541"/>
      <c r="CQ432" s="541"/>
      <c r="CR432" s="541"/>
      <c r="CS432" s="541"/>
      <c r="CT432" s="541"/>
      <c r="CU432" s="541"/>
      <c r="CV432" s="541"/>
      <c r="CW432" s="541"/>
      <c r="CX432" s="541"/>
      <c r="CY432" s="541"/>
      <c r="CZ432" s="541"/>
      <c r="DA432" s="541"/>
      <c r="DB432" s="541"/>
      <c r="DC432" s="541"/>
      <c r="DD432" s="541"/>
      <c r="DE432" s="541"/>
      <c r="DF432" s="541"/>
      <c r="DG432" s="541"/>
      <c r="DH432" s="541"/>
      <c r="DI432" s="541"/>
      <c r="DJ432" s="541"/>
      <c r="DK432" s="541"/>
      <c r="DL432" s="541"/>
      <c r="DM432" s="541"/>
      <c r="DN432" s="541"/>
      <c r="DO432" s="541"/>
      <c r="DP432" s="541"/>
      <c r="DQ432" s="541"/>
      <c r="DR432" s="541"/>
      <c r="DS432" s="541"/>
      <c r="DT432" s="541"/>
      <c r="DU432" s="541"/>
      <c r="DV432" s="541"/>
      <c r="DW432" s="541"/>
      <c r="DX432" s="541"/>
      <c r="DY432" s="541"/>
      <c r="DZ432" s="541"/>
      <c r="EA432" s="541"/>
      <c r="EB432" s="541"/>
      <c r="EC432" s="541"/>
      <c r="ED432" s="541"/>
      <c r="EE432" s="541"/>
      <c r="EF432" s="541"/>
      <c r="EG432" s="541"/>
      <c r="EH432" s="541"/>
      <c r="EI432" s="541"/>
      <c r="EJ432" s="541"/>
      <c r="EK432" s="541"/>
      <c r="EL432" s="541"/>
      <c r="EM432" s="541"/>
      <c r="EN432" s="541"/>
      <c r="EO432" s="541"/>
      <c r="EP432" s="541"/>
      <c r="EQ432" s="541"/>
      <c r="ER432" s="541"/>
      <c r="ES432" s="541"/>
      <c r="ET432" s="541"/>
      <c r="EU432" s="541"/>
      <c r="EV432" s="541"/>
      <c r="EW432" s="541"/>
      <c r="EX432" s="541"/>
      <c r="EY432" s="541"/>
      <c r="EZ432" s="541"/>
      <c r="FA432" s="541"/>
      <c r="FB432" s="541"/>
      <c r="FC432" s="541"/>
      <c r="FD432" s="541"/>
      <c r="FE432" s="541"/>
      <c r="FF432" s="541"/>
      <c r="FG432" s="541"/>
      <c r="FH432" s="541"/>
      <c r="FI432" s="541"/>
      <c r="FJ432" s="541"/>
      <c r="FK432" s="541"/>
      <c r="FL432" s="541"/>
      <c r="FM432" s="541"/>
      <c r="FN432" s="541"/>
      <c r="FO432" s="541"/>
      <c r="FP432" s="541"/>
      <c r="FQ432" s="541"/>
      <c r="FR432" s="541"/>
      <c r="FS432" s="541"/>
      <c r="FT432" s="541"/>
      <c r="FU432" s="541"/>
      <c r="FV432" s="541"/>
      <c r="FW432" s="541"/>
      <c r="FX432" s="541"/>
      <c r="FY432" s="541"/>
      <c r="FZ432" s="541"/>
      <c r="GA432" s="541"/>
      <c r="GB432" s="541"/>
      <c r="GC432" s="541"/>
      <c r="GD432" s="541"/>
      <c r="GE432" s="541"/>
      <c r="GF432" s="541"/>
      <c r="GG432" s="541"/>
      <c r="GH432" s="541"/>
      <c r="GI432" s="541"/>
      <c r="GJ432" s="541"/>
      <c r="GK432" s="541"/>
      <c r="GL432" s="541"/>
      <c r="GM432" s="541"/>
      <c r="GN432" s="541"/>
      <c r="GO432" s="541"/>
      <c r="GP432" s="541"/>
      <c r="GQ432" s="541"/>
      <c r="GR432" s="541"/>
      <c r="GS432" s="541"/>
      <c r="GT432" s="541"/>
      <c r="GU432" s="541"/>
      <c r="GV432" s="541"/>
      <c r="GW432" s="541"/>
      <c r="GX432" s="541"/>
      <c r="GY432" s="541"/>
      <c r="GZ432" s="541"/>
      <c r="HA432" s="541"/>
      <c r="HB432" s="541"/>
      <c r="HC432" s="541"/>
      <c r="HD432" s="541"/>
      <c r="HE432" s="541"/>
      <c r="HF432" s="541"/>
      <c r="HG432" s="541"/>
      <c r="HH432" s="541"/>
      <c r="HI432" s="541"/>
      <c r="HJ432" s="541"/>
      <c r="HK432" s="541"/>
      <c r="HL432" s="541"/>
      <c r="HM432" s="541"/>
      <c r="HN432" s="541"/>
      <c r="HO432" s="541"/>
      <c r="HP432" s="541"/>
      <c r="HQ432" s="541"/>
      <c r="HR432" s="541"/>
      <c r="HS432" s="541"/>
      <c r="HT432" s="541"/>
      <c r="HU432" s="541"/>
      <c r="HV432" s="541"/>
      <c r="HW432" s="541"/>
      <c r="HX432" s="541"/>
      <c r="HY432" s="541"/>
      <c r="HZ432" s="541"/>
      <c r="IA432" s="541"/>
      <c r="IB432" s="541"/>
      <c r="IC432" s="541"/>
      <c r="ID432" s="541"/>
      <c r="IE432" s="541"/>
      <c r="IF432" s="541"/>
      <c r="IG432" s="541"/>
      <c r="IH432" s="541"/>
      <c r="II432" s="541"/>
      <c r="IJ432" s="541"/>
      <c r="IK432" s="541"/>
      <c r="IL432" s="541"/>
      <c r="IM432" s="541"/>
      <c r="IN432" s="541"/>
      <c r="IO432" s="541"/>
      <c r="IP432" s="541"/>
      <c r="IQ432" s="541"/>
      <c r="IR432" s="541"/>
      <c r="IS432" s="541"/>
      <c r="IT432" s="541"/>
    </row>
    <row r="433" spans="1:254" s="548" customFormat="1" ht="15" customHeight="1" x14ac:dyDescent="0.3">
      <c r="A433" s="541"/>
      <c r="B433" s="541"/>
      <c r="C433" s="542"/>
      <c r="D433" s="541"/>
      <c r="E433" s="541"/>
      <c r="F433" s="543"/>
      <c r="G433" s="781"/>
      <c r="H433" s="546"/>
      <c r="I433" s="546"/>
      <c r="J433" s="546"/>
      <c r="K433" s="546"/>
      <c r="L433" s="546"/>
      <c r="M433" s="546"/>
      <c r="N433" s="546"/>
      <c r="O433" s="546"/>
      <c r="P433" s="541"/>
      <c r="Q433" s="541"/>
      <c r="R433" s="541"/>
      <c r="S433" s="874"/>
      <c r="T433" s="328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545"/>
      <c r="AI433" s="545"/>
      <c r="AJ433" s="545"/>
      <c r="AK433" s="545"/>
      <c r="AL433" s="546"/>
      <c r="AM433" s="546"/>
      <c r="AN433" s="546"/>
      <c r="AO433" s="546"/>
      <c r="AP433" s="546"/>
      <c r="AQ433" s="546"/>
      <c r="AR433" s="546"/>
      <c r="AS433" s="546"/>
      <c r="AT433" s="546"/>
      <c r="AU433" s="546"/>
      <c r="AV433" s="547"/>
      <c r="AW433" s="547"/>
      <c r="AX433" s="547"/>
      <c r="AY433" s="547"/>
      <c r="AZ433" s="547"/>
      <c r="BA433" s="547"/>
      <c r="BB433" s="547"/>
      <c r="BC433" s="547"/>
      <c r="BD433" s="547"/>
      <c r="BE433" s="547"/>
      <c r="BF433" s="547"/>
      <c r="BG433" s="541"/>
      <c r="BH433" s="541"/>
      <c r="BI433" s="541"/>
      <c r="BJ433" s="541"/>
      <c r="BK433" s="541"/>
      <c r="BL433" s="541"/>
      <c r="BM433" s="541"/>
      <c r="BN433" s="541"/>
      <c r="BO433" s="541"/>
      <c r="BP433" s="541"/>
      <c r="BQ433" s="541"/>
      <c r="BR433" s="541"/>
      <c r="BS433" s="541"/>
      <c r="BT433" s="541"/>
      <c r="BU433" s="541"/>
      <c r="BV433" s="541"/>
      <c r="BW433" s="541"/>
      <c r="BX433" s="541"/>
      <c r="BY433" s="541"/>
      <c r="BZ433" s="541"/>
      <c r="CA433" s="541"/>
      <c r="CB433" s="541"/>
      <c r="CC433" s="541"/>
      <c r="CD433" s="541"/>
      <c r="CE433" s="541"/>
      <c r="CF433" s="541"/>
      <c r="CG433" s="541"/>
      <c r="CH433" s="541"/>
      <c r="CI433" s="541"/>
      <c r="CJ433" s="541"/>
      <c r="CK433" s="541"/>
      <c r="CL433" s="541"/>
      <c r="CM433" s="541"/>
      <c r="CN433" s="541"/>
      <c r="CO433" s="541"/>
      <c r="CP433" s="541"/>
      <c r="CQ433" s="541"/>
      <c r="CR433" s="541"/>
      <c r="CS433" s="541"/>
      <c r="CT433" s="541"/>
      <c r="CU433" s="541"/>
      <c r="CV433" s="541"/>
      <c r="CW433" s="541"/>
      <c r="CX433" s="541"/>
      <c r="CY433" s="541"/>
      <c r="CZ433" s="541"/>
      <c r="DA433" s="541"/>
      <c r="DB433" s="541"/>
      <c r="DC433" s="541"/>
      <c r="DD433" s="541"/>
      <c r="DE433" s="541"/>
      <c r="DF433" s="541"/>
      <c r="DG433" s="541"/>
      <c r="DH433" s="541"/>
      <c r="DI433" s="541"/>
      <c r="DJ433" s="541"/>
      <c r="DK433" s="541"/>
      <c r="DL433" s="541"/>
      <c r="DM433" s="541"/>
      <c r="DN433" s="541"/>
      <c r="DO433" s="541"/>
      <c r="DP433" s="541"/>
      <c r="DQ433" s="541"/>
      <c r="DR433" s="541"/>
      <c r="DS433" s="541"/>
      <c r="DT433" s="541"/>
      <c r="DU433" s="541"/>
      <c r="DV433" s="541"/>
      <c r="DW433" s="541"/>
      <c r="DX433" s="541"/>
      <c r="DY433" s="541"/>
      <c r="DZ433" s="541"/>
      <c r="EA433" s="541"/>
      <c r="EB433" s="541"/>
      <c r="EC433" s="541"/>
      <c r="ED433" s="541"/>
      <c r="EE433" s="541"/>
      <c r="EF433" s="541"/>
      <c r="EG433" s="541"/>
      <c r="EH433" s="541"/>
      <c r="EI433" s="541"/>
      <c r="EJ433" s="541"/>
      <c r="EK433" s="541"/>
      <c r="EL433" s="541"/>
      <c r="EM433" s="541"/>
      <c r="EN433" s="541"/>
      <c r="EO433" s="541"/>
      <c r="EP433" s="541"/>
      <c r="EQ433" s="541"/>
      <c r="ER433" s="541"/>
      <c r="ES433" s="541"/>
      <c r="ET433" s="541"/>
      <c r="EU433" s="541"/>
      <c r="EV433" s="541"/>
      <c r="EW433" s="541"/>
      <c r="EX433" s="541"/>
      <c r="EY433" s="541"/>
      <c r="EZ433" s="541"/>
      <c r="FA433" s="541"/>
      <c r="FB433" s="541"/>
      <c r="FC433" s="541"/>
      <c r="FD433" s="541"/>
      <c r="FE433" s="541"/>
      <c r="FF433" s="541"/>
      <c r="FG433" s="541"/>
      <c r="FH433" s="541"/>
      <c r="FI433" s="541"/>
      <c r="FJ433" s="541"/>
      <c r="FK433" s="541"/>
      <c r="FL433" s="541"/>
      <c r="FM433" s="541"/>
      <c r="FN433" s="541"/>
      <c r="FO433" s="541"/>
      <c r="FP433" s="541"/>
      <c r="FQ433" s="541"/>
      <c r="FR433" s="541"/>
      <c r="FS433" s="541"/>
      <c r="FT433" s="541"/>
      <c r="FU433" s="541"/>
      <c r="FV433" s="541"/>
      <c r="FW433" s="541"/>
      <c r="FX433" s="541"/>
      <c r="FY433" s="541"/>
      <c r="FZ433" s="541"/>
      <c r="GA433" s="541"/>
      <c r="GB433" s="541"/>
      <c r="GC433" s="541"/>
      <c r="GD433" s="541"/>
      <c r="GE433" s="541"/>
      <c r="GF433" s="541"/>
      <c r="GG433" s="541"/>
      <c r="GH433" s="541"/>
      <c r="GI433" s="541"/>
      <c r="GJ433" s="541"/>
      <c r="GK433" s="541"/>
      <c r="GL433" s="541"/>
      <c r="GM433" s="541"/>
      <c r="GN433" s="541"/>
      <c r="GO433" s="541"/>
      <c r="GP433" s="541"/>
      <c r="GQ433" s="541"/>
      <c r="GR433" s="541"/>
      <c r="GS433" s="541"/>
      <c r="GT433" s="541"/>
      <c r="GU433" s="541"/>
      <c r="GV433" s="541"/>
      <c r="GW433" s="541"/>
      <c r="GX433" s="541"/>
      <c r="GY433" s="541"/>
      <c r="GZ433" s="541"/>
      <c r="HA433" s="541"/>
      <c r="HB433" s="541"/>
      <c r="HC433" s="541"/>
      <c r="HD433" s="541"/>
      <c r="HE433" s="541"/>
      <c r="HF433" s="541"/>
      <c r="HG433" s="541"/>
      <c r="HH433" s="541"/>
      <c r="HI433" s="541"/>
      <c r="HJ433" s="541"/>
      <c r="HK433" s="541"/>
      <c r="HL433" s="541"/>
      <c r="HM433" s="541"/>
      <c r="HN433" s="541"/>
      <c r="HO433" s="541"/>
      <c r="HP433" s="541"/>
      <c r="HQ433" s="541"/>
      <c r="HR433" s="541"/>
      <c r="HS433" s="541"/>
      <c r="HT433" s="541"/>
      <c r="HU433" s="541"/>
      <c r="HV433" s="541"/>
      <c r="HW433" s="541"/>
      <c r="HX433" s="541"/>
      <c r="HY433" s="541"/>
      <c r="HZ433" s="541"/>
      <c r="IA433" s="541"/>
      <c r="IB433" s="541"/>
      <c r="IC433" s="541"/>
      <c r="ID433" s="541"/>
      <c r="IE433" s="541"/>
      <c r="IF433" s="541"/>
      <c r="IG433" s="541"/>
      <c r="IH433" s="541"/>
      <c r="II433" s="541"/>
      <c r="IJ433" s="541"/>
      <c r="IK433" s="541"/>
      <c r="IL433" s="541"/>
      <c r="IM433" s="541"/>
      <c r="IN433" s="541"/>
      <c r="IO433" s="541"/>
      <c r="IP433" s="541"/>
      <c r="IQ433" s="541"/>
      <c r="IR433" s="541"/>
      <c r="IS433" s="541"/>
      <c r="IT433" s="541"/>
    </row>
    <row r="434" spans="1:254" s="548" customFormat="1" ht="15" customHeight="1" x14ac:dyDescent="0.3">
      <c r="A434" s="541"/>
      <c r="B434" s="541"/>
      <c r="C434" s="542"/>
      <c r="D434" s="541"/>
      <c r="E434" s="541"/>
      <c r="F434" s="543"/>
      <c r="G434" s="781"/>
      <c r="H434" s="546"/>
      <c r="I434" s="546"/>
      <c r="J434" s="546"/>
      <c r="K434" s="546"/>
      <c r="L434" s="546"/>
      <c r="M434" s="546"/>
      <c r="N434" s="546"/>
      <c r="O434" s="546"/>
      <c r="P434" s="541"/>
      <c r="Q434" s="541"/>
      <c r="R434" s="541"/>
      <c r="S434" s="874"/>
      <c r="T434" s="328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545"/>
      <c r="AI434" s="545"/>
      <c r="AJ434" s="545"/>
      <c r="AK434" s="545"/>
      <c r="AL434" s="546"/>
      <c r="AM434" s="546"/>
      <c r="AN434" s="546"/>
      <c r="AO434" s="546"/>
      <c r="AP434" s="546"/>
      <c r="AQ434" s="546"/>
      <c r="AR434" s="546"/>
      <c r="AS434" s="546"/>
      <c r="AT434" s="546"/>
      <c r="AU434" s="546"/>
      <c r="AV434" s="547"/>
      <c r="AW434" s="547"/>
      <c r="AX434" s="547"/>
      <c r="AY434" s="547"/>
      <c r="AZ434" s="547"/>
      <c r="BA434" s="547"/>
      <c r="BB434" s="547"/>
      <c r="BC434" s="547"/>
      <c r="BD434" s="547"/>
      <c r="BE434" s="547"/>
      <c r="BF434" s="547"/>
      <c r="BG434" s="541"/>
      <c r="BH434" s="541"/>
      <c r="BI434" s="541"/>
      <c r="BJ434" s="541"/>
      <c r="BK434" s="541"/>
      <c r="BL434" s="541"/>
      <c r="BM434" s="541"/>
      <c r="BN434" s="541"/>
      <c r="BO434" s="541"/>
      <c r="BP434" s="541"/>
      <c r="BQ434" s="541"/>
      <c r="BR434" s="541"/>
      <c r="BS434" s="541"/>
      <c r="BT434" s="541"/>
      <c r="BU434" s="541"/>
      <c r="BV434" s="541"/>
      <c r="BW434" s="541"/>
      <c r="BX434" s="541"/>
      <c r="BY434" s="541"/>
      <c r="BZ434" s="541"/>
      <c r="CA434" s="541"/>
      <c r="CB434" s="541"/>
      <c r="CC434" s="541"/>
      <c r="CD434" s="541"/>
      <c r="CE434" s="541"/>
      <c r="CF434" s="541"/>
      <c r="CG434" s="541"/>
      <c r="CH434" s="541"/>
      <c r="CI434" s="541"/>
      <c r="CJ434" s="541"/>
      <c r="CK434" s="541"/>
      <c r="CL434" s="541"/>
      <c r="CM434" s="541"/>
      <c r="CN434" s="541"/>
      <c r="CO434" s="541"/>
      <c r="CP434" s="541"/>
      <c r="CQ434" s="541"/>
      <c r="CR434" s="541"/>
      <c r="CS434" s="541"/>
      <c r="CT434" s="541"/>
      <c r="CU434" s="541"/>
      <c r="CV434" s="541"/>
      <c r="CW434" s="541"/>
      <c r="CX434" s="541"/>
      <c r="CY434" s="541"/>
      <c r="CZ434" s="541"/>
      <c r="DA434" s="541"/>
      <c r="DB434" s="541"/>
      <c r="DC434" s="541"/>
      <c r="DD434" s="541"/>
      <c r="DE434" s="541"/>
      <c r="DF434" s="541"/>
      <c r="DG434" s="541"/>
      <c r="DH434" s="541"/>
      <c r="DI434" s="541"/>
      <c r="DJ434" s="541"/>
      <c r="DK434" s="541"/>
      <c r="DL434" s="541"/>
      <c r="DM434" s="541"/>
      <c r="DN434" s="541"/>
      <c r="DO434" s="541"/>
      <c r="DP434" s="541"/>
      <c r="DQ434" s="541"/>
      <c r="DR434" s="541"/>
      <c r="DS434" s="541"/>
      <c r="DT434" s="541"/>
      <c r="DU434" s="541"/>
      <c r="DV434" s="541"/>
      <c r="DW434" s="541"/>
      <c r="DX434" s="541"/>
      <c r="DY434" s="541"/>
      <c r="DZ434" s="541"/>
      <c r="EA434" s="541"/>
      <c r="EB434" s="541"/>
      <c r="EC434" s="541"/>
      <c r="ED434" s="541"/>
      <c r="EE434" s="541"/>
      <c r="EF434" s="541"/>
      <c r="EG434" s="541"/>
      <c r="EH434" s="541"/>
      <c r="EI434" s="541"/>
      <c r="EJ434" s="541"/>
      <c r="EK434" s="541"/>
      <c r="EL434" s="541"/>
      <c r="EM434" s="541"/>
      <c r="EN434" s="541"/>
      <c r="EO434" s="541"/>
      <c r="EP434" s="541"/>
      <c r="EQ434" s="541"/>
      <c r="ER434" s="541"/>
      <c r="ES434" s="541"/>
      <c r="ET434" s="541"/>
      <c r="EU434" s="541"/>
      <c r="EV434" s="541"/>
      <c r="EW434" s="541"/>
      <c r="EX434" s="541"/>
      <c r="EY434" s="541"/>
      <c r="EZ434" s="541"/>
      <c r="FA434" s="541"/>
      <c r="FB434" s="541"/>
      <c r="FC434" s="541"/>
      <c r="FD434" s="541"/>
      <c r="FE434" s="541"/>
      <c r="FF434" s="541"/>
      <c r="FG434" s="541"/>
      <c r="FH434" s="541"/>
      <c r="FI434" s="541"/>
      <c r="FJ434" s="541"/>
      <c r="FK434" s="541"/>
      <c r="FL434" s="541"/>
      <c r="FM434" s="541"/>
      <c r="FN434" s="541"/>
      <c r="FO434" s="541"/>
      <c r="FP434" s="541"/>
      <c r="FQ434" s="541"/>
      <c r="FR434" s="541"/>
      <c r="FS434" s="541"/>
      <c r="FT434" s="541"/>
      <c r="FU434" s="541"/>
      <c r="FV434" s="541"/>
      <c r="FW434" s="541"/>
      <c r="FX434" s="541"/>
      <c r="FY434" s="541"/>
      <c r="FZ434" s="541"/>
      <c r="GA434" s="541"/>
      <c r="GB434" s="541"/>
      <c r="GC434" s="541"/>
      <c r="GD434" s="541"/>
      <c r="GE434" s="541"/>
      <c r="GF434" s="541"/>
      <c r="GG434" s="541"/>
      <c r="GH434" s="541"/>
      <c r="GI434" s="541"/>
      <c r="GJ434" s="541"/>
      <c r="GK434" s="541"/>
      <c r="GL434" s="541"/>
      <c r="GM434" s="541"/>
      <c r="GN434" s="541"/>
      <c r="GO434" s="541"/>
      <c r="GP434" s="541"/>
      <c r="GQ434" s="541"/>
      <c r="GR434" s="541"/>
      <c r="GS434" s="541"/>
      <c r="GT434" s="541"/>
      <c r="GU434" s="541"/>
      <c r="GV434" s="541"/>
      <c r="GW434" s="541"/>
      <c r="GX434" s="541"/>
      <c r="GY434" s="541"/>
      <c r="GZ434" s="541"/>
      <c r="HA434" s="541"/>
      <c r="HB434" s="541"/>
      <c r="HC434" s="541"/>
      <c r="HD434" s="541"/>
      <c r="HE434" s="541"/>
      <c r="HF434" s="541"/>
      <c r="HG434" s="541"/>
      <c r="HH434" s="541"/>
      <c r="HI434" s="541"/>
      <c r="HJ434" s="541"/>
      <c r="HK434" s="541"/>
      <c r="HL434" s="541"/>
      <c r="HM434" s="541"/>
      <c r="HN434" s="541"/>
      <c r="HO434" s="541"/>
      <c r="HP434" s="541"/>
      <c r="HQ434" s="541"/>
      <c r="HR434" s="541"/>
      <c r="HS434" s="541"/>
      <c r="HT434" s="541"/>
      <c r="HU434" s="541"/>
      <c r="HV434" s="541"/>
      <c r="HW434" s="541"/>
      <c r="HX434" s="541"/>
      <c r="HY434" s="541"/>
      <c r="HZ434" s="541"/>
      <c r="IA434" s="541"/>
      <c r="IB434" s="541"/>
      <c r="IC434" s="541"/>
      <c r="ID434" s="541"/>
      <c r="IE434" s="541"/>
      <c r="IF434" s="541"/>
      <c r="IG434" s="541"/>
      <c r="IH434" s="541"/>
      <c r="II434" s="541"/>
      <c r="IJ434" s="541"/>
      <c r="IK434" s="541"/>
      <c r="IL434" s="541"/>
      <c r="IM434" s="541"/>
      <c r="IN434" s="541"/>
      <c r="IO434" s="541"/>
      <c r="IP434" s="541"/>
      <c r="IQ434" s="541"/>
      <c r="IR434" s="541"/>
      <c r="IS434" s="541"/>
      <c r="IT434" s="541"/>
    </row>
    <row r="435" spans="1:254" s="548" customFormat="1" ht="15" customHeight="1" x14ac:dyDescent="0.3">
      <c r="A435" s="541"/>
      <c r="B435" s="541"/>
      <c r="C435" s="542"/>
      <c r="D435" s="541"/>
      <c r="E435" s="541"/>
      <c r="F435" s="543"/>
      <c r="G435" s="781"/>
      <c r="H435" s="546"/>
      <c r="I435" s="546"/>
      <c r="J435" s="546"/>
      <c r="K435" s="546"/>
      <c r="L435" s="546"/>
      <c r="M435" s="546"/>
      <c r="N435" s="546"/>
      <c r="O435" s="546"/>
      <c r="P435" s="541"/>
      <c r="Q435" s="541"/>
      <c r="R435" s="541"/>
      <c r="S435" s="874"/>
      <c r="T435" s="328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545"/>
      <c r="AI435" s="545"/>
      <c r="AJ435" s="545"/>
      <c r="AK435" s="545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7"/>
      <c r="AW435" s="547"/>
      <c r="AX435" s="547"/>
      <c r="AY435" s="547"/>
      <c r="AZ435" s="547"/>
      <c r="BA435" s="547"/>
      <c r="BB435" s="547"/>
      <c r="BC435" s="547"/>
      <c r="BD435" s="547"/>
      <c r="BE435" s="547"/>
      <c r="BF435" s="547"/>
      <c r="BG435" s="541"/>
      <c r="BH435" s="541"/>
      <c r="BI435" s="541"/>
      <c r="BJ435" s="541"/>
      <c r="BK435" s="541"/>
      <c r="BL435" s="541"/>
      <c r="BM435" s="541"/>
      <c r="BN435" s="541"/>
      <c r="BO435" s="541"/>
      <c r="BP435" s="541"/>
      <c r="BQ435" s="541"/>
      <c r="BR435" s="541"/>
      <c r="BS435" s="541"/>
      <c r="BT435" s="541"/>
      <c r="BU435" s="541"/>
      <c r="BV435" s="541"/>
      <c r="BW435" s="541"/>
      <c r="BX435" s="541"/>
      <c r="BY435" s="541"/>
      <c r="BZ435" s="541"/>
      <c r="CA435" s="541"/>
      <c r="CB435" s="541"/>
      <c r="CC435" s="541"/>
      <c r="CD435" s="541"/>
      <c r="CE435" s="541"/>
      <c r="CF435" s="541"/>
      <c r="CG435" s="541"/>
      <c r="CH435" s="541"/>
      <c r="CI435" s="541"/>
      <c r="CJ435" s="541"/>
      <c r="CK435" s="541"/>
      <c r="CL435" s="541"/>
      <c r="CM435" s="541"/>
      <c r="CN435" s="541"/>
      <c r="CO435" s="541"/>
      <c r="CP435" s="541"/>
      <c r="CQ435" s="541"/>
      <c r="CR435" s="541"/>
      <c r="CS435" s="541"/>
      <c r="CT435" s="541"/>
      <c r="CU435" s="541"/>
      <c r="CV435" s="541"/>
      <c r="CW435" s="541"/>
      <c r="CX435" s="541"/>
      <c r="CY435" s="541"/>
      <c r="CZ435" s="541"/>
      <c r="DA435" s="541"/>
      <c r="DB435" s="541"/>
      <c r="DC435" s="541"/>
      <c r="DD435" s="541"/>
      <c r="DE435" s="541"/>
      <c r="DF435" s="541"/>
      <c r="DG435" s="541"/>
      <c r="DH435" s="541"/>
      <c r="DI435" s="541"/>
      <c r="DJ435" s="541"/>
      <c r="DK435" s="541"/>
      <c r="DL435" s="541"/>
      <c r="DM435" s="541"/>
      <c r="DN435" s="541"/>
      <c r="DO435" s="541"/>
      <c r="DP435" s="541"/>
      <c r="DQ435" s="541"/>
      <c r="DR435" s="541"/>
      <c r="DS435" s="541"/>
      <c r="DT435" s="541"/>
      <c r="DU435" s="541"/>
      <c r="DV435" s="541"/>
      <c r="DW435" s="541"/>
      <c r="DX435" s="541"/>
      <c r="DY435" s="541"/>
      <c r="DZ435" s="541"/>
      <c r="EA435" s="541"/>
      <c r="EB435" s="541"/>
      <c r="EC435" s="541"/>
      <c r="ED435" s="541"/>
      <c r="EE435" s="541"/>
      <c r="EF435" s="541"/>
      <c r="EG435" s="541"/>
      <c r="EH435" s="541"/>
      <c r="EI435" s="541"/>
      <c r="EJ435" s="541"/>
      <c r="EK435" s="541"/>
      <c r="EL435" s="541"/>
      <c r="EM435" s="541"/>
      <c r="EN435" s="541"/>
      <c r="EO435" s="541"/>
      <c r="EP435" s="541"/>
      <c r="EQ435" s="541"/>
      <c r="ER435" s="541"/>
      <c r="ES435" s="541"/>
      <c r="ET435" s="541"/>
      <c r="EU435" s="541"/>
      <c r="EV435" s="541"/>
      <c r="EW435" s="541"/>
      <c r="EX435" s="541"/>
      <c r="EY435" s="541"/>
      <c r="EZ435" s="541"/>
      <c r="FA435" s="541"/>
      <c r="FB435" s="541"/>
      <c r="FC435" s="541"/>
      <c r="FD435" s="541"/>
      <c r="FE435" s="541"/>
      <c r="FF435" s="541"/>
      <c r="FG435" s="541"/>
      <c r="FH435" s="541"/>
      <c r="FI435" s="541"/>
      <c r="FJ435" s="541"/>
      <c r="FK435" s="541"/>
      <c r="FL435" s="541"/>
      <c r="FM435" s="541"/>
      <c r="FN435" s="541"/>
      <c r="FO435" s="541"/>
      <c r="FP435" s="541"/>
      <c r="FQ435" s="541"/>
      <c r="FR435" s="541"/>
      <c r="FS435" s="541"/>
      <c r="FT435" s="541"/>
      <c r="FU435" s="541"/>
      <c r="FV435" s="541"/>
      <c r="FW435" s="541"/>
      <c r="FX435" s="541"/>
      <c r="FY435" s="541"/>
      <c r="FZ435" s="541"/>
      <c r="GA435" s="541"/>
      <c r="GB435" s="541"/>
      <c r="GC435" s="541"/>
      <c r="GD435" s="541"/>
      <c r="GE435" s="541"/>
      <c r="GF435" s="541"/>
      <c r="GG435" s="541"/>
      <c r="GH435" s="541"/>
      <c r="GI435" s="541"/>
      <c r="GJ435" s="541"/>
      <c r="GK435" s="541"/>
      <c r="GL435" s="541"/>
      <c r="GM435" s="541"/>
      <c r="GN435" s="541"/>
      <c r="GO435" s="541"/>
      <c r="GP435" s="541"/>
      <c r="GQ435" s="541"/>
      <c r="GR435" s="541"/>
      <c r="GS435" s="541"/>
      <c r="GT435" s="541"/>
      <c r="GU435" s="541"/>
      <c r="GV435" s="541"/>
      <c r="GW435" s="541"/>
      <c r="GX435" s="541"/>
      <c r="GY435" s="541"/>
      <c r="GZ435" s="541"/>
      <c r="HA435" s="541"/>
      <c r="HB435" s="541"/>
      <c r="HC435" s="541"/>
      <c r="HD435" s="541"/>
      <c r="HE435" s="541"/>
      <c r="HF435" s="541"/>
      <c r="HG435" s="541"/>
      <c r="HH435" s="541"/>
      <c r="HI435" s="541"/>
      <c r="HJ435" s="541"/>
      <c r="HK435" s="541"/>
      <c r="HL435" s="541"/>
      <c r="HM435" s="541"/>
      <c r="HN435" s="541"/>
      <c r="HO435" s="541"/>
      <c r="HP435" s="541"/>
      <c r="HQ435" s="541"/>
      <c r="HR435" s="541"/>
      <c r="HS435" s="541"/>
      <c r="HT435" s="541"/>
      <c r="HU435" s="541"/>
      <c r="HV435" s="541"/>
      <c r="HW435" s="541"/>
      <c r="HX435" s="541"/>
      <c r="HY435" s="541"/>
      <c r="HZ435" s="541"/>
      <c r="IA435" s="541"/>
      <c r="IB435" s="541"/>
      <c r="IC435" s="541"/>
      <c r="ID435" s="541"/>
      <c r="IE435" s="541"/>
      <c r="IF435" s="541"/>
      <c r="IG435" s="541"/>
      <c r="IH435" s="541"/>
      <c r="II435" s="541"/>
      <c r="IJ435" s="541"/>
      <c r="IK435" s="541"/>
      <c r="IL435" s="541"/>
      <c r="IM435" s="541"/>
      <c r="IN435" s="541"/>
      <c r="IO435" s="541"/>
      <c r="IP435" s="541"/>
      <c r="IQ435" s="541"/>
      <c r="IR435" s="541"/>
      <c r="IS435" s="541"/>
      <c r="IT435" s="541"/>
    </row>
    <row r="436" spans="1:254" s="548" customFormat="1" ht="15" customHeight="1" x14ac:dyDescent="0.3">
      <c r="A436" s="541"/>
      <c r="B436" s="541"/>
      <c r="C436" s="542"/>
      <c r="D436" s="541"/>
      <c r="E436" s="541"/>
      <c r="F436" s="543"/>
      <c r="G436" s="781"/>
      <c r="H436" s="546"/>
      <c r="I436" s="546"/>
      <c r="J436" s="546"/>
      <c r="K436" s="546"/>
      <c r="L436" s="546"/>
      <c r="M436" s="546"/>
      <c r="N436" s="546"/>
      <c r="O436" s="546"/>
      <c r="P436" s="541"/>
      <c r="Q436" s="541"/>
      <c r="R436" s="541"/>
      <c r="S436" s="874"/>
      <c r="T436" s="328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545"/>
      <c r="AI436" s="545"/>
      <c r="AJ436" s="545"/>
      <c r="AK436" s="545"/>
      <c r="AL436" s="546"/>
      <c r="AM436" s="546"/>
      <c r="AN436" s="546"/>
      <c r="AO436" s="546"/>
      <c r="AP436" s="546"/>
      <c r="AQ436" s="546"/>
      <c r="AR436" s="546"/>
      <c r="AS436" s="546"/>
      <c r="AT436" s="546"/>
      <c r="AU436" s="546"/>
      <c r="AV436" s="547"/>
      <c r="AW436" s="547"/>
      <c r="AX436" s="547"/>
      <c r="AY436" s="547"/>
      <c r="AZ436" s="547"/>
      <c r="BA436" s="547"/>
      <c r="BB436" s="547"/>
      <c r="BC436" s="547"/>
      <c r="BD436" s="547"/>
      <c r="BE436" s="547"/>
      <c r="BF436" s="547"/>
      <c r="BG436" s="541"/>
      <c r="BH436" s="541"/>
      <c r="BI436" s="541"/>
      <c r="BJ436" s="541"/>
      <c r="BK436" s="541"/>
      <c r="BL436" s="541"/>
      <c r="BM436" s="541"/>
      <c r="BN436" s="541"/>
      <c r="BO436" s="541"/>
      <c r="BP436" s="541"/>
      <c r="BQ436" s="541"/>
      <c r="BR436" s="541"/>
      <c r="BS436" s="541"/>
      <c r="BT436" s="541"/>
      <c r="BU436" s="541"/>
      <c r="BV436" s="541"/>
      <c r="BW436" s="541"/>
      <c r="BX436" s="541"/>
      <c r="BY436" s="541"/>
      <c r="BZ436" s="541"/>
      <c r="CA436" s="541"/>
      <c r="CB436" s="541"/>
      <c r="CC436" s="541"/>
      <c r="CD436" s="541"/>
      <c r="CE436" s="541"/>
      <c r="CF436" s="541"/>
      <c r="CG436" s="541"/>
      <c r="CH436" s="541"/>
      <c r="CI436" s="541"/>
      <c r="CJ436" s="541"/>
      <c r="CK436" s="541"/>
      <c r="CL436" s="541"/>
      <c r="CM436" s="541"/>
      <c r="CN436" s="541"/>
      <c r="CO436" s="541"/>
      <c r="CP436" s="541"/>
      <c r="CQ436" s="541"/>
      <c r="CR436" s="541"/>
      <c r="CS436" s="541"/>
      <c r="CT436" s="541"/>
      <c r="CU436" s="541"/>
      <c r="CV436" s="541"/>
      <c r="CW436" s="541"/>
      <c r="CX436" s="541"/>
      <c r="CY436" s="541"/>
      <c r="CZ436" s="541"/>
      <c r="DA436" s="541"/>
      <c r="DB436" s="541"/>
      <c r="DC436" s="541"/>
      <c r="DD436" s="541"/>
      <c r="DE436" s="541"/>
      <c r="DF436" s="541"/>
      <c r="DG436" s="541"/>
      <c r="DH436" s="541"/>
      <c r="DI436" s="541"/>
      <c r="DJ436" s="541"/>
      <c r="DK436" s="541"/>
      <c r="DL436" s="541"/>
      <c r="DM436" s="541"/>
      <c r="DN436" s="541"/>
      <c r="DO436" s="541"/>
      <c r="DP436" s="541"/>
      <c r="DQ436" s="541"/>
      <c r="DR436" s="541"/>
      <c r="DS436" s="541"/>
      <c r="DT436" s="541"/>
      <c r="DU436" s="541"/>
      <c r="DV436" s="541"/>
      <c r="DW436" s="541"/>
      <c r="DX436" s="541"/>
      <c r="DY436" s="541"/>
      <c r="DZ436" s="541"/>
      <c r="EA436" s="541"/>
      <c r="EB436" s="541"/>
      <c r="EC436" s="541"/>
      <c r="ED436" s="541"/>
      <c r="EE436" s="541"/>
      <c r="EF436" s="541"/>
      <c r="EG436" s="541"/>
      <c r="EH436" s="541"/>
      <c r="EI436" s="541"/>
      <c r="EJ436" s="541"/>
      <c r="EK436" s="541"/>
      <c r="EL436" s="541"/>
      <c r="EM436" s="541"/>
      <c r="EN436" s="541"/>
      <c r="EO436" s="541"/>
      <c r="EP436" s="541"/>
      <c r="EQ436" s="541"/>
      <c r="ER436" s="541"/>
      <c r="ES436" s="541"/>
      <c r="ET436" s="541"/>
      <c r="EU436" s="541"/>
      <c r="EV436" s="541"/>
      <c r="EW436" s="541"/>
      <c r="EX436" s="541"/>
      <c r="EY436" s="541"/>
      <c r="EZ436" s="541"/>
      <c r="FA436" s="541"/>
      <c r="FB436" s="541"/>
      <c r="FC436" s="541"/>
      <c r="FD436" s="541"/>
      <c r="FE436" s="541"/>
      <c r="FF436" s="541"/>
      <c r="FG436" s="541"/>
      <c r="FH436" s="541"/>
      <c r="FI436" s="541"/>
      <c r="FJ436" s="541"/>
      <c r="FK436" s="541"/>
      <c r="FL436" s="541"/>
      <c r="FM436" s="541"/>
      <c r="FN436" s="541"/>
      <c r="FO436" s="541"/>
      <c r="FP436" s="541"/>
      <c r="FQ436" s="541"/>
      <c r="FR436" s="541"/>
      <c r="FS436" s="541"/>
      <c r="FT436" s="541"/>
      <c r="FU436" s="541"/>
      <c r="FV436" s="541"/>
      <c r="FW436" s="541"/>
      <c r="FX436" s="541"/>
      <c r="FY436" s="541"/>
      <c r="FZ436" s="541"/>
      <c r="GA436" s="541"/>
      <c r="GB436" s="541"/>
      <c r="GC436" s="541"/>
      <c r="GD436" s="541"/>
      <c r="GE436" s="541"/>
      <c r="GF436" s="541"/>
      <c r="GG436" s="541"/>
      <c r="GH436" s="541"/>
      <c r="GI436" s="541"/>
      <c r="GJ436" s="541"/>
      <c r="GK436" s="541"/>
      <c r="GL436" s="541"/>
      <c r="GM436" s="541"/>
      <c r="GN436" s="541"/>
      <c r="GO436" s="541"/>
      <c r="GP436" s="541"/>
      <c r="GQ436" s="541"/>
      <c r="GR436" s="541"/>
      <c r="GS436" s="541"/>
      <c r="GT436" s="541"/>
      <c r="GU436" s="541"/>
      <c r="GV436" s="541"/>
      <c r="GW436" s="541"/>
      <c r="GX436" s="541"/>
      <c r="GY436" s="541"/>
      <c r="GZ436" s="541"/>
      <c r="HA436" s="541"/>
      <c r="HB436" s="541"/>
      <c r="HC436" s="541"/>
      <c r="HD436" s="541"/>
      <c r="HE436" s="541"/>
      <c r="HF436" s="541"/>
      <c r="HG436" s="541"/>
      <c r="HH436" s="541"/>
      <c r="HI436" s="541"/>
      <c r="HJ436" s="541"/>
      <c r="HK436" s="541"/>
      <c r="HL436" s="541"/>
      <c r="HM436" s="541"/>
      <c r="HN436" s="541"/>
      <c r="HO436" s="541"/>
      <c r="HP436" s="541"/>
      <c r="HQ436" s="541"/>
      <c r="HR436" s="541"/>
      <c r="HS436" s="541"/>
      <c r="HT436" s="541"/>
      <c r="HU436" s="541"/>
      <c r="HV436" s="541"/>
      <c r="HW436" s="541"/>
      <c r="HX436" s="541"/>
      <c r="HY436" s="541"/>
      <c r="HZ436" s="541"/>
      <c r="IA436" s="541"/>
      <c r="IB436" s="541"/>
      <c r="IC436" s="541"/>
      <c r="ID436" s="541"/>
      <c r="IE436" s="541"/>
      <c r="IF436" s="541"/>
      <c r="IG436" s="541"/>
      <c r="IH436" s="541"/>
      <c r="II436" s="541"/>
      <c r="IJ436" s="541"/>
      <c r="IK436" s="541"/>
      <c r="IL436" s="541"/>
      <c r="IM436" s="541"/>
      <c r="IN436" s="541"/>
      <c r="IO436" s="541"/>
      <c r="IP436" s="541"/>
      <c r="IQ436" s="541"/>
      <c r="IR436" s="541"/>
      <c r="IS436" s="541"/>
      <c r="IT436" s="541"/>
    </row>
    <row r="437" spans="1:254" s="548" customFormat="1" ht="15" customHeight="1" x14ac:dyDescent="0.3">
      <c r="A437" s="541"/>
      <c r="B437" s="541"/>
      <c r="C437" s="542"/>
      <c r="D437" s="541"/>
      <c r="E437" s="541"/>
      <c r="F437" s="543"/>
      <c r="G437" s="781"/>
      <c r="H437" s="546"/>
      <c r="I437" s="546"/>
      <c r="J437" s="546"/>
      <c r="K437" s="546"/>
      <c r="L437" s="546"/>
      <c r="M437" s="546"/>
      <c r="N437" s="546"/>
      <c r="O437" s="546"/>
      <c r="P437" s="541"/>
      <c r="Q437" s="541"/>
      <c r="R437" s="541"/>
      <c r="S437" s="874"/>
      <c r="T437" s="328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545"/>
      <c r="AI437" s="545"/>
      <c r="AJ437" s="545"/>
      <c r="AK437" s="545"/>
      <c r="AL437" s="546"/>
      <c r="AM437" s="546"/>
      <c r="AN437" s="546"/>
      <c r="AO437" s="546"/>
      <c r="AP437" s="546"/>
      <c r="AQ437" s="546"/>
      <c r="AR437" s="546"/>
      <c r="AS437" s="546"/>
      <c r="AT437" s="546"/>
      <c r="AU437" s="546"/>
      <c r="AV437" s="547"/>
      <c r="AW437" s="547"/>
      <c r="AX437" s="547"/>
      <c r="AY437" s="547"/>
      <c r="AZ437" s="547"/>
      <c r="BA437" s="547"/>
      <c r="BB437" s="547"/>
      <c r="BC437" s="547"/>
      <c r="BD437" s="547"/>
      <c r="BE437" s="547"/>
      <c r="BF437" s="547"/>
      <c r="BG437" s="541"/>
      <c r="BH437" s="541"/>
      <c r="BI437" s="541"/>
      <c r="BJ437" s="541"/>
      <c r="BK437" s="541"/>
      <c r="BL437" s="541"/>
      <c r="BM437" s="541"/>
      <c r="BN437" s="541"/>
      <c r="BO437" s="541"/>
      <c r="BP437" s="541"/>
      <c r="BQ437" s="541"/>
      <c r="BR437" s="541"/>
      <c r="BS437" s="541"/>
      <c r="BT437" s="541"/>
      <c r="BU437" s="541"/>
      <c r="BV437" s="541"/>
      <c r="BW437" s="541"/>
      <c r="BX437" s="541"/>
      <c r="BY437" s="541"/>
      <c r="BZ437" s="541"/>
      <c r="CA437" s="541"/>
      <c r="CB437" s="541"/>
      <c r="CC437" s="541"/>
      <c r="CD437" s="541"/>
      <c r="CE437" s="541"/>
      <c r="CF437" s="541"/>
      <c r="CG437" s="541"/>
      <c r="CH437" s="541"/>
      <c r="CI437" s="541"/>
      <c r="CJ437" s="541"/>
      <c r="CK437" s="541"/>
      <c r="CL437" s="541"/>
      <c r="CM437" s="541"/>
      <c r="CN437" s="541"/>
      <c r="CO437" s="541"/>
      <c r="CP437" s="541"/>
      <c r="CQ437" s="541"/>
      <c r="CR437" s="541"/>
      <c r="CS437" s="541"/>
      <c r="CT437" s="541"/>
      <c r="CU437" s="541"/>
      <c r="CV437" s="541"/>
      <c r="CW437" s="541"/>
      <c r="CX437" s="541"/>
      <c r="CY437" s="541"/>
      <c r="CZ437" s="541"/>
      <c r="DA437" s="541"/>
      <c r="DB437" s="541"/>
      <c r="DC437" s="541"/>
      <c r="DD437" s="541"/>
      <c r="DE437" s="541"/>
      <c r="DF437" s="541"/>
      <c r="DG437" s="541"/>
      <c r="DH437" s="541"/>
      <c r="DI437" s="541"/>
      <c r="DJ437" s="541"/>
      <c r="DK437" s="541"/>
      <c r="DL437" s="541"/>
      <c r="DM437" s="541"/>
      <c r="DN437" s="541"/>
      <c r="DO437" s="541"/>
      <c r="DP437" s="541"/>
      <c r="DQ437" s="541"/>
      <c r="DR437" s="541"/>
      <c r="DS437" s="541"/>
      <c r="DT437" s="541"/>
      <c r="DU437" s="541"/>
      <c r="DV437" s="541"/>
      <c r="DW437" s="541"/>
      <c r="DX437" s="541"/>
      <c r="DY437" s="541"/>
      <c r="DZ437" s="541"/>
      <c r="EA437" s="541"/>
      <c r="EB437" s="541"/>
      <c r="EC437" s="541"/>
      <c r="ED437" s="541"/>
      <c r="EE437" s="541"/>
      <c r="EF437" s="541"/>
      <c r="EG437" s="541"/>
      <c r="EH437" s="541"/>
      <c r="EI437" s="541"/>
      <c r="EJ437" s="541"/>
      <c r="EK437" s="541"/>
      <c r="EL437" s="541"/>
      <c r="EM437" s="541"/>
      <c r="EN437" s="541"/>
      <c r="EO437" s="541"/>
      <c r="EP437" s="541"/>
      <c r="EQ437" s="541"/>
      <c r="ER437" s="541"/>
      <c r="ES437" s="541"/>
      <c r="ET437" s="541"/>
      <c r="EU437" s="541"/>
      <c r="EV437" s="541"/>
      <c r="EW437" s="541"/>
      <c r="EX437" s="541"/>
      <c r="EY437" s="541"/>
      <c r="EZ437" s="541"/>
      <c r="FA437" s="541"/>
      <c r="FB437" s="541"/>
      <c r="FC437" s="541"/>
      <c r="FD437" s="541"/>
      <c r="FE437" s="541"/>
      <c r="FF437" s="541"/>
      <c r="FG437" s="541"/>
      <c r="FH437" s="541"/>
      <c r="FI437" s="541"/>
      <c r="FJ437" s="541"/>
      <c r="FK437" s="541"/>
      <c r="FL437" s="541"/>
      <c r="FM437" s="541"/>
      <c r="FN437" s="541"/>
      <c r="FO437" s="541"/>
      <c r="FP437" s="541"/>
      <c r="FQ437" s="541"/>
      <c r="FR437" s="541"/>
      <c r="FS437" s="541"/>
      <c r="FT437" s="541"/>
      <c r="FU437" s="541"/>
      <c r="FV437" s="541"/>
      <c r="FW437" s="541"/>
      <c r="FX437" s="541"/>
      <c r="FY437" s="541"/>
      <c r="FZ437" s="541"/>
      <c r="GA437" s="541"/>
      <c r="GB437" s="541"/>
      <c r="GC437" s="541"/>
      <c r="GD437" s="541"/>
      <c r="GE437" s="541"/>
      <c r="GF437" s="541"/>
      <c r="GG437" s="541"/>
      <c r="GH437" s="541"/>
      <c r="GI437" s="541"/>
      <c r="GJ437" s="541"/>
      <c r="GK437" s="541"/>
      <c r="GL437" s="541"/>
      <c r="GM437" s="541"/>
      <c r="GN437" s="541"/>
      <c r="GO437" s="541"/>
      <c r="GP437" s="541"/>
      <c r="GQ437" s="541"/>
      <c r="GR437" s="541"/>
      <c r="GS437" s="541"/>
      <c r="GT437" s="541"/>
      <c r="GU437" s="541"/>
      <c r="GV437" s="541"/>
      <c r="GW437" s="541"/>
      <c r="GX437" s="541"/>
      <c r="GY437" s="541"/>
      <c r="GZ437" s="541"/>
      <c r="HA437" s="541"/>
      <c r="HB437" s="541"/>
      <c r="HC437" s="541"/>
      <c r="HD437" s="541"/>
      <c r="HE437" s="541"/>
      <c r="HF437" s="541"/>
      <c r="HG437" s="541"/>
      <c r="HH437" s="541"/>
      <c r="HI437" s="541"/>
      <c r="HJ437" s="541"/>
      <c r="HK437" s="541"/>
      <c r="HL437" s="541"/>
      <c r="HM437" s="541"/>
      <c r="HN437" s="541"/>
      <c r="HO437" s="541"/>
      <c r="HP437" s="541"/>
      <c r="HQ437" s="541"/>
      <c r="HR437" s="541"/>
      <c r="HS437" s="541"/>
      <c r="HT437" s="541"/>
      <c r="HU437" s="541"/>
      <c r="HV437" s="541"/>
      <c r="HW437" s="541"/>
      <c r="HX437" s="541"/>
      <c r="HY437" s="541"/>
      <c r="HZ437" s="541"/>
      <c r="IA437" s="541"/>
      <c r="IB437" s="541"/>
      <c r="IC437" s="541"/>
      <c r="ID437" s="541"/>
      <c r="IE437" s="541"/>
      <c r="IF437" s="541"/>
      <c r="IG437" s="541"/>
      <c r="IH437" s="541"/>
      <c r="II437" s="541"/>
      <c r="IJ437" s="541"/>
      <c r="IK437" s="541"/>
      <c r="IL437" s="541"/>
      <c r="IM437" s="541"/>
      <c r="IN437" s="541"/>
      <c r="IO437" s="541"/>
      <c r="IP437" s="541"/>
      <c r="IQ437" s="541"/>
      <c r="IR437" s="541"/>
      <c r="IS437" s="541"/>
      <c r="IT437" s="541"/>
    </row>
    <row r="438" spans="1:254" s="548" customFormat="1" ht="15" customHeight="1" x14ac:dyDescent="0.3">
      <c r="A438" s="541"/>
      <c r="B438" s="541"/>
      <c r="C438" s="542"/>
      <c r="D438" s="541"/>
      <c r="E438" s="541"/>
      <c r="F438" s="543"/>
      <c r="G438" s="781"/>
      <c r="H438" s="546"/>
      <c r="I438" s="546"/>
      <c r="J438" s="546"/>
      <c r="K438" s="546"/>
      <c r="L438" s="546"/>
      <c r="M438" s="546"/>
      <c r="N438" s="546"/>
      <c r="O438" s="546"/>
      <c r="P438" s="541"/>
      <c r="Q438" s="541"/>
      <c r="R438" s="541"/>
      <c r="S438" s="874"/>
      <c r="T438" s="328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545"/>
      <c r="AI438" s="545"/>
      <c r="AJ438" s="545"/>
      <c r="AK438" s="545"/>
      <c r="AL438" s="546"/>
      <c r="AM438" s="546"/>
      <c r="AN438" s="546"/>
      <c r="AO438" s="546"/>
      <c r="AP438" s="546"/>
      <c r="AQ438" s="546"/>
      <c r="AR438" s="546"/>
      <c r="AS438" s="546"/>
      <c r="AT438" s="546"/>
      <c r="AU438" s="546"/>
      <c r="AV438" s="547"/>
      <c r="AW438" s="547"/>
      <c r="AX438" s="547"/>
      <c r="AY438" s="547"/>
      <c r="AZ438" s="547"/>
      <c r="BA438" s="547"/>
      <c r="BB438" s="547"/>
      <c r="BC438" s="547"/>
      <c r="BD438" s="547"/>
      <c r="BE438" s="547"/>
      <c r="BF438" s="547"/>
      <c r="BG438" s="541"/>
      <c r="BH438" s="541"/>
      <c r="BI438" s="541"/>
      <c r="BJ438" s="541"/>
      <c r="BK438" s="541"/>
      <c r="BL438" s="541"/>
      <c r="BM438" s="541"/>
      <c r="BN438" s="541"/>
      <c r="BO438" s="541"/>
      <c r="BP438" s="541"/>
      <c r="BQ438" s="541"/>
      <c r="BR438" s="541"/>
      <c r="BS438" s="541"/>
      <c r="BT438" s="541"/>
      <c r="BU438" s="541"/>
      <c r="BV438" s="541"/>
      <c r="BW438" s="541"/>
      <c r="BX438" s="541"/>
      <c r="BY438" s="541"/>
      <c r="BZ438" s="541"/>
      <c r="CA438" s="541"/>
      <c r="CB438" s="541"/>
      <c r="CC438" s="541"/>
      <c r="CD438" s="541"/>
      <c r="CE438" s="541"/>
      <c r="CF438" s="541"/>
      <c r="CG438" s="541"/>
      <c r="CH438" s="541"/>
      <c r="CI438" s="541"/>
      <c r="CJ438" s="541"/>
      <c r="CK438" s="541"/>
      <c r="CL438" s="541"/>
      <c r="CM438" s="541"/>
      <c r="CN438" s="541"/>
      <c r="CO438" s="541"/>
      <c r="CP438" s="541"/>
      <c r="CQ438" s="541"/>
      <c r="CR438" s="541"/>
      <c r="CS438" s="541"/>
      <c r="CT438" s="541"/>
      <c r="CU438" s="541"/>
      <c r="CV438" s="541"/>
      <c r="CW438" s="541"/>
      <c r="CX438" s="541"/>
      <c r="CY438" s="541"/>
      <c r="CZ438" s="541"/>
      <c r="DA438" s="541"/>
      <c r="DB438" s="541"/>
      <c r="DC438" s="541"/>
      <c r="DD438" s="541"/>
      <c r="DE438" s="541"/>
      <c r="DF438" s="541"/>
      <c r="DG438" s="541"/>
      <c r="DH438" s="541"/>
      <c r="DI438" s="541"/>
      <c r="DJ438" s="541"/>
      <c r="DK438" s="541"/>
      <c r="DL438" s="541"/>
      <c r="DM438" s="541"/>
      <c r="DN438" s="541"/>
      <c r="DO438" s="541"/>
      <c r="DP438" s="541"/>
      <c r="DQ438" s="541"/>
      <c r="DR438" s="541"/>
      <c r="DS438" s="541"/>
      <c r="DT438" s="541"/>
      <c r="DU438" s="541"/>
      <c r="DV438" s="541"/>
      <c r="DW438" s="541"/>
      <c r="DX438" s="541"/>
      <c r="DY438" s="541"/>
      <c r="DZ438" s="541"/>
      <c r="EA438" s="541"/>
      <c r="EB438" s="541"/>
      <c r="EC438" s="541"/>
      <c r="ED438" s="541"/>
      <c r="EE438" s="541"/>
      <c r="EF438" s="541"/>
      <c r="EG438" s="541"/>
      <c r="EH438" s="541"/>
      <c r="EI438" s="541"/>
      <c r="EJ438" s="541"/>
      <c r="EK438" s="541"/>
      <c r="EL438" s="541"/>
      <c r="EM438" s="541"/>
      <c r="EN438" s="541"/>
      <c r="EO438" s="541"/>
      <c r="EP438" s="541"/>
      <c r="EQ438" s="541"/>
      <c r="ER438" s="541"/>
      <c r="ES438" s="541"/>
      <c r="ET438" s="541"/>
      <c r="EU438" s="541"/>
      <c r="EV438" s="541"/>
      <c r="EW438" s="541"/>
      <c r="EX438" s="541"/>
      <c r="EY438" s="541"/>
      <c r="EZ438" s="541"/>
      <c r="FA438" s="541"/>
      <c r="FB438" s="541"/>
      <c r="FC438" s="541"/>
      <c r="FD438" s="541"/>
      <c r="FE438" s="541"/>
      <c r="FF438" s="541"/>
      <c r="FG438" s="541"/>
      <c r="FH438" s="541"/>
      <c r="FI438" s="541"/>
      <c r="FJ438" s="541"/>
      <c r="FK438" s="541"/>
      <c r="FL438" s="541"/>
      <c r="FM438" s="541"/>
      <c r="FN438" s="541"/>
      <c r="FO438" s="541"/>
      <c r="FP438" s="541"/>
      <c r="FQ438" s="541"/>
      <c r="FR438" s="541"/>
      <c r="FS438" s="541"/>
      <c r="FT438" s="541"/>
      <c r="FU438" s="541"/>
      <c r="FV438" s="541"/>
      <c r="FW438" s="541"/>
      <c r="FX438" s="541"/>
      <c r="FY438" s="541"/>
      <c r="FZ438" s="541"/>
      <c r="GA438" s="541"/>
      <c r="GB438" s="541"/>
      <c r="GC438" s="541"/>
      <c r="GD438" s="541"/>
      <c r="GE438" s="541"/>
      <c r="GF438" s="541"/>
      <c r="GG438" s="541"/>
      <c r="GH438" s="541"/>
      <c r="GI438" s="541"/>
      <c r="GJ438" s="541"/>
      <c r="GK438" s="541"/>
      <c r="GL438" s="541"/>
      <c r="GM438" s="541"/>
      <c r="GN438" s="541"/>
      <c r="GO438" s="541"/>
      <c r="GP438" s="541"/>
      <c r="GQ438" s="541"/>
      <c r="GR438" s="541"/>
      <c r="GS438" s="541"/>
      <c r="GT438" s="541"/>
      <c r="GU438" s="541"/>
      <c r="GV438" s="541"/>
      <c r="GW438" s="541"/>
      <c r="GX438" s="541"/>
      <c r="GY438" s="541"/>
      <c r="GZ438" s="541"/>
      <c r="HA438" s="541"/>
      <c r="HB438" s="541"/>
      <c r="HC438" s="541"/>
      <c r="HD438" s="541"/>
      <c r="HE438" s="541"/>
      <c r="HF438" s="541"/>
      <c r="HG438" s="541"/>
      <c r="HH438" s="541"/>
      <c r="HI438" s="541"/>
      <c r="HJ438" s="541"/>
      <c r="HK438" s="541"/>
      <c r="HL438" s="541"/>
      <c r="HM438" s="541"/>
      <c r="HN438" s="541"/>
      <c r="HO438" s="541"/>
      <c r="HP438" s="541"/>
      <c r="HQ438" s="541"/>
      <c r="HR438" s="541"/>
      <c r="HS438" s="541"/>
      <c r="HT438" s="541"/>
      <c r="HU438" s="541"/>
      <c r="HV438" s="541"/>
      <c r="HW438" s="541"/>
      <c r="HX438" s="541"/>
      <c r="HY438" s="541"/>
      <c r="HZ438" s="541"/>
      <c r="IA438" s="541"/>
      <c r="IB438" s="541"/>
      <c r="IC438" s="541"/>
      <c r="ID438" s="541"/>
      <c r="IE438" s="541"/>
      <c r="IF438" s="541"/>
      <c r="IG438" s="541"/>
      <c r="IH438" s="541"/>
      <c r="II438" s="541"/>
      <c r="IJ438" s="541"/>
      <c r="IK438" s="541"/>
      <c r="IL438" s="541"/>
      <c r="IM438" s="541"/>
      <c r="IN438" s="541"/>
      <c r="IO438" s="541"/>
      <c r="IP438" s="541"/>
      <c r="IQ438" s="541"/>
      <c r="IR438" s="541"/>
      <c r="IS438" s="541"/>
      <c r="IT438" s="541"/>
    </row>
    <row r="439" spans="1:254" s="548" customFormat="1" ht="15" customHeight="1" x14ac:dyDescent="0.3">
      <c r="A439" s="541"/>
      <c r="B439" s="541"/>
      <c r="C439" s="542"/>
      <c r="D439" s="541"/>
      <c r="E439" s="541"/>
      <c r="F439" s="543"/>
      <c r="G439" s="781"/>
      <c r="H439" s="546"/>
      <c r="I439" s="546"/>
      <c r="J439" s="546"/>
      <c r="K439" s="546"/>
      <c r="L439" s="546"/>
      <c r="M439" s="546"/>
      <c r="N439" s="546"/>
      <c r="O439" s="546"/>
      <c r="P439" s="541"/>
      <c r="Q439" s="541"/>
      <c r="R439" s="541"/>
      <c r="S439" s="874"/>
      <c r="T439" s="328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545"/>
      <c r="AI439" s="545"/>
      <c r="AJ439" s="545"/>
      <c r="AK439" s="545"/>
      <c r="AL439" s="546"/>
      <c r="AM439" s="546"/>
      <c r="AN439" s="546"/>
      <c r="AO439" s="546"/>
      <c r="AP439" s="546"/>
      <c r="AQ439" s="546"/>
      <c r="AR439" s="546"/>
      <c r="AS439" s="546"/>
      <c r="AT439" s="546"/>
      <c r="AU439" s="546"/>
      <c r="AV439" s="547"/>
      <c r="AW439" s="547"/>
      <c r="AX439" s="547"/>
      <c r="AY439" s="547"/>
      <c r="AZ439" s="547"/>
      <c r="BA439" s="547"/>
      <c r="BB439" s="547"/>
      <c r="BC439" s="547"/>
      <c r="BD439" s="547"/>
      <c r="BE439" s="547"/>
      <c r="BF439" s="547"/>
      <c r="BG439" s="541"/>
      <c r="BH439" s="541"/>
      <c r="BI439" s="541"/>
      <c r="BJ439" s="541"/>
      <c r="BK439" s="541"/>
      <c r="BL439" s="541"/>
      <c r="BM439" s="541"/>
      <c r="BN439" s="541"/>
      <c r="BO439" s="541"/>
      <c r="BP439" s="541"/>
      <c r="BQ439" s="541"/>
      <c r="BR439" s="541"/>
      <c r="BS439" s="541"/>
      <c r="BT439" s="541"/>
      <c r="BU439" s="541"/>
      <c r="BV439" s="541"/>
      <c r="BW439" s="541"/>
      <c r="BX439" s="541"/>
      <c r="BY439" s="541"/>
      <c r="BZ439" s="541"/>
      <c r="CA439" s="541"/>
      <c r="CB439" s="541"/>
      <c r="CC439" s="541"/>
      <c r="CD439" s="541"/>
      <c r="CE439" s="541"/>
      <c r="CF439" s="541"/>
      <c r="CG439" s="541"/>
      <c r="CH439" s="541"/>
      <c r="CI439" s="541"/>
      <c r="CJ439" s="541"/>
      <c r="CK439" s="541"/>
      <c r="CL439" s="541"/>
      <c r="CM439" s="541"/>
      <c r="CN439" s="541"/>
      <c r="CO439" s="541"/>
      <c r="CP439" s="541"/>
      <c r="CQ439" s="541"/>
      <c r="CR439" s="541"/>
      <c r="CS439" s="541"/>
      <c r="CT439" s="541"/>
      <c r="CU439" s="541"/>
      <c r="CV439" s="541"/>
      <c r="CW439" s="541"/>
      <c r="CX439" s="541"/>
      <c r="CY439" s="541"/>
      <c r="CZ439" s="541"/>
      <c r="DA439" s="541"/>
      <c r="DB439" s="541"/>
      <c r="DC439" s="541"/>
      <c r="DD439" s="541"/>
      <c r="DE439" s="541"/>
      <c r="DF439" s="541"/>
      <c r="DG439" s="541"/>
      <c r="DH439" s="541"/>
      <c r="DI439" s="541"/>
      <c r="DJ439" s="541"/>
      <c r="DK439" s="541"/>
      <c r="DL439" s="541"/>
      <c r="DM439" s="541"/>
      <c r="DN439" s="541"/>
      <c r="DO439" s="541"/>
      <c r="DP439" s="541"/>
      <c r="DQ439" s="541"/>
      <c r="DR439" s="541"/>
      <c r="DS439" s="541"/>
      <c r="DT439" s="541"/>
      <c r="DU439" s="541"/>
      <c r="DV439" s="541"/>
      <c r="DW439" s="541"/>
      <c r="DX439" s="541"/>
      <c r="DY439" s="541"/>
      <c r="DZ439" s="541"/>
      <c r="EA439" s="541"/>
      <c r="EB439" s="541"/>
      <c r="EC439" s="541"/>
      <c r="ED439" s="541"/>
      <c r="EE439" s="541"/>
      <c r="EF439" s="541"/>
      <c r="EG439" s="541"/>
      <c r="EH439" s="541"/>
      <c r="EI439" s="541"/>
      <c r="EJ439" s="541"/>
      <c r="EK439" s="541"/>
      <c r="EL439" s="541"/>
      <c r="EM439" s="541"/>
      <c r="EN439" s="541"/>
      <c r="EO439" s="541"/>
      <c r="EP439" s="541"/>
      <c r="EQ439" s="541"/>
      <c r="ER439" s="541"/>
      <c r="ES439" s="541"/>
      <c r="ET439" s="541"/>
      <c r="EU439" s="541"/>
      <c r="EV439" s="541"/>
      <c r="EW439" s="541"/>
      <c r="EX439" s="541"/>
      <c r="EY439" s="541"/>
      <c r="EZ439" s="541"/>
      <c r="FA439" s="541"/>
      <c r="FB439" s="541"/>
      <c r="FC439" s="541"/>
      <c r="FD439" s="541"/>
      <c r="FE439" s="541"/>
      <c r="FF439" s="541"/>
      <c r="FG439" s="541"/>
      <c r="FH439" s="541"/>
      <c r="FI439" s="541"/>
      <c r="FJ439" s="541"/>
      <c r="FK439" s="541"/>
      <c r="FL439" s="541"/>
      <c r="FM439" s="541"/>
      <c r="FN439" s="541"/>
      <c r="FO439" s="541"/>
      <c r="FP439" s="541"/>
      <c r="FQ439" s="541"/>
      <c r="FR439" s="541"/>
      <c r="FS439" s="541"/>
      <c r="FT439" s="541"/>
      <c r="FU439" s="541"/>
      <c r="FV439" s="541"/>
      <c r="FW439" s="541"/>
      <c r="FX439" s="541"/>
      <c r="FY439" s="541"/>
      <c r="FZ439" s="541"/>
      <c r="GA439" s="541"/>
      <c r="GB439" s="541"/>
      <c r="GC439" s="541"/>
      <c r="GD439" s="541"/>
      <c r="GE439" s="541"/>
      <c r="GF439" s="541"/>
      <c r="GG439" s="541"/>
      <c r="GH439" s="541"/>
      <c r="GI439" s="541"/>
      <c r="GJ439" s="541"/>
      <c r="GK439" s="541"/>
      <c r="GL439" s="541"/>
      <c r="GM439" s="541"/>
      <c r="GN439" s="541"/>
      <c r="GO439" s="541"/>
      <c r="GP439" s="541"/>
      <c r="GQ439" s="541"/>
      <c r="GR439" s="541"/>
      <c r="GS439" s="541"/>
      <c r="GT439" s="541"/>
      <c r="GU439" s="541"/>
      <c r="GV439" s="541"/>
      <c r="GW439" s="541"/>
      <c r="GX439" s="541"/>
      <c r="GY439" s="541"/>
      <c r="GZ439" s="541"/>
      <c r="HA439" s="541"/>
      <c r="HB439" s="541"/>
      <c r="HC439" s="541"/>
      <c r="HD439" s="541"/>
      <c r="HE439" s="541"/>
      <c r="HF439" s="541"/>
      <c r="HG439" s="541"/>
      <c r="HH439" s="541"/>
      <c r="HI439" s="541"/>
      <c r="HJ439" s="541"/>
      <c r="HK439" s="541"/>
      <c r="HL439" s="541"/>
      <c r="HM439" s="541"/>
      <c r="HN439" s="541"/>
      <c r="HO439" s="541"/>
      <c r="HP439" s="541"/>
      <c r="HQ439" s="541"/>
      <c r="HR439" s="541"/>
      <c r="HS439" s="541"/>
      <c r="HT439" s="541"/>
      <c r="HU439" s="541"/>
      <c r="HV439" s="541"/>
      <c r="HW439" s="541"/>
      <c r="HX439" s="541"/>
      <c r="HY439" s="541"/>
      <c r="HZ439" s="541"/>
      <c r="IA439" s="541"/>
      <c r="IB439" s="541"/>
      <c r="IC439" s="541"/>
      <c r="ID439" s="541"/>
      <c r="IE439" s="541"/>
      <c r="IF439" s="541"/>
      <c r="IG439" s="541"/>
      <c r="IH439" s="541"/>
      <c r="II439" s="541"/>
      <c r="IJ439" s="541"/>
      <c r="IK439" s="541"/>
      <c r="IL439" s="541"/>
      <c r="IM439" s="541"/>
      <c r="IN439" s="541"/>
      <c r="IO439" s="541"/>
      <c r="IP439" s="541"/>
      <c r="IQ439" s="541"/>
      <c r="IR439" s="541"/>
      <c r="IS439" s="541"/>
      <c r="IT439" s="541"/>
    </row>
    <row r="440" spans="1:254" s="548" customFormat="1" ht="15" customHeight="1" x14ac:dyDescent="0.3">
      <c r="A440" s="541"/>
      <c r="B440" s="541"/>
      <c r="C440" s="542"/>
      <c r="D440" s="541"/>
      <c r="E440" s="541"/>
      <c r="F440" s="543"/>
      <c r="G440" s="781"/>
      <c r="H440" s="546"/>
      <c r="I440" s="546"/>
      <c r="J440" s="546"/>
      <c r="K440" s="546"/>
      <c r="L440" s="546"/>
      <c r="M440" s="546"/>
      <c r="N440" s="546"/>
      <c r="O440" s="546"/>
      <c r="P440" s="541"/>
      <c r="Q440" s="541"/>
      <c r="R440" s="541"/>
      <c r="S440" s="874"/>
      <c r="T440" s="328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545"/>
      <c r="AI440" s="545"/>
      <c r="AJ440" s="545"/>
      <c r="AK440" s="545"/>
      <c r="AL440" s="546"/>
      <c r="AM440" s="546"/>
      <c r="AN440" s="546"/>
      <c r="AO440" s="546"/>
      <c r="AP440" s="546"/>
      <c r="AQ440" s="546"/>
      <c r="AR440" s="546"/>
      <c r="AS440" s="546"/>
      <c r="AT440" s="546"/>
      <c r="AU440" s="546"/>
      <c r="AV440" s="547"/>
      <c r="AW440" s="547"/>
      <c r="AX440" s="547"/>
      <c r="AY440" s="547"/>
      <c r="AZ440" s="547"/>
      <c r="BA440" s="547"/>
      <c r="BB440" s="547"/>
      <c r="BC440" s="547"/>
      <c r="BD440" s="547"/>
      <c r="BE440" s="547"/>
      <c r="BF440" s="547"/>
      <c r="BG440" s="541"/>
      <c r="BH440" s="541"/>
      <c r="BI440" s="541"/>
      <c r="BJ440" s="541"/>
      <c r="BK440" s="541"/>
      <c r="BL440" s="541"/>
      <c r="BM440" s="541"/>
      <c r="BN440" s="541"/>
      <c r="BO440" s="541"/>
      <c r="BP440" s="541"/>
      <c r="BQ440" s="541"/>
      <c r="BR440" s="541"/>
      <c r="BS440" s="541"/>
      <c r="BT440" s="541"/>
      <c r="BU440" s="541"/>
      <c r="BV440" s="541"/>
      <c r="BW440" s="541"/>
      <c r="BX440" s="541"/>
      <c r="BY440" s="541"/>
      <c r="BZ440" s="541"/>
      <c r="CA440" s="541"/>
      <c r="CB440" s="541"/>
      <c r="CC440" s="541"/>
      <c r="CD440" s="541"/>
      <c r="CE440" s="541"/>
      <c r="CF440" s="541"/>
      <c r="CG440" s="541"/>
      <c r="CH440" s="541"/>
      <c r="CI440" s="541"/>
      <c r="CJ440" s="541"/>
      <c r="CK440" s="541"/>
      <c r="CL440" s="541"/>
      <c r="CM440" s="541"/>
      <c r="CN440" s="541"/>
      <c r="CO440" s="541"/>
      <c r="CP440" s="541"/>
      <c r="CQ440" s="541"/>
      <c r="CR440" s="541"/>
      <c r="CS440" s="541"/>
      <c r="CT440" s="541"/>
      <c r="CU440" s="541"/>
      <c r="CV440" s="541"/>
      <c r="CW440" s="541"/>
      <c r="CX440" s="541"/>
      <c r="CY440" s="541"/>
      <c r="CZ440" s="541"/>
      <c r="DA440" s="541"/>
      <c r="DB440" s="541"/>
      <c r="DC440" s="541"/>
      <c r="DD440" s="541"/>
      <c r="DE440" s="541"/>
      <c r="DF440" s="541"/>
      <c r="DG440" s="541"/>
      <c r="DH440" s="541"/>
      <c r="DI440" s="541"/>
      <c r="DJ440" s="541"/>
      <c r="DK440" s="541"/>
      <c r="DL440" s="541"/>
      <c r="DM440" s="541"/>
      <c r="DN440" s="541"/>
      <c r="DO440" s="541"/>
      <c r="DP440" s="541"/>
      <c r="DQ440" s="541"/>
      <c r="DR440" s="541"/>
      <c r="DS440" s="541"/>
      <c r="DT440" s="541"/>
      <c r="DU440" s="541"/>
      <c r="DV440" s="541"/>
      <c r="DW440" s="541"/>
      <c r="DX440" s="541"/>
      <c r="DY440" s="541"/>
      <c r="DZ440" s="541"/>
      <c r="EA440" s="541"/>
      <c r="EB440" s="541"/>
      <c r="EC440" s="541"/>
      <c r="ED440" s="541"/>
      <c r="EE440" s="541"/>
      <c r="EF440" s="541"/>
      <c r="EG440" s="541"/>
      <c r="EH440" s="541"/>
      <c r="EI440" s="541"/>
      <c r="EJ440" s="541"/>
      <c r="EK440" s="541"/>
      <c r="EL440" s="541"/>
      <c r="EM440" s="541"/>
      <c r="EN440" s="541"/>
      <c r="EO440" s="541"/>
      <c r="EP440" s="541"/>
      <c r="EQ440" s="541"/>
      <c r="ER440" s="541"/>
      <c r="ES440" s="541"/>
      <c r="ET440" s="541"/>
      <c r="EU440" s="541"/>
      <c r="EV440" s="541"/>
      <c r="EW440" s="541"/>
      <c r="EX440" s="541"/>
      <c r="EY440" s="541"/>
      <c r="EZ440" s="541"/>
      <c r="FA440" s="541"/>
      <c r="FB440" s="541"/>
      <c r="FC440" s="541"/>
      <c r="FD440" s="541"/>
      <c r="FE440" s="541"/>
      <c r="FF440" s="541"/>
      <c r="FG440" s="541"/>
      <c r="FH440" s="541"/>
      <c r="FI440" s="541"/>
      <c r="FJ440" s="541"/>
      <c r="FK440" s="541"/>
      <c r="FL440" s="541"/>
      <c r="FM440" s="541"/>
      <c r="FN440" s="541"/>
      <c r="FO440" s="541"/>
      <c r="FP440" s="541"/>
      <c r="FQ440" s="541"/>
      <c r="FR440" s="541"/>
      <c r="FS440" s="541"/>
      <c r="FT440" s="541"/>
      <c r="FU440" s="541"/>
      <c r="FV440" s="541"/>
      <c r="FW440" s="541"/>
      <c r="FX440" s="541"/>
      <c r="FY440" s="541"/>
      <c r="FZ440" s="541"/>
      <c r="GA440" s="541"/>
      <c r="GB440" s="541"/>
      <c r="GC440" s="541"/>
      <c r="GD440" s="541"/>
      <c r="GE440" s="541"/>
      <c r="GF440" s="541"/>
      <c r="GG440" s="541"/>
      <c r="GH440" s="541"/>
      <c r="GI440" s="541"/>
      <c r="GJ440" s="541"/>
      <c r="GK440" s="541"/>
      <c r="GL440" s="541"/>
      <c r="GM440" s="541"/>
      <c r="GN440" s="541"/>
      <c r="GO440" s="541"/>
      <c r="GP440" s="541"/>
      <c r="GQ440" s="541"/>
      <c r="GR440" s="541"/>
      <c r="GS440" s="541"/>
      <c r="GT440" s="541"/>
      <c r="GU440" s="541"/>
      <c r="GV440" s="541"/>
      <c r="GW440" s="541"/>
      <c r="GX440" s="541"/>
      <c r="GY440" s="541"/>
      <c r="GZ440" s="541"/>
      <c r="HA440" s="541"/>
      <c r="HB440" s="541"/>
      <c r="HC440" s="541"/>
      <c r="HD440" s="541"/>
      <c r="HE440" s="541"/>
      <c r="HF440" s="541"/>
      <c r="HG440" s="541"/>
      <c r="HH440" s="541"/>
      <c r="HI440" s="541"/>
      <c r="HJ440" s="541"/>
      <c r="HK440" s="541"/>
      <c r="HL440" s="541"/>
      <c r="HM440" s="541"/>
      <c r="HN440" s="541"/>
      <c r="HO440" s="541"/>
      <c r="HP440" s="541"/>
      <c r="HQ440" s="541"/>
      <c r="HR440" s="541"/>
      <c r="HS440" s="541"/>
      <c r="HT440" s="541"/>
      <c r="HU440" s="541"/>
      <c r="HV440" s="541"/>
      <c r="HW440" s="541"/>
      <c r="HX440" s="541"/>
      <c r="HY440" s="541"/>
      <c r="HZ440" s="541"/>
      <c r="IA440" s="541"/>
      <c r="IB440" s="541"/>
      <c r="IC440" s="541"/>
      <c r="ID440" s="541"/>
      <c r="IE440" s="541"/>
      <c r="IF440" s="541"/>
      <c r="IG440" s="541"/>
      <c r="IH440" s="541"/>
      <c r="II440" s="541"/>
      <c r="IJ440" s="541"/>
      <c r="IK440" s="541"/>
      <c r="IL440" s="541"/>
      <c r="IM440" s="541"/>
      <c r="IN440" s="541"/>
      <c r="IO440" s="541"/>
      <c r="IP440" s="541"/>
      <c r="IQ440" s="541"/>
      <c r="IR440" s="541"/>
      <c r="IS440" s="541"/>
      <c r="IT440" s="541"/>
    </row>
    <row r="441" spans="1:254" s="548" customFormat="1" ht="15" customHeight="1" x14ac:dyDescent="0.3">
      <c r="A441" s="541"/>
      <c r="B441" s="541"/>
      <c r="C441" s="542"/>
      <c r="D441" s="541"/>
      <c r="E441" s="541"/>
      <c r="F441" s="543"/>
      <c r="G441" s="781"/>
      <c r="H441" s="546"/>
      <c r="I441" s="546"/>
      <c r="J441" s="546"/>
      <c r="K441" s="546"/>
      <c r="L441" s="546"/>
      <c r="M441" s="546"/>
      <c r="N441" s="546"/>
      <c r="O441" s="546"/>
      <c r="P441" s="541"/>
      <c r="Q441" s="541"/>
      <c r="R441" s="541"/>
      <c r="S441" s="874"/>
      <c r="T441" s="328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545"/>
      <c r="AI441" s="545"/>
      <c r="AJ441" s="545"/>
      <c r="AK441" s="545"/>
      <c r="AL441" s="546"/>
      <c r="AM441" s="546"/>
      <c r="AN441" s="546"/>
      <c r="AO441" s="546"/>
      <c r="AP441" s="546"/>
      <c r="AQ441" s="546"/>
      <c r="AR441" s="546"/>
      <c r="AS441" s="546"/>
      <c r="AT441" s="546"/>
      <c r="AU441" s="546"/>
      <c r="AV441" s="547"/>
      <c r="AW441" s="547"/>
      <c r="AX441" s="547"/>
      <c r="AY441" s="547"/>
      <c r="AZ441" s="547"/>
      <c r="BA441" s="547"/>
      <c r="BB441" s="547"/>
      <c r="BC441" s="547"/>
      <c r="BD441" s="547"/>
      <c r="BE441" s="547"/>
      <c r="BF441" s="547"/>
      <c r="BG441" s="541"/>
      <c r="BH441" s="541"/>
      <c r="BI441" s="541"/>
      <c r="BJ441" s="541"/>
      <c r="BK441" s="541"/>
      <c r="BL441" s="541"/>
      <c r="BM441" s="541"/>
      <c r="BN441" s="541"/>
      <c r="BO441" s="541"/>
      <c r="BP441" s="541"/>
      <c r="BQ441" s="541"/>
      <c r="BR441" s="541"/>
      <c r="BS441" s="541"/>
      <c r="BT441" s="541"/>
      <c r="BU441" s="541"/>
      <c r="BV441" s="541"/>
      <c r="BW441" s="541"/>
      <c r="BX441" s="541"/>
      <c r="BY441" s="541"/>
      <c r="BZ441" s="541"/>
      <c r="CA441" s="541"/>
      <c r="CB441" s="541"/>
      <c r="CC441" s="541"/>
      <c r="CD441" s="541"/>
      <c r="CE441" s="541"/>
      <c r="CF441" s="541"/>
      <c r="CG441" s="541"/>
      <c r="CH441" s="541"/>
      <c r="CI441" s="541"/>
      <c r="CJ441" s="541"/>
      <c r="CK441" s="541"/>
      <c r="CL441" s="541"/>
      <c r="CM441" s="541"/>
      <c r="CN441" s="541"/>
      <c r="CO441" s="541"/>
      <c r="CP441" s="541"/>
      <c r="CQ441" s="541"/>
      <c r="CR441" s="541"/>
      <c r="CS441" s="541"/>
      <c r="CT441" s="541"/>
      <c r="CU441" s="541"/>
      <c r="CV441" s="541"/>
      <c r="CW441" s="541"/>
      <c r="CX441" s="541"/>
      <c r="CY441" s="541"/>
      <c r="CZ441" s="541"/>
      <c r="DA441" s="541"/>
      <c r="DB441" s="541"/>
      <c r="DC441" s="541"/>
      <c r="DD441" s="541"/>
      <c r="DE441" s="541"/>
      <c r="DF441" s="541"/>
      <c r="DG441" s="541"/>
      <c r="DH441" s="541"/>
      <c r="DI441" s="541"/>
      <c r="DJ441" s="541"/>
      <c r="DK441" s="541"/>
      <c r="DL441" s="541"/>
      <c r="DM441" s="541"/>
      <c r="DN441" s="541"/>
      <c r="DO441" s="541"/>
      <c r="DP441" s="541"/>
      <c r="DQ441" s="541"/>
      <c r="DR441" s="541"/>
      <c r="DS441" s="541"/>
      <c r="DT441" s="541"/>
      <c r="DU441" s="541"/>
      <c r="DV441" s="541"/>
      <c r="DW441" s="541"/>
      <c r="DX441" s="541"/>
      <c r="DY441" s="541"/>
      <c r="DZ441" s="541"/>
      <c r="EA441" s="541"/>
      <c r="EB441" s="541"/>
      <c r="EC441" s="541"/>
      <c r="ED441" s="541"/>
      <c r="EE441" s="541"/>
      <c r="EF441" s="541"/>
      <c r="EG441" s="541"/>
      <c r="EH441" s="541"/>
      <c r="EI441" s="541"/>
      <c r="EJ441" s="541"/>
      <c r="EK441" s="541"/>
      <c r="EL441" s="541"/>
      <c r="EM441" s="541"/>
      <c r="EN441" s="541"/>
      <c r="EO441" s="541"/>
      <c r="EP441" s="541"/>
      <c r="EQ441" s="541"/>
      <c r="ER441" s="541"/>
      <c r="ES441" s="541"/>
      <c r="ET441" s="541"/>
      <c r="EU441" s="541"/>
      <c r="EV441" s="541"/>
      <c r="EW441" s="541"/>
      <c r="EX441" s="541"/>
      <c r="EY441" s="541"/>
      <c r="EZ441" s="541"/>
      <c r="FA441" s="541"/>
      <c r="FB441" s="541"/>
      <c r="FC441" s="541"/>
      <c r="FD441" s="541"/>
      <c r="FE441" s="541"/>
      <c r="FF441" s="541"/>
      <c r="FG441" s="541"/>
      <c r="FH441" s="541"/>
      <c r="FI441" s="541"/>
      <c r="FJ441" s="541"/>
      <c r="FK441" s="541"/>
      <c r="FL441" s="541"/>
      <c r="FM441" s="541"/>
      <c r="FN441" s="541"/>
      <c r="FO441" s="541"/>
      <c r="FP441" s="541"/>
      <c r="FQ441" s="541"/>
      <c r="FR441" s="541"/>
      <c r="FS441" s="541"/>
      <c r="FT441" s="541"/>
      <c r="FU441" s="541"/>
      <c r="FV441" s="541"/>
      <c r="FW441" s="541"/>
      <c r="FX441" s="541"/>
      <c r="FY441" s="541"/>
      <c r="FZ441" s="541"/>
      <c r="GA441" s="541"/>
      <c r="GB441" s="541"/>
      <c r="GC441" s="541"/>
      <c r="GD441" s="541"/>
      <c r="GE441" s="541"/>
      <c r="GF441" s="541"/>
      <c r="GG441" s="541"/>
      <c r="GH441" s="541"/>
      <c r="GI441" s="541"/>
      <c r="GJ441" s="541"/>
      <c r="GK441" s="541"/>
      <c r="GL441" s="541"/>
      <c r="GM441" s="541"/>
      <c r="GN441" s="541"/>
      <c r="GO441" s="541"/>
      <c r="GP441" s="541"/>
      <c r="GQ441" s="541"/>
      <c r="GR441" s="541"/>
      <c r="GS441" s="541"/>
      <c r="GT441" s="541"/>
      <c r="GU441" s="541"/>
      <c r="GV441" s="541"/>
      <c r="GW441" s="541"/>
      <c r="GX441" s="541"/>
      <c r="GY441" s="541"/>
      <c r="GZ441" s="541"/>
      <c r="HA441" s="541"/>
      <c r="HB441" s="541"/>
      <c r="HC441" s="541"/>
      <c r="HD441" s="541"/>
      <c r="HE441" s="541"/>
      <c r="HF441" s="541"/>
      <c r="HG441" s="541"/>
      <c r="HH441" s="541"/>
      <c r="HI441" s="541"/>
      <c r="HJ441" s="541"/>
      <c r="HK441" s="541"/>
      <c r="HL441" s="541"/>
      <c r="HM441" s="541"/>
      <c r="HN441" s="541"/>
      <c r="HO441" s="541"/>
      <c r="HP441" s="541"/>
      <c r="HQ441" s="541"/>
      <c r="HR441" s="541"/>
      <c r="HS441" s="541"/>
      <c r="HT441" s="541"/>
      <c r="HU441" s="541"/>
      <c r="HV441" s="541"/>
      <c r="HW441" s="541"/>
      <c r="HX441" s="541"/>
      <c r="HY441" s="541"/>
      <c r="HZ441" s="541"/>
      <c r="IA441" s="541"/>
      <c r="IB441" s="541"/>
      <c r="IC441" s="541"/>
      <c r="ID441" s="541"/>
      <c r="IE441" s="541"/>
      <c r="IF441" s="541"/>
      <c r="IG441" s="541"/>
      <c r="IH441" s="541"/>
      <c r="II441" s="541"/>
      <c r="IJ441" s="541"/>
      <c r="IK441" s="541"/>
      <c r="IL441" s="541"/>
      <c r="IM441" s="541"/>
      <c r="IN441" s="541"/>
      <c r="IO441" s="541"/>
      <c r="IP441" s="541"/>
      <c r="IQ441" s="541"/>
      <c r="IR441" s="541"/>
      <c r="IS441" s="541"/>
      <c r="IT441" s="541"/>
    </row>
    <row r="442" spans="1:254" s="548" customFormat="1" ht="15" customHeight="1" x14ac:dyDescent="0.3">
      <c r="A442" s="541"/>
      <c r="B442" s="541"/>
      <c r="C442" s="542"/>
      <c r="D442" s="541"/>
      <c r="E442" s="541"/>
      <c r="F442" s="543"/>
      <c r="G442" s="781"/>
      <c r="H442" s="546"/>
      <c r="I442" s="546"/>
      <c r="J442" s="546"/>
      <c r="K442" s="546"/>
      <c r="L442" s="546"/>
      <c r="M442" s="546"/>
      <c r="N442" s="546"/>
      <c r="O442" s="546"/>
      <c r="P442" s="541"/>
      <c r="Q442" s="541"/>
      <c r="R442" s="541"/>
      <c r="S442" s="874"/>
      <c r="T442" s="328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545"/>
      <c r="AI442" s="545"/>
      <c r="AJ442" s="545"/>
      <c r="AK442" s="545"/>
      <c r="AL442" s="546"/>
      <c r="AM442" s="546"/>
      <c r="AN442" s="546"/>
      <c r="AO442" s="546"/>
      <c r="AP442" s="546"/>
      <c r="AQ442" s="546"/>
      <c r="AR442" s="546"/>
      <c r="AS442" s="546"/>
      <c r="AT442" s="546"/>
      <c r="AU442" s="546"/>
      <c r="AV442" s="547"/>
      <c r="AW442" s="547"/>
      <c r="AX442" s="547"/>
      <c r="AY442" s="547"/>
      <c r="AZ442" s="547"/>
      <c r="BA442" s="547"/>
      <c r="BB442" s="547"/>
      <c r="BC442" s="547"/>
      <c r="BD442" s="547"/>
      <c r="BE442" s="547"/>
      <c r="BF442" s="547"/>
      <c r="BG442" s="541"/>
      <c r="BH442" s="541"/>
      <c r="BI442" s="541"/>
      <c r="BJ442" s="541"/>
      <c r="BK442" s="541"/>
      <c r="BL442" s="541"/>
      <c r="BM442" s="541"/>
      <c r="BN442" s="541"/>
      <c r="BO442" s="541"/>
      <c r="BP442" s="541"/>
      <c r="BQ442" s="541"/>
      <c r="BR442" s="541"/>
      <c r="BS442" s="541"/>
      <c r="BT442" s="541"/>
      <c r="BU442" s="541"/>
      <c r="BV442" s="541"/>
      <c r="BW442" s="541"/>
      <c r="BX442" s="541"/>
      <c r="BY442" s="541"/>
      <c r="BZ442" s="541"/>
      <c r="CA442" s="541"/>
      <c r="CB442" s="541"/>
      <c r="CC442" s="541"/>
      <c r="CD442" s="541"/>
      <c r="CE442" s="541"/>
      <c r="CF442" s="541"/>
      <c r="CG442" s="541"/>
      <c r="CH442" s="541"/>
      <c r="CI442" s="541"/>
      <c r="CJ442" s="541"/>
      <c r="CK442" s="541"/>
      <c r="CL442" s="541"/>
      <c r="CM442" s="541"/>
      <c r="CN442" s="541"/>
      <c r="CO442" s="541"/>
      <c r="CP442" s="541"/>
      <c r="CQ442" s="541"/>
      <c r="CR442" s="541"/>
      <c r="CS442" s="541"/>
      <c r="CT442" s="541"/>
      <c r="CU442" s="541"/>
      <c r="CV442" s="541"/>
      <c r="CW442" s="541"/>
      <c r="CX442" s="541"/>
      <c r="CY442" s="541"/>
      <c r="CZ442" s="541"/>
      <c r="DA442" s="541"/>
      <c r="DB442" s="541"/>
      <c r="DC442" s="541"/>
      <c r="DD442" s="541"/>
      <c r="DE442" s="541"/>
      <c r="DF442" s="541"/>
      <c r="DG442" s="541"/>
      <c r="DH442" s="541"/>
      <c r="DI442" s="541"/>
      <c r="DJ442" s="541"/>
      <c r="DK442" s="541"/>
      <c r="DL442" s="541"/>
      <c r="DM442" s="541"/>
      <c r="DN442" s="541"/>
      <c r="DO442" s="541"/>
      <c r="DP442" s="541"/>
      <c r="DQ442" s="541"/>
      <c r="DR442" s="541"/>
      <c r="DS442" s="541"/>
      <c r="DT442" s="541"/>
      <c r="DU442" s="541"/>
      <c r="DV442" s="541"/>
      <c r="DW442" s="541"/>
      <c r="DX442" s="541"/>
      <c r="DY442" s="541"/>
      <c r="DZ442" s="541"/>
      <c r="EA442" s="541"/>
      <c r="EB442" s="541"/>
      <c r="EC442" s="541"/>
      <c r="ED442" s="541"/>
      <c r="EE442" s="541"/>
      <c r="EF442" s="541"/>
      <c r="EG442" s="541"/>
      <c r="EH442" s="541"/>
      <c r="EI442" s="541"/>
      <c r="EJ442" s="541"/>
      <c r="EK442" s="541"/>
      <c r="EL442" s="541"/>
      <c r="EM442" s="541"/>
      <c r="EN442" s="541"/>
      <c r="EO442" s="541"/>
      <c r="EP442" s="541"/>
      <c r="EQ442" s="541"/>
      <c r="ER442" s="541"/>
      <c r="ES442" s="541"/>
      <c r="ET442" s="541"/>
      <c r="EU442" s="541"/>
      <c r="EV442" s="541"/>
      <c r="EW442" s="541"/>
      <c r="EX442" s="541"/>
      <c r="EY442" s="541"/>
      <c r="EZ442" s="541"/>
      <c r="FA442" s="541"/>
      <c r="FB442" s="541"/>
      <c r="FC442" s="541"/>
      <c r="FD442" s="541"/>
      <c r="FE442" s="541"/>
      <c r="FF442" s="541"/>
      <c r="FG442" s="541"/>
      <c r="FH442" s="541"/>
      <c r="FI442" s="541"/>
      <c r="FJ442" s="541"/>
      <c r="FK442" s="541"/>
      <c r="FL442" s="541"/>
      <c r="FM442" s="541"/>
      <c r="FN442" s="541"/>
      <c r="FO442" s="541"/>
      <c r="FP442" s="541"/>
      <c r="FQ442" s="541"/>
      <c r="FR442" s="541"/>
      <c r="FS442" s="541"/>
      <c r="FT442" s="541"/>
      <c r="FU442" s="541"/>
      <c r="FV442" s="541"/>
      <c r="FW442" s="541"/>
      <c r="FX442" s="541"/>
      <c r="FY442" s="541"/>
      <c r="FZ442" s="541"/>
      <c r="GA442" s="541"/>
      <c r="GB442" s="541"/>
      <c r="GC442" s="541"/>
      <c r="GD442" s="541"/>
      <c r="GE442" s="541"/>
      <c r="GF442" s="541"/>
      <c r="GG442" s="541"/>
      <c r="GH442" s="541"/>
      <c r="GI442" s="541"/>
      <c r="GJ442" s="541"/>
      <c r="GK442" s="541"/>
      <c r="GL442" s="541"/>
      <c r="GM442" s="541"/>
      <c r="GN442" s="541"/>
      <c r="GO442" s="541"/>
      <c r="GP442" s="541"/>
      <c r="GQ442" s="541"/>
      <c r="GR442" s="541"/>
      <c r="GS442" s="541"/>
      <c r="GT442" s="541"/>
      <c r="GU442" s="541"/>
      <c r="GV442" s="541"/>
      <c r="GW442" s="541"/>
      <c r="GX442" s="541"/>
      <c r="GY442" s="541"/>
      <c r="GZ442" s="541"/>
      <c r="HA442" s="541"/>
      <c r="HB442" s="541"/>
      <c r="HC442" s="541"/>
      <c r="HD442" s="541"/>
      <c r="HE442" s="541"/>
      <c r="HF442" s="541"/>
      <c r="HG442" s="541"/>
      <c r="HH442" s="541"/>
      <c r="HI442" s="541"/>
      <c r="HJ442" s="541"/>
      <c r="HK442" s="541"/>
      <c r="HL442" s="541"/>
      <c r="HM442" s="541"/>
      <c r="HN442" s="541"/>
      <c r="HO442" s="541"/>
      <c r="HP442" s="541"/>
      <c r="HQ442" s="541"/>
      <c r="HR442" s="541"/>
      <c r="HS442" s="541"/>
      <c r="HT442" s="541"/>
      <c r="HU442" s="541"/>
      <c r="HV442" s="541"/>
      <c r="HW442" s="541"/>
      <c r="HX442" s="541"/>
      <c r="HY442" s="541"/>
      <c r="HZ442" s="541"/>
      <c r="IA442" s="541"/>
      <c r="IB442" s="541"/>
      <c r="IC442" s="541"/>
      <c r="ID442" s="541"/>
      <c r="IE442" s="541"/>
      <c r="IF442" s="541"/>
      <c r="IG442" s="541"/>
      <c r="IH442" s="541"/>
      <c r="II442" s="541"/>
      <c r="IJ442" s="541"/>
      <c r="IK442" s="541"/>
      <c r="IL442" s="541"/>
      <c r="IM442" s="541"/>
      <c r="IN442" s="541"/>
      <c r="IO442" s="541"/>
      <c r="IP442" s="541"/>
      <c r="IQ442" s="541"/>
      <c r="IR442" s="541"/>
      <c r="IS442" s="541"/>
      <c r="IT442" s="541"/>
    </row>
    <row r="443" spans="1:254" s="548" customFormat="1" ht="15" customHeight="1" x14ac:dyDescent="0.3">
      <c r="A443" s="541"/>
      <c r="B443" s="541"/>
      <c r="C443" s="542"/>
      <c r="D443" s="541"/>
      <c r="E443" s="541"/>
      <c r="F443" s="543"/>
      <c r="G443" s="781"/>
      <c r="H443" s="546"/>
      <c r="I443" s="546"/>
      <c r="J443" s="546"/>
      <c r="K443" s="546"/>
      <c r="L443" s="546"/>
      <c r="M443" s="546"/>
      <c r="N443" s="546"/>
      <c r="O443" s="546"/>
      <c r="P443" s="541"/>
      <c r="Q443" s="541"/>
      <c r="R443" s="541"/>
      <c r="S443" s="874"/>
      <c r="T443" s="328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545"/>
      <c r="AI443" s="545"/>
      <c r="AJ443" s="545"/>
      <c r="AK443" s="545"/>
      <c r="AL443" s="546"/>
      <c r="AM443" s="546"/>
      <c r="AN443" s="546"/>
      <c r="AO443" s="546"/>
      <c r="AP443" s="546"/>
      <c r="AQ443" s="546"/>
      <c r="AR443" s="546"/>
      <c r="AS443" s="546"/>
      <c r="AT443" s="546"/>
      <c r="AU443" s="546"/>
      <c r="AV443" s="547"/>
      <c r="AW443" s="547"/>
      <c r="AX443" s="547"/>
      <c r="AY443" s="547"/>
      <c r="AZ443" s="547"/>
      <c r="BA443" s="547"/>
      <c r="BB443" s="547"/>
      <c r="BC443" s="547"/>
      <c r="BD443" s="547"/>
      <c r="BE443" s="547"/>
      <c r="BF443" s="547"/>
      <c r="BG443" s="541"/>
      <c r="BH443" s="541"/>
      <c r="BI443" s="541"/>
      <c r="BJ443" s="541"/>
      <c r="BK443" s="541"/>
      <c r="BL443" s="541"/>
      <c r="BM443" s="541"/>
      <c r="BN443" s="541"/>
      <c r="BO443" s="541"/>
      <c r="BP443" s="541"/>
      <c r="BQ443" s="541"/>
      <c r="BR443" s="541"/>
      <c r="BS443" s="541"/>
      <c r="BT443" s="541"/>
      <c r="BU443" s="541"/>
      <c r="BV443" s="541"/>
      <c r="BW443" s="541"/>
      <c r="BX443" s="541"/>
      <c r="BY443" s="541"/>
      <c r="BZ443" s="541"/>
      <c r="CA443" s="541"/>
      <c r="CB443" s="541"/>
      <c r="CC443" s="541"/>
      <c r="CD443" s="541"/>
      <c r="CE443" s="541"/>
      <c r="CF443" s="541"/>
      <c r="CG443" s="541"/>
      <c r="CH443" s="541"/>
      <c r="CI443" s="541"/>
      <c r="CJ443" s="541"/>
      <c r="CK443" s="541"/>
      <c r="CL443" s="541"/>
      <c r="CM443" s="541"/>
      <c r="CN443" s="541"/>
      <c r="CO443" s="541"/>
      <c r="CP443" s="541"/>
      <c r="CQ443" s="541"/>
      <c r="CR443" s="541"/>
      <c r="CS443" s="541"/>
      <c r="CT443" s="541"/>
      <c r="CU443" s="541"/>
      <c r="CV443" s="541"/>
      <c r="CW443" s="541"/>
      <c r="CX443" s="541"/>
      <c r="CY443" s="541"/>
      <c r="CZ443" s="541"/>
      <c r="DA443" s="541"/>
      <c r="DB443" s="541"/>
      <c r="DC443" s="541"/>
      <c r="DD443" s="541"/>
      <c r="DE443" s="541"/>
      <c r="DF443" s="541"/>
      <c r="DG443" s="541"/>
      <c r="DH443" s="541"/>
      <c r="DI443" s="541"/>
      <c r="DJ443" s="541"/>
      <c r="DK443" s="541"/>
      <c r="DL443" s="541"/>
      <c r="DM443" s="541"/>
      <c r="DN443" s="541"/>
      <c r="DO443" s="541"/>
      <c r="DP443" s="541"/>
      <c r="DQ443" s="541"/>
      <c r="DR443" s="541"/>
      <c r="DS443" s="541"/>
      <c r="DT443" s="541"/>
      <c r="DU443" s="541"/>
      <c r="DV443" s="541"/>
      <c r="DW443" s="541"/>
      <c r="DX443" s="541"/>
      <c r="DY443" s="541"/>
      <c r="DZ443" s="541"/>
      <c r="EA443" s="541"/>
      <c r="EB443" s="541"/>
      <c r="EC443" s="541"/>
      <c r="ED443" s="541"/>
      <c r="EE443" s="541"/>
      <c r="EF443" s="541"/>
      <c r="EG443" s="541"/>
      <c r="EH443" s="541"/>
      <c r="EI443" s="541"/>
      <c r="EJ443" s="541"/>
      <c r="EK443" s="541"/>
      <c r="EL443" s="541"/>
      <c r="EM443" s="541"/>
      <c r="EN443" s="541"/>
      <c r="EO443" s="541"/>
      <c r="EP443" s="541"/>
      <c r="EQ443" s="541"/>
      <c r="ER443" s="541"/>
      <c r="ES443" s="541"/>
      <c r="ET443" s="541"/>
      <c r="EU443" s="541"/>
      <c r="EV443" s="541"/>
      <c r="EW443" s="541"/>
      <c r="EX443" s="541"/>
      <c r="EY443" s="541"/>
      <c r="EZ443" s="541"/>
      <c r="FA443" s="541"/>
      <c r="FB443" s="541"/>
      <c r="FC443" s="541"/>
      <c r="FD443" s="541"/>
      <c r="FE443" s="541"/>
      <c r="FF443" s="541"/>
      <c r="FG443" s="541"/>
      <c r="FH443" s="541"/>
      <c r="FI443" s="541"/>
      <c r="FJ443" s="541"/>
      <c r="FK443" s="541"/>
      <c r="FL443" s="541"/>
      <c r="FM443" s="541"/>
      <c r="FN443" s="541"/>
      <c r="FO443" s="541"/>
      <c r="FP443" s="541"/>
      <c r="FQ443" s="541"/>
      <c r="FR443" s="541"/>
      <c r="FS443" s="541"/>
      <c r="FT443" s="541"/>
      <c r="FU443" s="541"/>
      <c r="FV443" s="541"/>
      <c r="FW443" s="541"/>
      <c r="FX443" s="541"/>
      <c r="FY443" s="541"/>
      <c r="FZ443" s="541"/>
      <c r="GA443" s="541"/>
      <c r="GB443" s="541"/>
      <c r="GC443" s="541"/>
      <c r="GD443" s="541"/>
      <c r="GE443" s="541"/>
      <c r="GF443" s="541"/>
      <c r="GG443" s="541"/>
      <c r="GH443" s="541"/>
      <c r="GI443" s="541"/>
      <c r="GJ443" s="541"/>
      <c r="GK443" s="541"/>
      <c r="GL443" s="541"/>
      <c r="GM443" s="541"/>
      <c r="GN443" s="541"/>
      <c r="GO443" s="541"/>
      <c r="GP443" s="541"/>
      <c r="GQ443" s="541"/>
      <c r="GR443" s="541"/>
      <c r="GS443" s="541"/>
      <c r="GT443" s="541"/>
      <c r="GU443" s="541"/>
      <c r="GV443" s="541"/>
      <c r="GW443" s="541"/>
      <c r="GX443" s="541"/>
      <c r="GY443" s="541"/>
      <c r="GZ443" s="541"/>
      <c r="HA443" s="541"/>
      <c r="HB443" s="541"/>
      <c r="HC443" s="541"/>
      <c r="HD443" s="541"/>
      <c r="HE443" s="541"/>
      <c r="HF443" s="541"/>
      <c r="HG443" s="541"/>
      <c r="HH443" s="541"/>
      <c r="HI443" s="541"/>
      <c r="HJ443" s="541"/>
      <c r="HK443" s="541"/>
      <c r="HL443" s="541"/>
      <c r="HM443" s="541"/>
      <c r="HN443" s="541"/>
      <c r="HO443" s="541"/>
      <c r="HP443" s="541"/>
      <c r="HQ443" s="541"/>
      <c r="HR443" s="541"/>
      <c r="HS443" s="541"/>
      <c r="HT443" s="541"/>
      <c r="HU443" s="541"/>
      <c r="HV443" s="541"/>
      <c r="HW443" s="541"/>
      <c r="HX443" s="541"/>
      <c r="HY443" s="541"/>
      <c r="HZ443" s="541"/>
      <c r="IA443" s="541"/>
      <c r="IB443" s="541"/>
      <c r="IC443" s="541"/>
      <c r="ID443" s="541"/>
      <c r="IE443" s="541"/>
      <c r="IF443" s="541"/>
      <c r="IG443" s="541"/>
      <c r="IH443" s="541"/>
      <c r="II443" s="541"/>
      <c r="IJ443" s="541"/>
      <c r="IK443" s="541"/>
      <c r="IL443" s="541"/>
      <c r="IM443" s="541"/>
      <c r="IN443" s="541"/>
      <c r="IO443" s="541"/>
      <c r="IP443" s="541"/>
      <c r="IQ443" s="541"/>
      <c r="IR443" s="541"/>
      <c r="IS443" s="541"/>
      <c r="IT443" s="541"/>
    </row>
    <row r="444" spans="1:254" s="548" customFormat="1" ht="15" customHeight="1" x14ac:dyDescent="0.3">
      <c r="A444" s="541"/>
      <c r="B444" s="541"/>
      <c r="C444" s="542"/>
      <c r="D444" s="541"/>
      <c r="E444" s="541"/>
      <c r="F444" s="543"/>
      <c r="G444" s="781"/>
      <c r="H444" s="546"/>
      <c r="I444" s="546"/>
      <c r="J444" s="546"/>
      <c r="K444" s="546"/>
      <c r="L444" s="546"/>
      <c r="M444" s="546"/>
      <c r="N444" s="546"/>
      <c r="O444" s="546"/>
      <c r="P444" s="541"/>
      <c r="Q444" s="541"/>
      <c r="R444" s="541"/>
      <c r="S444" s="874"/>
      <c r="T444" s="328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545"/>
      <c r="AI444" s="545"/>
      <c r="AJ444" s="545"/>
      <c r="AK444" s="545"/>
      <c r="AL444" s="546"/>
      <c r="AM444" s="546"/>
      <c r="AN444" s="546"/>
      <c r="AO444" s="546"/>
      <c r="AP444" s="546"/>
      <c r="AQ444" s="546"/>
      <c r="AR444" s="546"/>
      <c r="AS444" s="546"/>
      <c r="AT444" s="546"/>
      <c r="AU444" s="546"/>
      <c r="AV444" s="547"/>
      <c r="AW444" s="547"/>
      <c r="AX444" s="547"/>
      <c r="AY444" s="547"/>
      <c r="AZ444" s="547"/>
      <c r="BA444" s="547"/>
      <c r="BB444" s="547"/>
      <c r="BC444" s="547"/>
      <c r="BD444" s="547"/>
      <c r="BE444" s="547"/>
      <c r="BF444" s="547"/>
      <c r="BG444" s="541"/>
      <c r="BH444" s="541"/>
      <c r="BI444" s="541"/>
      <c r="BJ444" s="541"/>
      <c r="BK444" s="541"/>
      <c r="BL444" s="541"/>
      <c r="BM444" s="541"/>
      <c r="BN444" s="541"/>
      <c r="BO444" s="541"/>
      <c r="BP444" s="541"/>
      <c r="BQ444" s="541"/>
      <c r="BR444" s="541"/>
      <c r="BS444" s="541"/>
      <c r="BT444" s="541"/>
      <c r="BU444" s="541"/>
      <c r="BV444" s="541"/>
      <c r="BW444" s="541"/>
      <c r="BX444" s="541"/>
      <c r="BY444" s="541"/>
      <c r="BZ444" s="541"/>
      <c r="CA444" s="541"/>
      <c r="CB444" s="541"/>
      <c r="CC444" s="541"/>
      <c r="CD444" s="541"/>
      <c r="CE444" s="541"/>
      <c r="CF444" s="541"/>
      <c r="CG444" s="541"/>
      <c r="CH444" s="541"/>
      <c r="CI444" s="541"/>
      <c r="CJ444" s="541"/>
      <c r="CK444" s="541"/>
      <c r="CL444" s="541"/>
      <c r="CM444" s="541"/>
      <c r="CN444" s="541"/>
      <c r="CO444" s="541"/>
      <c r="CP444" s="541"/>
      <c r="CQ444" s="541"/>
      <c r="CR444" s="541"/>
      <c r="CS444" s="541"/>
      <c r="CT444" s="541"/>
      <c r="CU444" s="541"/>
      <c r="CV444" s="541"/>
      <c r="CW444" s="541"/>
      <c r="CX444" s="541"/>
      <c r="CY444" s="541"/>
      <c r="CZ444" s="541"/>
      <c r="DA444" s="541"/>
      <c r="DB444" s="541"/>
      <c r="DC444" s="541"/>
      <c r="DD444" s="541"/>
      <c r="DE444" s="541"/>
      <c r="DF444" s="541"/>
      <c r="DG444" s="541"/>
      <c r="DH444" s="541"/>
      <c r="DI444" s="541"/>
      <c r="DJ444" s="541"/>
      <c r="DK444" s="541"/>
      <c r="DL444" s="541"/>
      <c r="DM444" s="541"/>
      <c r="DN444" s="541"/>
      <c r="DO444" s="541"/>
      <c r="DP444" s="541"/>
      <c r="DQ444" s="541"/>
      <c r="DR444" s="541"/>
      <c r="DS444" s="541"/>
      <c r="DT444" s="541"/>
      <c r="DU444" s="541"/>
      <c r="DV444" s="541"/>
      <c r="DW444" s="541"/>
      <c r="DX444" s="541"/>
      <c r="DY444" s="541"/>
      <c r="DZ444" s="541"/>
      <c r="EA444" s="541"/>
      <c r="EB444" s="541"/>
      <c r="EC444" s="541"/>
      <c r="ED444" s="541"/>
      <c r="EE444" s="541"/>
      <c r="EF444" s="541"/>
      <c r="EG444" s="541"/>
      <c r="EH444" s="541"/>
      <c r="EI444" s="541"/>
      <c r="EJ444" s="541"/>
      <c r="EK444" s="541"/>
      <c r="EL444" s="541"/>
      <c r="EM444" s="541"/>
      <c r="EN444" s="541"/>
      <c r="EO444" s="541"/>
      <c r="EP444" s="541"/>
      <c r="EQ444" s="541"/>
      <c r="ER444" s="541"/>
      <c r="ES444" s="541"/>
      <c r="ET444" s="541"/>
      <c r="EU444" s="541"/>
      <c r="EV444" s="541"/>
      <c r="EW444" s="541"/>
      <c r="EX444" s="541"/>
      <c r="EY444" s="541"/>
      <c r="EZ444" s="541"/>
      <c r="FA444" s="541"/>
      <c r="FB444" s="541"/>
      <c r="FC444" s="541"/>
      <c r="FD444" s="541"/>
      <c r="FE444" s="541"/>
      <c r="FF444" s="541"/>
      <c r="FG444" s="541"/>
      <c r="FH444" s="541"/>
      <c r="FI444" s="541"/>
      <c r="FJ444" s="541"/>
      <c r="FK444" s="541"/>
      <c r="FL444" s="541"/>
      <c r="FM444" s="541"/>
      <c r="FN444" s="541"/>
      <c r="FO444" s="541"/>
      <c r="FP444" s="541"/>
      <c r="FQ444" s="541"/>
      <c r="FR444" s="541"/>
      <c r="FS444" s="541"/>
      <c r="FT444" s="541"/>
      <c r="FU444" s="541"/>
      <c r="FV444" s="541"/>
      <c r="FW444" s="541"/>
      <c r="FX444" s="541"/>
      <c r="FY444" s="541"/>
      <c r="FZ444" s="541"/>
      <c r="GA444" s="541"/>
      <c r="GB444" s="541"/>
      <c r="GC444" s="541"/>
      <c r="GD444" s="541"/>
      <c r="GE444" s="541"/>
      <c r="GF444" s="541"/>
      <c r="GG444" s="541"/>
      <c r="GH444" s="541"/>
      <c r="GI444" s="541"/>
      <c r="GJ444" s="541"/>
      <c r="GK444" s="541"/>
      <c r="GL444" s="541"/>
      <c r="GM444" s="541"/>
      <c r="GN444" s="541"/>
      <c r="GO444" s="541"/>
      <c r="GP444" s="541"/>
      <c r="GQ444" s="541"/>
      <c r="GR444" s="541"/>
      <c r="GS444" s="541"/>
      <c r="GT444" s="541"/>
      <c r="GU444" s="541"/>
      <c r="GV444" s="541"/>
      <c r="GW444" s="541"/>
      <c r="GX444" s="541"/>
      <c r="GY444" s="541"/>
      <c r="GZ444" s="541"/>
      <c r="HA444" s="541"/>
      <c r="HB444" s="541"/>
      <c r="HC444" s="541"/>
      <c r="HD444" s="541"/>
      <c r="HE444" s="541"/>
      <c r="HF444" s="541"/>
      <c r="HG444" s="541"/>
      <c r="HH444" s="541"/>
      <c r="HI444" s="541"/>
      <c r="HJ444" s="541"/>
      <c r="HK444" s="541"/>
      <c r="HL444" s="541"/>
      <c r="HM444" s="541"/>
      <c r="HN444" s="541"/>
      <c r="HO444" s="541"/>
      <c r="HP444" s="541"/>
      <c r="HQ444" s="541"/>
      <c r="HR444" s="541"/>
      <c r="HS444" s="541"/>
      <c r="HT444" s="541"/>
      <c r="HU444" s="541"/>
      <c r="HV444" s="541"/>
      <c r="HW444" s="541"/>
      <c r="HX444" s="541"/>
      <c r="HY444" s="541"/>
      <c r="HZ444" s="541"/>
      <c r="IA444" s="541"/>
      <c r="IB444" s="541"/>
      <c r="IC444" s="541"/>
      <c r="ID444" s="541"/>
      <c r="IE444" s="541"/>
      <c r="IF444" s="541"/>
      <c r="IG444" s="541"/>
      <c r="IH444" s="541"/>
      <c r="II444" s="541"/>
      <c r="IJ444" s="541"/>
      <c r="IK444" s="541"/>
      <c r="IL444" s="541"/>
      <c r="IM444" s="541"/>
      <c r="IN444" s="541"/>
      <c r="IO444" s="541"/>
      <c r="IP444" s="541"/>
      <c r="IQ444" s="541"/>
      <c r="IR444" s="541"/>
      <c r="IS444" s="541"/>
      <c r="IT444" s="541"/>
    </row>
    <row r="445" spans="1:254" s="548" customFormat="1" ht="15" customHeight="1" x14ac:dyDescent="0.3">
      <c r="A445" s="541"/>
      <c r="B445" s="541"/>
      <c r="C445" s="542"/>
      <c r="D445" s="541"/>
      <c r="E445" s="541"/>
      <c r="F445" s="543"/>
      <c r="G445" s="781"/>
      <c r="H445" s="546"/>
      <c r="I445" s="546"/>
      <c r="J445" s="546"/>
      <c r="K445" s="546"/>
      <c r="L445" s="546"/>
      <c r="M445" s="546"/>
      <c r="N445" s="546"/>
      <c r="O445" s="546"/>
      <c r="P445" s="541"/>
      <c r="Q445" s="541"/>
      <c r="R445" s="541"/>
      <c r="S445" s="874"/>
      <c r="T445" s="328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545"/>
      <c r="AI445" s="545"/>
      <c r="AJ445" s="545"/>
      <c r="AK445" s="545"/>
      <c r="AL445" s="546"/>
      <c r="AM445" s="546"/>
      <c r="AN445" s="546"/>
      <c r="AO445" s="546"/>
      <c r="AP445" s="546"/>
      <c r="AQ445" s="546"/>
      <c r="AR445" s="546"/>
      <c r="AS445" s="546"/>
      <c r="AT445" s="546"/>
      <c r="AU445" s="546"/>
      <c r="AV445" s="547"/>
      <c r="AW445" s="547"/>
      <c r="AX445" s="547"/>
      <c r="AY445" s="547"/>
      <c r="AZ445" s="547"/>
      <c r="BA445" s="547"/>
      <c r="BB445" s="547"/>
      <c r="BC445" s="547"/>
      <c r="BD445" s="547"/>
      <c r="BE445" s="547"/>
      <c r="BF445" s="547"/>
      <c r="BG445" s="541"/>
      <c r="BH445" s="541"/>
      <c r="BI445" s="541"/>
      <c r="BJ445" s="541"/>
      <c r="BK445" s="541"/>
      <c r="BL445" s="541"/>
      <c r="BM445" s="541"/>
      <c r="BN445" s="541"/>
      <c r="BO445" s="541"/>
      <c r="BP445" s="541"/>
      <c r="BQ445" s="541"/>
      <c r="BR445" s="541"/>
      <c r="BS445" s="541"/>
      <c r="BT445" s="541"/>
      <c r="BU445" s="541"/>
      <c r="BV445" s="541"/>
      <c r="BW445" s="541"/>
      <c r="BX445" s="541"/>
      <c r="BY445" s="541"/>
      <c r="BZ445" s="541"/>
      <c r="CA445" s="541"/>
      <c r="CB445" s="541"/>
      <c r="CC445" s="541"/>
      <c r="CD445" s="541"/>
      <c r="CE445" s="541"/>
      <c r="CF445" s="541"/>
      <c r="CG445" s="541"/>
      <c r="CH445" s="541"/>
      <c r="CI445" s="541"/>
      <c r="CJ445" s="541"/>
      <c r="CK445" s="541"/>
      <c r="CL445" s="541"/>
      <c r="CM445" s="541"/>
      <c r="CN445" s="541"/>
      <c r="CO445" s="541"/>
      <c r="CP445" s="541"/>
      <c r="CQ445" s="541"/>
      <c r="CR445" s="541"/>
      <c r="CS445" s="541"/>
      <c r="CT445" s="541"/>
      <c r="CU445" s="541"/>
      <c r="CV445" s="541"/>
      <c r="CW445" s="541"/>
      <c r="CX445" s="541"/>
      <c r="CY445" s="541"/>
      <c r="CZ445" s="541"/>
      <c r="DA445" s="541"/>
      <c r="DB445" s="541"/>
      <c r="DC445" s="541"/>
      <c r="DD445" s="541"/>
      <c r="DE445" s="541"/>
      <c r="DF445" s="541"/>
      <c r="DG445" s="541"/>
      <c r="DH445" s="541"/>
      <c r="DI445" s="541"/>
      <c r="DJ445" s="541"/>
      <c r="DK445" s="541"/>
      <c r="DL445" s="541"/>
      <c r="DM445" s="541"/>
      <c r="DN445" s="541"/>
      <c r="DO445" s="541"/>
      <c r="DP445" s="541"/>
      <c r="DQ445" s="541"/>
      <c r="DR445" s="541"/>
      <c r="DS445" s="541"/>
      <c r="DT445" s="541"/>
      <c r="DU445" s="541"/>
      <c r="DV445" s="541"/>
      <c r="DW445" s="541"/>
      <c r="DX445" s="541"/>
      <c r="DY445" s="541"/>
      <c r="DZ445" s="541"/>
      <c r="EA445" s="541"/>
      <c r="EB445" s="541"/>
      <c r="EC445" s="541"/>
      <c r="ED445" s="541"/>
      <c r="EE445" s="541"/>
      <c r="EF445" s="541"/>
      <c r="EG445" s="541"/>
      <c r="EH445" s="541"/>
      <c r="EI445" s="541"/>
      <c r="EJ445" s="541"/>
      <c r="EK445" s="541"/>
      <c r="EL445" s="541"/>
      <c r="EM445" s="541"/>
      <c r="EN445" s="541"/>
      <c r="EO445" s="541"/>
      <c r="EP445" s="541"/>
      <c r="EQ445" s="541"/>
      <c r="ER445" s="541"/>
      <c r="ES445" s="541"/>
      <c r="ET445" s="541"/>
      <c r="EU445" s="541"/>
      <c r="EV445" s="541"/>
      <c r="EW445" s="541"/>
      <c r="EX445" s="541"/>
      <c r="EY445" s="541"/>
      <c r="EZ445" s="541"/>
      <c r="FA445" s="541"/>
      <c r="FB445" s="541"/>
      <c r="FC445" s="541"/>
      <c r="FD445" s="541"/>
      <c r="FE445" s="541"/>
      <c r="FF445" s="541"/>
      <c r="FG445" s="541"/>
      <c r="FH445" s="541"/>
      <c r="FI445" s="541"/>
      <c r="FJ445" s="541"/>
      <c r="FK445" s="541"/>
      <c r="FL445" s="541"/>
      <c r="FM445" s="541"/>
      <c r="FN445" s="541"/>
      <c r="FO445" s="541"/>
      <c r="FP445" s="541"/>
      <c r="FQ445" s="541"/>
      <c r="FR445" s="541"/>
      <c r="FS445" s="541"/>
      <c r="FT445" s="541"/>
      <c r="FU445" s="541"/>
      <c r="FV445" s="541"/>
      <c r="FW445" s="541"/>
      <c r="FX445" s="541"/>
      <c r="FY445" s="541"/>
      <c r="FZ445" s="541"/>
      <c r="GA445" s="541"/>
      <c r="GB445" s="541"/>
      <c r="GC445" s="541"/>
      <c r="GD445" s="541"/>
      <c r="GE445" s="541"/>
      <c r="GF445" s="541"/>
      <c r="GG445" s="541"/>
      <c r="GH445" s="541"/>
      <c r="GI445" s="541"/>
      <c r="GJ445" s="541"/>
      <c r="GK445" s="541"/>
      <c r="GL445" s="541"/>
      <c r="GM445" s="541"/>
      <c r="GN445" s="541"/>
      <c r="GO445" s="541"/>
      <c r="GP445" s="541"/>
      <c r="GQ445" s="541"/>
      <c r="GR445" s="541"/>
      <c r="GS445" s="541"/>
      <c r="GT445" s="541"/>
      <c r="GU445" s="541"/>
      <c r="GV445" s="541"/>
      <c r="GW445" s="541"/>
      <c r="GX445" s="541"/>
      <c r="GY445" s="541"/>
      <c r="GZ445" s="541"/>
      <c r="HA445" s="541"/>
      <c r="HB445" s="541"/>
      <c r="HC445" s="541"/>
      <c r="HD445" s="541"/>
      <c r="HE445" s="541"/>
      <c r="HF445" s="541"/>
      <c r="HG445" s="541"/>
      <c r="HH445" s="541"/>
      <c r="HI445" s="541"/>
      <c r="HJ445" s="541"/>
      <c r="HK445" s="541"/>
      <c r="HL445" s="541"/>
      <c r="HM445" s="541"/>
      <c r="HN445" s="541"/>
      <c r="HO445" s="541"/>
      <c r="HP445" s="541"/>
      <c r="HQ445" s="541"/>
      <c r="HR445" s="541"/>
      <c r="HS445" s="541"/>
      <c r="HT445" s="541"/>
      <c r="HU445" s="541"/>
      <c r="HV445" s="541"/>
      <c r="HW445" s="541"/>
      <c r="HX445" s="541"/>
      <c r="HY445" s="541"/>
      <c r="HZ445" s="541"/>
      <c r="IA445" s="541"/>
      <c r="IB445" s="541"/>
      <c r="IC445" s="541"/>
      <c r="ID445" s="541"/>
      <c r="IE445" s="541"/>
      <c r="IF445" s="541"/>
      <c r="IG445" s="541"/>
      <c r="IH445" s="541"/>
      <c r="II445" s="541"/>
      <c r="IJ445" s="541"/>
      <c r="IK445" s="541"/>
      <c r="IL445" s="541"/>
      <c r="IM445" s="541"/>
      <c r="IN445" s="541"/>
      <c r="IO445" s="541"/>
      <c r="IP445" s="541"/>
      <c r="IQ445" s="541"/>
      <c r="IR445" s="541"/>
      <c r="IS445" s="541"/>
      <c r="IT445" s="541"/>
    </row>
    <row r="446" spans="1:254" s="548" customFormat="1" ht="15" customHeight="1" x14ac:dyDescent="0.3">
      <c r="A446" s="541"/>
      <c r="B446" s="541"/>
      <c r="C446" s="542"/>
      <c r="D446" s="541"/>
      <c r="E446" s="541"/>
      <c r="F446" s="543"/>
      <c r="G446" s="781"/>
      <c r="H446" s="546"/>
      <c r="I446" s="546"/>
      <c r="J446" s="546"/>
      <c r="K446" s="546"/>
      <c r="L446" s="546"/>
      <c r="M446" s="546"/>
      <c r="N446" s="546"/>
      <c r="O446" s="546"/>
      <c r="P446" s="541"/>
      <c r="Q446" s="541"/>
      <c r="R446" s="541"/>
      <c r="S446" s="874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545"/>
      <c r="AI446" s="545"/>
      <c r="AJ446" s="545"/>
      <c r="AK446" s="545"/>
      <c r="AL446" s="546"/>
      <c r="AM446" s="546"/>
      <c r="AN446" s="546"/>
      <c r="AO446" s="546"/>
      <c r="AP446" s="546"/>
      <c r="AQ446" s="546"/>
      <c r="AR446" s="546"/>
      <c r="AS446" s="546"/>
      <c r="AT446" s="546"/>
      <c r="AU446" s="546"/>
      <c r="AV446" s="547"/>
      <c r="AW446" s="547"/>
      <c r="AX446" s="547"/>
      <c r="AY446" s="547"/>
      <c r="AZ446" s="547"/>
      <c r="BA446" s="547"/>
      <c r="BB446" s="547"/>
      <c r="BC446" s="547"/>
      <c r="BD446" s="547"/>
      <c r="BE446" s="547"/>
      <c r="BF446" s="547"/>
      <c r="BG446" s="541"/>
      <c r="BH446" s="541"/>
      <c r="BI446" s="541"/>
      <c r="BJ446" s="541"/>
      <c r="BK446" s="541"/>
      <c r="BL446" s="541"/>
      <c r="BM446" s="541"/>
      <c r="BN446" s="541"/>
      <c r="BO446" s="541"/>
      <c r="BP446" s="541"/>
      <c r="BQ446" s="541"/>
      <c r="BR446" s="541"/>
      <c r="BS446" s="541"/>
      <c r="BT446" s="541"/>
      <c r="BU446" s="541"/>
      <c r="BV446" s="541"/>
      <c r="BW446" s="541"/>
      <c r="BX446" s="541"/>
      <c r="BY446" s="541"/>
      <c r="BZ446" s="541"/>
      <c r="CA446" s="541"/>
      <c r="CB446" s="541"/>
      <c r="CC446" s="541"/>
      <c r="CD446" s="541"/>
      <c r="CE446" s="541"/>
      <c r="CF446" s="541"/>
      <c r="CG446" s="541"/>
      <c r="CH446" s="541"/>
      <c r="CI446" s="541"/>
      <c r="CJ446" s="541"/>
      <c r="CK446" s="541"/>
      <c r="CL446" s="541"/>
      <c r="CM446" s="541"/>
      <c r="CN446" s="541"/>
      <c r="CO446" s="541"/>
      <c r="CP446" s="541"/>
      <c r="CQ446" s="541"/>
      <c r="CR446" s="541"/>
      <c r="CS446" s="541"/>
      <c r="CT446" s="541"/>
      <c r="CU446" s="541"/>
      <c r="CV446" s="541"/>
      <c r="CW446" s="541"/>
      <c r="CX446" s="541"/>
      <c r="CY446" s="541"/>
      <c r="CZ446" s="541"/>
      <c r="DA446" s="541"/>
      <c r="DB446" s="541"/>
      <c r="DC446" s="541"/>
      <c r="DD446" s="541"/>
      <c r="DE446" s="541"/>
      <c r="DF446" s="541"/>
      <c r="DG446" s="541"/>
      <c r="DH446" s="541"/>
      <c r="DI446" s="541"/>
      <c r="DJ446" s="541"/>
      <c r="DK446" s="541"/>
      <c r="DL446" s="541"/>
      <c r="DM446" s="541"/>
      <c r="DN446" s="541"/>
      <c r="DO446" s="541"/>
      <c r="DP446" s="541"/>
      <c r="DQ446" s="541"/>
      <c r="DR446" s="541"/>
      <c r="DS446" s="541"/>
      <c r="DT446" s="541"/>
      <c r="DU446" s="541"/>
      <c r="DV446" s="541"/>
      <c r="DW446" s="541"/>
      <c r="DX446" s="541"/>
      <c r="DY446" s="541"/>
      <c r="DZ446" s="541"/>
      <c r="EA446" s="541"/>
      <c r="EB446" s="541"/>
      <c r="EC446" s="541"/>
      <c r="ED446" s="541"/>
      <c r="EE446" s="541"/>
      <c r="EF446" s="541"/>
      <c r="EG446" s="541"/>
      <c r="EH446" s="541"/>
      <c r="EI446" s="541"/>
      <c r="EJ446" s="541"/>
      <c r="EK446" s="541"/>
      <c r="EL446" s="541"/>
      <c r="EM446" s="541"/>
      <c r="EN446" s="541"/>
      <c r="EO446" s="541"/>
      <c r="EP446" s="541"/>
      <c r="EQ446" s="541"/>
      <c r="ER446" s="541"/>
      <c r="ES446" s="541"/>
      <c r="ET446" s="541"/>
      <c r="EU446" s="541"/>
      <c r="EV446" s="541"/>
      <c r="EW446" s="541"/>
      <c r="EX446" s="541"/>
      <c r="EY446" s="541"/>
      <c r="EZ446" s="541"/>
      <c r="FA446" s="541"/>
      <c r="FB446" s="541"/>
      <c r="FC446" s="541"/>
      <c r="FD446" s="541"/>
      <c r="FE446" s="541"/>
      <c r="FF446" s="541"/>
      <c r="FG446" s="541"/>
      <c r="FH446" s="541"/>
      <c r="FI446" s="541"/>
      <c r="FJ446" s="541"/>
      <c r="FK446" s="541"/>
      <c r="FL446" s="541"/>
      <c r="FM446" s="541"/>
      <c r="FN446" s="541"/>
      <c r="FO446" s="541"/>
      <c r="FP446" s="541"/>
      <c r="FQ446" s="541"/>
      <c r="FR446" s="541"/>
      <c r="FS446" s="541"/>
      <c r="FT446" s="541"/>
      <c r="FU446" s="541"/>
      <c r="FV446" s="541"/>
      <c r="FW446" s="541"/>
      <c r="FX446" s="541"/>
      <c r="FY446" s="541"/>
      <c r="FZ446" s="541"/>
      <c r="GA446" s="541"/>
      <c r="GB446" s="541"/>
      <c r="GC446" s="541"/>
      <c r="GD446" s="541"/>
      <c r="GE446" s="541"/>
      <c r="GF446" s="541"/>
      <c r="GG446" s="541"/>
      <c r="GH446" s="541"/>
      <c r="GI446" s="541"/>
      <c r="GJ446" s="541"/>
      <c r="GK446" s="541"/>
      <c r="GL446" s="541"/>
      <c r="GM446" s="541"/>
      <c r="GN446" s="541"/>
      <c r="GO446" s="541"/>
      <c r="GP446" s="541"/>
      <c r="GQ446" s="541"/>
      <c r="GR446" s="541"/>
      <c r="GS446" s="541"/>
      <c r="GT446" s="541"/>
      <c r="GU446" s="541"/>
      <c r="GV446" s="541"/>
      <c r="GW446" s="541"/>
      <c r="GX446" s="541"/>
      <c r="GY446" s="541"/>
      <c r="GZ446" s="541"/>
      <c r="HA446" s="541"/>
      <c r="HB446" s="541"/>
      <c r="HC446" s="541"/>
      <c r="HD446" s="541"/>
      <c r="HE446" s="541"/>
      <c r="HF446" s="541"/>
      <c r="HG446" s="541"/>
      <c r="HH446" s="541"/>
      <c r="HI446" s="541"/>
      <c r="HJ446" s="541"/>
      <c r="HK446" s="541"/>
      <c r="HL446" s="541"/>
      <c r="HM446" s="541"/>
      <c r="HN446" s="541"/>
      <c r="HO446" s="541"/>
      <c r="HP446" s="541"/>
      <c r="HQ446" s="541"/>
      <c r="HR446" s="541"/>
      <c r="HS446" s="541"/>
      <c r="HT446" s="541"/>
      <c r="HU446" s="541"/>
      <c r="HV446" s="541"/>
      <c r="HW446" s="541"/>
      <c r="HX446" s="541"/>
      <c r="HY446" s="541"/>
      <c r="HZ446" s="541"/>
      <c r="IA446" s="541"/>
      <c r="IB446" s="541"/>
      <c r="IC446" s="541"/>
      <c r="ID446" s="541"/>
      <c r="IE446" s="541"/>
      <c r="IF446" s="541"/>
      <c r="IG446" s="541"/>
      <c r="IH446" s="541"/>
      <c r="II446" s="541"/>
      <c r="IJ446" s="541"/>
      <c r="IK446" s="541"/>
      <c r="IL446" s="541"/>
      <c r="IM446" s="541"/>
      <c r="IN446" s="541"/>
      <c r="IO446" s="541"/>
      <c r="IP446" s="541"/>
      <c r="IQ446" s="541"/>
      <c r="IR446" s="541"/>
      <c r="IS446" s="541"/>
      <c r="IT446" s="541"/>
    </row>
    <row r="447" spans="1:254" s="548" customFormat="1" ht="15" customHeight="1" x14ac:dyDescent="0.3">
      <c r="A447" s="541"/>
      <c r="B447" s="541"/>
      <c r="C447" s="542"/>
      <c r="D447" s="541"/>
      <c r="E447" s="541"/>
      <c r="F447" s="543"/>
      <c r="G447" s="781"/>
      <c r="H447" s="546"/>
      <c r="I447" s="546"/>
      <c r="J447" s="546"/>
      <c r="K447" s="546"/>
      <c r="L447" s="546"/>
      <c r="M447" s="546"/>
      <c r="N447" s="546"/>
      <c r="O447" s="546"/>
      <c r="P447" s="541"/>
      <c r="Q447" s="541"/>
      <c r="R447" s="541"/>
      <c r="S447" s="874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545"/>
      <c r="AI447" s="545"/>
      <c r="AJ447" s="545"/>
      <c r="AK447" s="545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7"/>
      <c r="AW447" s="547"/>
      <c r="AX447" s="547"/>
      <c r="AY447" s="547"/>
      <c r="AZ447" s="547"/>
      <c r="BA447" s="547"/>
      <c r="BB447" s="547"/>
      <c r="BC447" s="547"/>
      <c r="BD447" s="547"/>
      <c r="BE447" s="547"/>
      <c r="BF447" s="547"/>
      <c r="BG447" s="541"/>
      <c r="BH447" s="541"/>
      <c r="BI447" s="541"/>
      <c r="BJ447" s="541"/>
      <c r="BK447" s="541"/>
      <c r="BL447" s="541"/>
      <c r="BM447" s="541"/>
      <c r="BN447" s="541"/>
      <c r="BO447" s="541"/>
      <c r="BP447" s="541"/>
      <c r="BQ447" s="541"/>
      <c r="BR447" s="541"/>
      <c r="BS447" s="541"/>
      <c r="BT447" s="541"/>
      <c r="BU447" s="541"/>
      <c r="BV447" s="541"/>
      <c r="BW447" s="541"/>
      <c r="BX447" s="541"/>
      <c r="BY447" s="541"/>
      <c r="BZ447" s="541"/>
      <c r="CA447" s="541"/>
      <c r="CB447" s="541"/>
      <c r="CC447" s="541"/>
      <c r="CD447" s="541"/>
      <c r="CE447" s="541"/>
      <c r="CF447" s="541"/>
      <c r="CG447" s="541"/>
      <c r="CH447" s="541"/>
      <c r="CI447" s="541"/>
      <c r="CJ447" s="541"/>
      <c r="CK447" s="541"/>
      <c r="CL447" s="541"/>
      <c r="CM447" s="541"/>
      <c r="CN447" s="541"/>
      <c r="CO447" s="541"/>
      <c r="CP447" s="541"/>
      <c r="CQ447" s="541"/>
      <c r="CR447" s="541"/>
      <c r="CS447" s="541"/>
      <c r="CT447" s="541"/>
      <c r="CU447" s="541"/>
      <c r="CV447" s="541"/>
      <c r="CW447" s="541"/>
      <c r="CX447" s="541"/>
      <c r="CY447" s="541"/>
      <c r="CZ447" s="541"/>
      <c r="DA447" s="541"/>
      <c r="DB447" s="541"/>
      <c r="DC447" s="541"/>
      <c r="DD447" s="541"/>
      <c r="DE447" s="541"/>
      <c r="DF447" s="541"/>
      <c r="DG447" s="541"/>
      <c r="DH447" s="541"/>
      <c r="DI447" s="541"/>
      <c r="DJ447" s="541"/>
      <c r="DK447" s="541"/>
      <c r="DL447" s="541"/>
      <c r="DM447" s="541"/>
      <c r="DN447" s="541"/>
      <c r="DO447" s="541"/>
      <c r="DP447" s="541"/>
      <c r="DQ447" s="541"/>
      <c r="DR447" s="541"/>
      <c r="DS447" s="541"/>
      <c r="DT447" s="541"/>
      <c r="DU447" s="541"/>
      <c r="DV447" s="541"/>
      <c r="DW447" s="541"/>
      <c r="DX447" s="541"/>
      <c r="DY447" s="541"/>
      <c r="DZ447" s="541"/>
      <c r="EA447" s="541"/>
      <c r="EB447" s="541"/>
      <c r="EC447" s="541"/>
      <c r="ED447" s="541"/>
      <c r="EE447" s="541"/>
      <c r="EF447" s="541"/>
      <c r="EG447" s="541"/>
      <c r="EH447" s="541"/>
      <c r="EI447" s="541"/>
      <c r="EJ447" s="541"/>
      <c r="EK447" s="541"/>
      <c r="EL447" s="541"/>
      <c r="EM447" s="541"/>
      <c r="EN447" s="541"/>
      <c r="EO447" s="541"/>
      <c r="EP447" s="541"/>
      <c r="EQ447" s="541"/>
      <c r="ER447" s="541"/>
      <c r="ES447" s="541"/>
      <c r="ET447" s="541"/>
      <c r="EU447" s="541"/>
      <c r="EV447" s="541"/>
      <c r="EW447" s="541"/>
      <c r="EX447" s="541"/>
      <c r="EY447" s="541"/>
      <c r="EZ447" s="541"/>
      <c r="FA447" s="541"/>
      <c r="FB447" s="541"/>
      <c r="FC447" s="541"/>
      <c r="FD447" s="541"/>
      <c r="FE447" s="541"/>
      <c r="FF447" s="541"/>
      <c r="FG447" s="541"/>
      <c r="FH447" s="541"/>
      <c r="FI447" s="541"/>
      <c r="FJ447" s="541"/>
      <c r="FK447" s="541"/>
      <c r="FL447" s="541"/>
      <c r="FM447" s="541"/>
      <c r="FN447" s="541"/>
      <c r="FO447" s="541"/>
      <c r="FP447" s="541"/>
      <c r="FQ447" s="541"/>
      <c r="FR447" s="541"/>
      <c r="FS447" s="541"/>
      <c r="FT447" s="541"/>
      <c r="FU447" s="541"/>
      <c r="FV447" s="541"/>
      <c r="FW447" s="541"/>
      <c r="FX447" s="541"/>
      <c r="FY447" s="541"/>
      <c r="FZ447" s="541"/>
      <c r="GA447" s="541"/>
      <c r="GB447" s="541"/>
      <c r="GC447" s="541"/>
      <c r="GD447" s="541"/>
      <c r="GE447" s="541"/>
      <c r="GF447" s="541"/>
      <c r="GG447" s="541"/>
      <c r="GH447" s="541"/>
      <c r="GI447" s="541"/>
      <c r="GJ447" s="541"/>
      <c r="GK447" s="541"/>
      <c r="GL447" s="541"/>
      <c r="GM447" s="541"/>
      <c r="GN447" s="541"/>
      <c r="GO447" s="541"/>
      <c r="GP447" s="541"/>
      <c r="GQ447" s="541"/>
      <c r="GR447" s="541"/>
      <c r="GS447" s="541"/>
      <c r="GT447" s="541"/>
      <c r="GU447" s="541"/>
      <c r="GV447" s="541"/>
      <c r="GW447" s="541"/>
      <c r="GX447" s="541"/>
      <c r="GY447" s="541"/>
      <c r="GZ447" s="541"/>
      <c r="HA447" s="541"/>
      <c r="HB447" s="541"/>
      <c r="HC447" s="541"/>
      <c r="HD447" s="541"/>
      <c r="HE447" s="541"/>
      <c r="HF447" s="541"/>
      <c r="HG447" s="541"/>
      <c r="HH447" s="541"/>
      <c r="HI447" s="541"/>
      <c r="HJ447" s="541"/>
      <c r="HK447" s="541"/>
      <c r="HL447" s="541"/>
      <c r="HM447" s="541"/>
      <c r="HN447" s="541"/>
      <c r="HO447" s="541"/>
      <c r="HP447" s="541"/>
      <c r="HQ447" s="541"/>
      <c r="HR447" s="541"/>
      <c r="HS447" s="541"/>
      <c r="HT447" s="541"/>
      <c r="HU447" s="541"/>
      <c r="HV447" s="541"/>
      <c r="HW447" s="541"/>
      <c r="HX447" s="541"/>
      <c r="HY447" s="541"/>
      <c r="HZ447" s="541"/>
      <c r="IA447" s="541"/>
      <c r="IB447" s="541"/>
      <c r="IC447" s="541"/>
      <c r="ID447" s="541"/>
      <c r="IE447" s="541"/>
      <c r="IF447" s="541"/>
      <c r="IG447" s="541"/>
      <c r="IH447" s="541"/>
      <c r="II447" s="541"/>
      <c r="IJ447" s="541"/>
      <c r="IK447" s="541"/>
      <c r="IL447" s="541"/>
      <c r="IM447" s="541"/>
      <c r="IN447" s="541"/>
      <c r="IO447" s="541"/>
      <c r="IP447" s="541"/>
      <c r="IQ447" s="541"/>
      <c r="IR447" s="541"/>
      <c r="IS447" s="541"/>
      <c r="IT447" s="541"/>
    </row>
    <row r="448" spans="1:254" s="548" customFormat="1" ht="15" customHeight="1" x14ac:dyDescent="0.3">
      <c r="A448" s="541"/>
      <c r="B448" s="541"/>
      <c r="C448" s="542"/>
      <c r="D448" s="541"/>
      <c r="E448" s="541"/>
      <c r="F448" s="543"/>
      <c r="G448" s="781"/>
      <c r="H448" s="546"/>
      <c r="I448" s="546"/>
      <c r="J448" s="546"/>
      <c r="K448" s="546"/>
      <c r="L448" s="546"/>
      <c r="M448" s="546"/>
      <c r="N448" s="546"/>
      <c r="O448" s="546"/>
      <c r="P448" s="541"/>
      <c r="Q448" s="541"/>
      <c r="R448" s="541"/>
      <c r="S448" s="874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545"/>
      <c r="AI448" s="545"/>
      <c r="AJ448" s="545"/>
      <c r="AK448" s="545"/>
      <c r="AL448" s="546"/>
      <c r="AM448" s="546"/>
      <c r="AN448" s="546"/>
      <c r="AO448" s="546"/>
      <c r="AP448" s="546"/>
      <c r="AQ448" s="546"/>
      <c r="AR448" s="546"/>
      <c r="AS448" s="546"/>
      <c r="AT448" s="546"/>
      <c r="AU448" s="546"/>
      <c r="AV448" s="547"/>
      <c r="AW448" s="547"/>
      <c r="AX448" s="547"/>
      <c r="AY448" s="547"/>
      <c r="AZ448" s="547"/>
      <c r="BA448" s="547"/>
      <c r="BB448" s="547"/>
      <c r="BC448" s="547"/>
      <c r="BD448" s="547"/>
      <c r="BE448" s="547"/>
      <c r="BF448" s="547"/>
      <c r="BG448" s="541"/>
      <c r="BH448" s="541"/>
      <c r="BI448" s="541"/>
      <c r="BJ448" s="541"/>
      <c r="BK448" s="541"/>
      <c r="BL448" s="541"/>
      <c r="BM448" s="541"/>
      <c r="BN448" s="541"/>
      <c r="BO448" s="541"/>
      <c r="BP448" s="541"/>
      <c r="BQ448" s="541"/>
      <c r="BR448" s="541"/>
      <c r="BS448" s="541"/>
      <c r="BT448" s="541"/>
      <c r="BU448" s="541"/>
      <c r="BV448" s="541"/>
      <c r="BW448" s="541"/>
      <c r="BX448" s="541"/>
      <c r="BY448" s="541"/>
      <c r="BZ448" s="541"/>
      <c r="CA448" s="541"/>
      <c r="CB448" s="541"/>
      <c r="CC448" s="541"/>
      <c r="CD448" s="541"/>
      <c r="CE448" s="541"/>
      <c r="CF448" s="541"/>
      <c r="CG448" s="541"/>
      <c r="CH448" s="541"/>
      <c r="CI448" s="541"/>
      <c r="CJ448" s="541"/>
      <c r="CK448" s="541"/>
      <c r="CL448" s="541"/>
      <c r="CM448" s="541"/>
      <c r="CN448" s="541"/>
      <c r="CO448" s="541"/>
      <c r="CP448" s="541"/>
      <c r="CQ448" s="541"/>
      <c r="CR448" s="541"/>
      <c r="CS448" s="541"/>
      <c r="CT448" s="541"/>
      <c r="CU448" s="541"/>
      <c r="CV448" s="541"/>
      <c r="CW448" s="541"/>
      <c r="CX448" s="541"/>
      <c r="CY448" s="541"/>
      <c r="CZ448" s="541"/>
      <c r="DA448" s="541"/>
      <c r="DB448" s="541"/>
      <c r="DC448" s="541"/>
      <c r="DD448" s="541"/>
      <c r="DE448" s="541"/>
      <c r="DF448" s="541"/>
      <c r="DG448" s="541"/>
      <c r="DH448" s="541"/>
      <c r="DI448" s="541"/>
      <c r="DJ448" s="541"/>
      <c r="DK448" s="541"/>
      <c r="DL448" s="541"/>
      <c r="DM448" s="541"/>
      <c r="DN448" s="541"/>
      <c r="DO448" s="541"/>
      <c r="DP448" s="541"/>
      <c r="DQ448" s="541"/>
      <c r="DR448" s="541"/>
      <c r="DS448" s="541"/>
      <c r="DT448" s="541"/>
      <c r="DU448" s="541"/>
      <c r="DV448" s="541"/>
      <c r="DW448" s="541"/>
      <c r="DX448" s="541"/>
      <c r="DY448" s="541"/>
      <c r="DZ448" s="541"/>
      <c r="EA448" s="541"/>
      <c r="EB448" s="541"/>
      <c r="EC448" s="541"/>
      <c r="ED448" s="541"/>
      <c r="EE448" s="541"/>
      <c r="EF448" s="541"/>
      <c r="EG448" s="541"/>
      <c r="EH448" s="541"/>
      <c r="EI448" s="541"/>
      <c r="EJ448" s="541"/>
      <c r="EK448" s="541"/>
      <c r="EL448" s="541"/>
      <c r="EM448" s="541"/>
      <c r="EN448" s="541"/>
      <c r="EO448" s="541"/>
      <c r="EP448" s="541"/>
      <c r="EQ448" s="541"/>
      <c r="ER448" s="541"/>
      <c r="ES448" s="541"/>
      <c r="ET448" s="541"/>
      <c r="EU448" s="541"/>
      <c r="EV448" s="541"/>
      <c r="EW448" s="541"/>
      <c r="EX448" s="541"/>
      <c r="EY448" s="541"/>
      <c r="EZ448" s="541"/>
      <c r="FA448" s="541"/>
      <c r="FB448" s="541"/>
      <c r="FC448" s="541"/>
      <c r="FD448" s="541"/>
      <c r="FE448" s="541"/>
      <c r="FF448" s="541"/>
      <c r="FG448" s="541"/>
      <c r="FH448" s="541"/>
      <c r="FI448" s="541"/>
      <c r="FJ448" s="541"/>
      <c r="FK448" s="541"/>
      <c r="FL448" s="541"/>
      <c r="FM448" s="541"/>
      <c r="FN448" s="541"/>
      <c r="FO448" s="541"/>
      <c r="FP448" s="541"/>
      <c r="FQ448" s="541"/>
      <c r="FR448" s="541"/>
      <c r="FS448" s="541"/>
      <c r="FT448" s="541"/>
      <c r="FU448" s="541"/>
      <c r="FV448" s="541"/>
      <c r="FW448" s="541"/>
      <c r="FX448" s="541"/>
      <c r="FY448" s="541"/>
      <c r="FZ448" s="541"/>
      <c r="GA448" s="541"/>
      <c r="GB448" s="541"/>
      <c r="GC448" s="541"/>
      <c r="GD448" s="541"/>
      <c r="GE448" s="541"/>
      <c r="GF448" s="541"/>
      <c r="GG448" s="541"/>
      <c r="GH448" s="541"/>
      <c r="GI448" s="541"/>
      <c r="GJ448" s="541"/>
      <c r="GK448" s="541"/>
      <c r="GL448" s="541"/>
      <c r="GM448" s="541"/>
      <c r="GN448" s="541"/>
      <c r="GO448" s="541"/>
      <c r="GP448" s="541"/>
      <c r="GQ448" s="541"/>
      <c r="GR448" s="541"/>
      <c r="GS448" s="541"/>
      <c r="GT448" s="541"/>
      <c r="GU448" s="541"/>
      <c r="GV448" s="541"/>
      <c r="GW448" s="541"/>
      <c r="GX448" s="541"/>
      <c r="GY448" s="541"/>
      <c r="GZ448" s="541"/>
      <c r="HA448" s="541"/>
      <c r="HB448" s="541"/>
      <c r="HC448" s="541"/>
      <c r="HD448" s="541"/>
      <c r="HE448" s="541"/>
      <c r="HF448" s="541"/>
      <c r="HG448" s="541"/>
      <c r="HH448" s="541"/>
      <c r="HI448" s="541"/>
      <c r="HJ448" s="541"/>
      <c r="HK448" s="541"/>
      <c r="HL448" s="541"/>
      <c r="HM448" s="541"/>
      <c r="HN448" s="541"/>
      <c r="HO448" s="541"/>
      <c r="HP448" s="541"/>
      <c r="HQ448" s="541"/>
      <c r="HR448" s="541"/>
      <c r="HS448" s="541"/>
      <c r="HT448" s="541"/>
      <c r="HU448" s="541"/>
      <c r="HV448" s="541"/>
      <c r="HW448" s="541"/>
      <c r="HX448" s="541"/>
      <c r="HY448" s="541"/>
      <c r="HZ448" s="541"/>
      <c r="IA448" s="541"/>
      <c r="IB448" s="541"/>
      <c r="IC448" s="541"/>
      <c r="ID448" s="541"/>
      <c r="IE448" s="541"/>
      <c r="IF448" s="541"/>
      <c r="IG448" s="541"/>
      <c r="IH448" s="541"/>
      <c r="II448" s="541"/>
      <c r="IJ448" s="541"/>
      <c r="IK448" s="541"/>
      <c r="IL448" s="541"/>
      <c r="IM448" s="541"/>
      <c r="IN448" s="541"/>
      <c r="IO448" s="541"/>
      <c r="IP448" s="541"/>
      <c r="IQ448" s="541"/>
      <c r="IR448" s="541"/>
      <c r="IS448" s="541"/>
      <c r="IT448" s="541"/>
    </row>
    <row r="449" spans="1:254" s="548" customFormat="1" ht="15" customHeight="1" x14ac:dyDescent="0.3">
      <c r="A449" s="541"/>
      <c r="B449" s="541"/>
      <c r="C449" s="542"/>
      <c r="D449" s="541"/>
      <c r="E449" s="541"/>
      <c r="F449" s="543"/>
      <c r="G449" s="781"/>
      <c r="H449" s="546"/>
      <c r="I449" s="546"/>
      <c r="J449" s="546"/>
      <c r="K449" s="546"/>
      <c r="L449" s="546"/>
      <c r="M449" s="546"/>
      <c r="N449" s="546"/>
      <c r="O449" s="546"/>
      <c r="P449" s="541"/>
      <c r="Q449" s="541"/>
      <c r="R449" s="541"/>
      <c r="S449" s="874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545"/>
      <c r="AI449" s="545"/>
      <c r="AJ449" s="545"/>
      <c r="AK449" s="545"/>
      <c r="AL449" s="546"/>
      <c r="AM449" s="546"/>
      <c r="AN449" s="546"/>
      <c r="AO449" s="546"/>
      <c r="AP449" s="546"/>
      <c r="AQ449" s="546"/>
      <c r="AR449" s="546"/>
      <c r="AS449" s="546"/>
      <c r="AT449" s="546"/>
      <c r="AU449" s="546"/>
      <c r="AV449" s="547"/>
      <c r="AW449" s="547"/>
      <c r="AX449" s="547"/>
      <c r="AY449" s="547"/>
      <c r="AZ449" s="547"/>
      <c r="BA449" s="547"/>
      <c r="BB449" s="547"/>
      <c r="BC449" s="547"/>
      <c r="BD449" s="547"/>
      <c r="BE449" s="547"/>
      <c r="BF449" s="547"/>
      <c r="BG449" s="541"/>
      <c r="BH449" s="541"/>
      <c r="BI449" s="541"/>
      <c r="BJ449" s="541"/>
      <c r="BK449" s="541"/>
      <c r="BL449" s="541"/>
      <c r="BM449" s="541"/>
      <c r="BN449" s="541"/>
      <c r="BO449" s="541"/>
      <c r="BP449" s="541"/>
      <c r="BQ449" s="541"/>
      <c r="BR449" s="541"/>
      <c r="BS449" s="541"/>
      <c r="BT449" s="541"/>
      <c r="BU449" s="541"/>
      <c r="BV449" s="541"/>
      <c r="BW449" s="541"/>
      <c r="BX449" s="541"/>
      <c r="BY449" s="541"/>
      <c r="BZ449" s="541"/>
      <c r="CA449" s="541"/>
      <c r="CB449" s="541"/>
      <c r="CC449" s="541"/>
      <c r="CD449" s="541"/>
      <c r="CE449" s="541"/>
      <c r="CF449" s="541"/>
      <c r="CG449" s="541"/>
      <c r="CH449" s="541"/>
      <c r="CI449" s="541"/>
      <c r="CJ449" s="541"/>
      <c r="CK449" s="541"/>
      <c r="CL449" s="541"/>
      <c r="CM449" s="541"/>
      <c r="CN449" s="541"/>
      <c r="CO449" s="541"/>
      <c r="CP449" s="541"/>
      <c r="CQ449" s="541"/>
      <c r="CR449" s="541"/>
      <c r="CS449" s="541"/>
      <c r="CT449" s="541"/>
      <c r="CU449" s="541"/>
      <c r="CV449" s="541"/>
      <c r="CW449" s="541"/>
      <c r="CX449" s="541"/>
      <c r="CY449" s="541"/>
      <c r="CZ449" s="541"/>
      <c r="DA449" s="541"/>
      <c r="DB449" s="541"/>
      <c r="DC449" s="541"/>
      <c r="DD449" s="541"/>
      <c r="DE449" s="541"/>
      <c r="DF449" s="541"/>
      <c r="DG449" s="541"/>
      <c r="DH449" s="541"/>
      <c r="DI449" s="541"/>
      <c r="DJ449" s="541"/>
      <c r="DK449" s="541"/>
      <c r="DL449" s="541"/>
      <c r="DM449" s="541"/>
      <c r="DN449" s="541"/>
      <c r="DO449" s="541"/>
      <c r="DP449" s="541"/>
      <c r="DQ449" s="541"/>
      <c r="DR449" s="541"/>
      <c r="DS449" s="541"/>
      <c r="DT449" s="541"/>
      <c r="DU449" s="541"/>
      <c r="DV449" s="541"/>
      <c r="DW449" s="541"/>
      <c r="DX449" s="541"/>
      <c r="DY449" s="541"/>
      <c r="DZ449" s="541"/>
      <c r="EA449" s="541"/>
      <c r="EB449" s="541"/>
      <c r="EC449" s="541"/>
      <c r="ED449" s="541"/>
      <c r="EE449" s="541"/>
      <c r="EF449" s="541"/>
      <c r="EG449" s="541"/>
      <c r="EH449" s="541"/>
      <c r="EI449" s="541"/>
      <c r="EJ449" s="541"/>
      <c r="EK449" s="541"/>
      <c r="EL449" s="541"/>
      <c r="EM449" s="541"/>
      <c r="EN449" s="541"/>
      <c r="EO449" s="541"/>
      <c r="EP449" s="541"/>
      <c r="EQ449" s="541"/>
      <c r="ER449" s="541"/>
      <c r="ES449" s="541"/>
      <c r="ET449" s="541"/>
      <c r="EU449" s="541"/>
      <c r="EV449" s="541"/>
      <c r="EW449" s="541"/>
      <c r="EX449" s="541"/>
      <c r="EY449" s="541"/>
      <c r="EZ449" s="541"/>
      <c r="FA449" s="541"/>
      <c r="FB449" s="541"/>
      <c r="FC449" s="541"/>
      <c r="FD449" s="541"/>
      <c r="FE449" s="541"/>
      <c r="FF449" s="541"/>
      <c r="FG449" s="541"/>
      <c r="FH449" s="541"/>
      <c r="FI449" s="541"/>
      <c r="FJ449" s="541"/>
      <c r="FK449" s="541"/>
      <c r="FL449" s="541"/>
      <c r="FM449" s="541"/>
      <c r="FN449" s="541"/>
      <c r="FO449" s="541"/>
      <c r="FP449" s="541"/>
      <c r="FQ449" s="541"/>
      <c r="FR449" s="541"/>
      <c r="FS449" s="541"/>
      <c r="FT449" s="541"/>
      <c r="FU449" s="541"/>
      <c r="FV449" s="541"/>
      <c r="FW449" s="541"/>
      <c r="FX449" s="541"/>
      <c r="FY449" s="541"/>
      <c r="FZ449" s="541"/>
      <c r="GA449" s="541"/>
      <c r="GB449" s="541"/>
      <c r="GC449" s="541"/>
      <c r="GD449" s="541"/>
      <c r="GE449" s="541"/>
      <c r="GF449" s="541"/>
      <c r="GG449" s="541"/>
      <c r="GH449" s="541"/>
      <c r="GI449" s="541"/>
      <c r="GJ449" s="541"/>
      <c r="GK449" s="541"/>
      <c r="GL449" s="541"/>
      <c r="GM449" s="541"/>
      <c r="GN449" s="541"/>
      <c r="GO449" s="541"/>
      <c r="GP449" s="541"/>
      <c r="GQ449" s="541"/>
      <c r="GR449" s="541"/>
      <c r="GS449" s="541"/>
      <c r="GT449" s="541"/>
      <c r="GU449" s="541"/>
      <c r="GV449" s="541"/>
      <c r="GW449" s="541"/>
      <c r="GX449" s="541"/>
      <c r="GY449" s="541"/>
      <c r="GZ449" s="541"/>
      <c r="HA449" s="541"/>
      <c r="HB449" s="541"/>
      <c r="HC449" s="541"/>
      <c r="HD449" s="541"/>
      <c r="HE449" s="541"/>
      <c r="HF449" s="541"/>
      <c r="HG449" s="541"/>
      <c r="HH449" s="541"/>
      <c r="HI449" s="541"/>
      <c r="HJ449" s="541"/>
      <c r="HK449" s="541"/>
      <c r="HL449" s="541"/>
      <c r="HM449" s="541"/>
      <c r="HN449" s="541"/>
      <c r="HO449" s="541"/>
      <c r="HP449" s="541"/>
      <c r="HQ449" s="541"/>
      <c r="HR449" s="541"/>
      <c r="HS449" s="541"/>
      <c r="HT449" s="541"/>
      <c r="HU449" s="541"/>
      <c r="HV449" s="541"/>
      <c r="HW449" s="541"/>
      <c r="HX449" s="541"/>
      <c r="HY449" s="541"/>
      <c r="HZ449" s="541"/>
      <c r="IA449" s="541"/>
      <c r="IB449" s="541"/>
      <c r="IC449" s="541"/>
      <c r="ID449" s="541"/>
      <c r="IE449" s="541"/>
      <c r="IF449" s="541"/>
      <c r="IG449" s="541"/>
      <c r="IH449" s="541"/>
      <c r="II449" s="541"/>
      <c r="IJ449" s="541"/>
      <c r="IK449" s="541"/>
      <c r="IL449" s="541"/>
      <c r="IM449" s="541"/>
      <c r="IN449" s="541"/>
      <c r="IO449" s="541"/>
      <c r="IP449" s="541"/>
      <c r="IQ449" s="541"/>
      <c r="IR449" s="541"/>
      <c r="IS449" s="541"/>
      <c r="IT449" s="541"/>
    </row>
    <row r="450" spans="1:254" s="548" customFormat="1" ht="15" customHeight="1" x14ac:dyDescent="0.3">
      <c r="A450" s="541"/>
      <c r="B450" s="541"/>
      <c r="C450" s="542"/>
      <c r="D450" s="541"/>
      <c r="E450" s="541"/>
      <c r="F450" s="543"/>
      <c r="G450" s="781"/>
      <c r="H450" s="546"/>
      <c r="I450" s="546"/>
      <c r="J450" s="546"/>
      <c r="K450" s="546"/>
      <c r="L450" s="546"/>
      <c r="M450" s="546"/>
      <c r="N450" s="546"/>
      <c r="O450" s="546"/>
      <c r="P450" s="541"/>
      <c r="Q450" s="541"/>
      <c r="R450" s="541"/>
      <c r="S450" s="874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545"/>
      <c r="AI450" s="545"/>
      <c r="AJ450" s="545"/>
      <c r="AK450" s="545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7"/>
      <c r="AW450" s="547"/>
      <c r="AX450" s="547"/>
      <c r="AY450" s="547"/>
      <c r="AZ450" s="547"/>
      <c r="BA450" s="547"/>
      <c r="BB450" s="547"/>
      <c r="BC450" s="547"/>
      <c r="BD450" s="547"/>
      <c r="BE450" s="547"/>
      <c r="BF450" s="547"/>
      <c r="BG450" s="541"/>
      <c r="BH450" s="541"/>
      <c r="BI450" s="541"/>
      <c r="BJ450" s="541"/>
      <c r="BK450" s="541"/>
      <c r="BL450" s="541"/>
      <c r="BM450" s="541"/>
      <c r="BN450" s="541"/>
      <c r="BO450" s="541"/>
      <c r="BP450" s="541"/>
      <c r="BQ450" s="541"/>
      <c r="BR450" s="541"/>
      <c r="BS450" s="541"/>
      <c r="BT450" s="541"/>
      <c r="BU450" s="541"/>
      <c r="BV450" s="541"/>
      <c r="BW450" s="541"/>
      <c r="BX450" s="541"/>
      <c r="BY450" s="541"/>
      <c r="BZ450" s="541"/>
      <c r="CA450" s="541"/>
      <c r="CB450" s="541"/>
      <c r="CC450" s="541"/>
      <c r="CD450" s="541"/>
      <c r="CE450" s="541"/>
      <c r="CF450" s="541"/>
      <c r="CG450" s="541"/>
      <c r="CH450" s="541"/>
      <c r="CI450" s="541"/>
      <c r="CJ450" s="541"/>
      <c r="CK450" s="541"/>
      <c r="CL450" s="541"/>
      <c r="CM450" s="541"/>
      <c r="CN450" s="541"/>
      <c r="CO450" s="541"/>
      <c r="CP450" s="541"/>
      <c r="CQ450" s="541"/>
      <c r="CR450" s="541"/>
      <c r="CS450" s="541"/>
      <c r="CT450" s="541"/>
      <c r="CU450" s="541"/>
      <c r="CV450" s="541"/>
      <c r="CW450" s="541"/>
      <c r="CX450" s="541"/>
      <c r="CY450" s="541"/>
      <c r="CZ450" s="541"/>
      <c r="DA450" s="541"/>
      <c r="DB450" s="541"/>
      <c r="DC450" s="541"/>
      <c r="DD450" s="541"/>
      <c r="DE450" s="541"/>
      <c r="DF450" s="541"/>
      <c r="DG450" s="541"/>
      <c r="DH450" s="541"/>
      <c r="DI450" s="541"/>
      <c r="DJ450" s="541"/>
      <c r="DK450" s="541"/>
      <c r="DL450" s="541"/>
      <c r="DM450" s="541"/>
      <c r="DN450" s="541"/>
      <c r="DO450" s="541"/>
      <c r="DP450" s="541"/>
      <c r="DQ450" s="541"/>
      <c r="DR450" s="541"/>
      <c r="DS450" s="541"/>
      <c r="DT450" s="541"/>
      <c r="DU450" s="541"/>
      <c r="DV450" s="541"/>
      <c r="DW450" s="541"/>
      <c r="DX450" s="541"/>
      <c r="DY450" s="541"/>
      <c r="DZ450" s="541"/>
      <c r="EA450" s="541"/>
      <c r="EB450" s="541"/>
      <c r="EC450" s="541"/>
      <c r="ED450" s="541"/>
      <c r="EE450" s="541"/>
      <c r="EF450" s="541"/>
      <c r="EG450" s="541"/>
      <c r="EH450" s="541"/>
      <c r="EI450" s="541"/>
      <c r="EJ450" s="541"/>
      <c r="EK450" s="541"/>
      <c r="EL450" s="541"/>
      <c r="EM450" s="541"/>
      <c r="EN450" s="541"/>
      <c r="EO450" s="541"/>
      <c r="EP450" s="541"/>
      <c r="EQ450" s="541"/>
      <c r="ER450" s="541"/>
      <c r="ES450" s="541"/>
      <c r="ET450" s="541"/>
      <c r="EU450" s="541"/>
      <c r="EV450" s="541"/>
      <c r="EW450" s="541"/>
      <c r="EX450" s="541"/>
      <c r="EY450" s="541"/>
      <c r="EZ450" s="541"/>
      <c r="FA450" s="541"/>
      <c r="FB450" s="541"/>
      <c r="FC450" s="541"/>
      <c r="FD450" s="541"/>
      <c r="FE450" s="541"/>
      <c r="FF450" s="541"/>
      <c r="FG450" s="541"/>
      <c r="FH450" s="541"/>
      <c r="FI450" s="541"/>
      <c r="FJ450" s="541"/>
      <c r="FK450" s="541"/>
      <c r="FL450" s="541"/>
      <c r="FM450" s="541"/>
      <c r="FN450" s="541"/>
      <c r="FO450" s="541"/>
      <c r="FP450" s="541"/>
      <c r="FQ450" s="541"/>
      <c r="FR450" s="541"/>
      <c r="FS450" s="541"/>
      <c r="FT450" s="541"/>
      <c r="FU450" s="541"/>
      <c r="FV450" s="541"/>
      <c r="FW450" s="541"/>
      <c r="FX450" s="541"/>
      <c r="FY450" s="541"/>
      <c r="FZ450" s="541"/>
      <c r="GA450" s="541"/>
      <c r="GB450" s="541"/>
      <c r="GC450" s="541"/>
      <c r="GD450" s="541"/>
      <c r="GE450" s="541"/>
      <c r="GF450" s="541"/>
      <c r="GG450" s="541"/>
      <c r="GH450" s="541"/>
      <c r="GI450" s="541"/>
      <c r="GJ450" s="541"/>
      <c r="GK450" s="541"/>
      <c r="GL450" s="541"/>
      <c r="GM450" s="541"/>
      <c r="GN450" s="541"/>
      <c r="GO450" s="541"/>
      <c r="GP450" s="541"/>
      <c r="GQ450" s="541"/>
      <c r="GR450" s="541"/>
      <c r="GS450" s="541"/>
      <c r="GT450" s="541"/>
      <c r="GU450" s="541"/>
      <c r="GV450" s="541"/>
      <c r="GW450" s="541"/>
      <c r="GX450" s="541"/>
      <c r="GY450" s="541"/>
      <c r="GZ450" s="541"/>
      <c r="HA450" s="541"/>
      <c r="HB450" s="541"/>
      <c r="HC450" s="541"/>
      <c r="HD450" s="541"/>
      <c r="HE450" s="541"/>
      <c r="HF450" s="541"/>
      <c r="HG450" s="541"/>
      <c r="HH450" s="541"/>
      <c r="HI450" s="541"/>
      <c r="HJ450" s="541"/>
      <c r="HK450" s="541"/>
      <c r="HL450" s="541"/>
      <c r="HM450" s="541"/>
      <c r="HN450" s="541"/>
      <c r="HO450" s="541"/>
      <c r="HP450" s="541"/>
      <c r="HQ450" s="541"/>
      <c r="HR450" s="541"/>
      <c r="HS450" s="541"/>
      <c r="HT450" s="541"/>
      <c r="HU450" s="541"/>
      <c r="HV450" s="541"/>
      <c r="HW450" s="541"/>
      <c r="HX450" s="541"/>
      <c r="HY450" s="541"/>
      <c r="HZ450" s="541"/>
      <c r="IA450" s="541"/>
      <c r="IB450" s="541"/>
      <c r="IC450" s="541"/>
      <c r="ID450" s="541"/>
      <c r="IE450" s="541"/>
      <c r="IF450" s="541"/>
      <c r="IG450" s="541"/>
      <c r="IH450" s="541"/>
      <c r="II450" s="541"/>
      <c r="IJ450" s="541"/>
      <c r="IK450" s="541"/>
      <c r="IL450" s="541"/>
      <c r="IM450" s="541"/>
      <c r="IN450" s="541"/>
      <c r="IO450" s="541"/>
      <c r="IP450" s="541"/>
      <c r="IQ450" s="541"/>
      <c r="IR450" s="541"/>
      <c r="IS450" s="541"/>
      <c r="IT450" s="541"/>
    </row>
    <row r="451" spans="1:254" s="548" customFormat="1" ht="15" customHeight="1" x14ac:dyDescent="0.3">
      <c r="A451" s="541"/>
      <c r="B451" s="541"/>
      <c r="C451" s="542"/>
      <c r="D451" s="541"/>
      <c r="E451" s="541"/>
      <c r="F451" s="543"/>
      <c r="G451" s="781"/>
      <c r="H451" s="546"/>
      <c r="I451" s="546"/>
      <c r="J451" s="546"/>
      <c r="K451" s="546"/>
      <c r="L451" s="546"/>
      <c r="M451" s="546"/>
      <c r="N451" s="546"/>
      <c r="O451" s="546"/>
      <c r="P451" s="541"/>
      <c r="Q451" s="541"/>
      <c r="R451" s="541"/>
      <c r="S451" s="874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545"/>
      <c r="AI451" s="545"/>
      <c r="AJ451" s="545"/>
      <c r="AK451" s="545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7"/>
      <c r="AW451" s="547"/>
      <c r="AX451" s="547"/>
      <c r="AY451" s="547"/>
      <c r="AZ451" s="547"/>
      <c r="BA451" s="547"/>
      <c r="BB451" s="547"/>
      <c r="BC451" s="547"/>
      <c r="BD451" s="547"/>
      <c r="BE451" s="547"/>
      <c r="BF451" s="547"/>
      <c r="BG451" s="541"/>
      <c r="BH451" s="541"/>
      <c r="BI451" s="541"/>
      <c r="BJ451" s="541"/>
      <c r="BK451" s="541"/>
      <c r="BL451" s="541"/>
      <c r="BM451" s="541"/>
      <c r="BN451" s="541"/>
      <c r="BO451" s="541"/>
      <c r="BP451" s="541"/>
      <c r="BQ451" s="541"/>
      <c r="BR451" s="541"/>
      <c r="BS451" s="541"/>
      <c r="BT451" s="541"/>
      <c r="BU451" s="541"/>
      <c r="BV451" s="541"/>
      <c r="BW451" s="541"/>
      <c r="BX451" s="541"/>
      <c r="BY451" s="541"/>
      <c r="BZ451" s="541"/>
      <c r="CA451" s="541"/>
      <c r="CB451" s="541"/>
      <c r="CC451" s="541"/>
      <c r="CD451" s="541"/>
      <c r="CE451" s="541"/>
      <c r="CF451" s="541"/>
      <c r="CG451" s="541"/>
      <c r="CH451" s="541"/>
      <c r="CI451" s="541"/>
      <c r="CJ451" s="541"/>
      <c r="CK451" s="541"/>
      <c r="CL451" s="541"/>
      <c r="CM451" s="541"/>
      <c r="CN451" s="541"/>
      <c r="CO451" s="541"/>
      <c r="CP451" s="541"/>
      <c r="CQ451" s="541"/>
      <c r="CR451" s="541"/>
      <c r="CS451" s="541"/>
      <c r="CT451" s="541"/>
      <c r="CU451" s="541"/>
      <c r="CV451" s="541"/>
      <c r="CW451" s="541"/>
      <c r="CX451" s="541"/>
      <c r="CY451" s="541"/>
      <c r="CZ451" s="541"/>
      <c r="DA451" s="541"/>
      <c r="DB451" s="541"/>
      <c r="DC451" s="541"/>
      <c r="DD451" s="541"/>
      <c r="DE451" s="541"/>
      <c r="DF451" s="541"/>
      <c r="DG451" s="541"/>
      <c r="DH451" s="541"/>
      <c r="DI451" s="541"/>
      <c r="DJ451" s="541"/>
      <c r="DK451" s="541"/>
      <c r="DL451" s="541"/>
      <c r="DM451" s="541"/>
      <c r="DN451" s="541"/>
      <c r="DO451" s="541"/>
      <c r="DP451" s="541"/>
      <c r="DQ451" s="541"/>
      <c r="DR451" s="541"/>
      <c r="DS451" s="541"/>
      <c r="DT451" s="541"/>
      <c r="DU451" s="541"/>
      <c r="DV451" s="541"/>
      <c r="DW451" s="541"/>
      <c r="DX451" s="541"/>
      <c r="DY451" s="541"/>
      <c r="DZ451" s="541"/>
      <c r="EA451" s="541"/>
      <c r="EB451" s="541"/>
      <c r="EC451" s="541"/>
      <c r="ED451" s="541"/>
      <c r="EE451" s="541"/>
      <c r="EF451" s="541"/>
      <c r="EG451" s="541"/>
      <c r="EH451" s="541"/>
      <c r="EI451" s="541"/>
      <c r="EJ451" s="541"/>
      <c r="EK451" s="541"/>
      <c r="EL451" s="541"/>
      <c r="EM451" s="541"/>
      <c r="EN451" s="541"/>
      <c r="EO451" s="541"/>
      <c r="EP451" s="541"/>
      <c r="EQ451" s="541"/>
      <c r="ER451" s="541"/>
      <c r="ES451" s="541"/>
      <c r="ET451" s="541"/>
      <c r="EU451" s="541"/>
      <c r="EV451" s="541"/>
      <c r="EW451" s="541"/>
      <c r="EX451" s="541"/>
      <c r="EY451" s="541"/>
      <c r="EZ451" s="541"/>
      <c r="FA451" s="541"/>
      <c r="FB451" s="541"/>
      <c r="FC451" s="541"/>
      <c r="FD451" s="541"/>
      <c r="FE451" s="541"/>
      <c r="FF451" s="541"/>
      <c r="FG451" s="541"/>
      <c r="FH451" s="541"/>
      <c r="FI451" s="541"/>
      <c r="FJ451" s="541"/>
      <c r="FK451" s="541"/>
      <c r="FL451" s="541"/>
      <c r="FM451" s="541"/>
      <c r="FN451" s="541"/>
      <c r="FO451" s="541"/>
      <c r="FP451" s="541"/>
      <c r="FQ451" s="541"/>
      <c r="FR451" s="541"/>
      <c r="FS451" s="541"/>
      <c r="FT451" s="541"/>
      <c r="FU451" s="541"/>
      <c r="FV451" s="541"/>
      <c r="FW451" s="541"/>
      <c r="FX451" s="541"/>
      <c r="FY451" s="541"/>
      <c r="FZ451" s="541"/>
      <c r="GA451" s="541"/>
      <c r="GB451" s="541"/>
      <c r="GC451" s="541"/>
      <c r="GD451" s="541"/>
      <c r="GE451" s="541"/>
      <c r="GF451" s="541"/>
      <c r="GG451" s="541"/>
      <c r="GH451" s="541"/>
      <c r="GI451" s="541"/>
      <c r="GJ451" s="541"/>
      <c r="GK451" s="541"/>
      <c r="GL451" s="541"/>
      <c r="GM451" s="541"/>
      <c r="GN451" s="541"/>
      <c r="GO451" s="541"/>
      <c r="GP451" s="541"/>
      <c r="GQ451" s="541"/>
      <c r="GR451" s="541"/>
      <c r="GS451" s="541"/>
      <c r="GT451" s="541"/>
      <c r="GU451" s="541"/>
      <c r="GV451" s="541"/>
      <c r="GW451" s="541"/>
      <c r="GX451" s="541"/>
      <c r="GY451" s="541"/>
      <c r="GZ451" s="541"/>
      <c r="HA451" s="541"/>
      <c r="HB451" s="541"/>
      <c r="HC451" s="541"/>
      <c r="HD451" s="541"/>
      <c r="HE451" s="541"/>
      <c r="HF451" s="541"/>
      <c r="HG451" s="541"/>
      <c r="HH451" s="541"/>
      <c r="HI451" s="541"/>
      <c r="HJ451" s="541"/>
      <c r="HK451" s="541"/>
      <c r="HL451" s="541"/>
      <c r="HM451" s="541"/>
      <c r="HN451" s="541"/>
      <c r="HO451" s="541"/>
      <c r="HP451" s="541"/>
      <c r="HQ451" s="541"/>
      <c r="HR451" s="541"/>
      <c r="HS451" s="541"/>
      <c r="HT451" s="541"/>
      <c r="HU451" s="541"/>
      <c r="HV451" s="541"/>
      <c r="HW451" s="541"/>
      <c r="HX451" s="541"/>
      <c r="HY451" s="541"/>
      <c r="HZ451" s="541"/>
      <c r="IA451" s="541"/>
      <c r="IB451" s="541"/>
      <c r="IC451" s="541"/>
      <c r="ID451" s="541"/>
      <c r="IE451" s="541"/>
      <c r="IF451" s="541"/>
      <c r="IG451" s="541"/>
      <c r="IH451" s="541"/>
      <c r="II451" s="541"/>
      <c r="IJ451" s="541"/>
      <c r="IK451" s="541"/>
      <c r="IL451" s="541"/>
      <c r="IM451" s="541"/>
      <c r="IN451" s="541"/>
      <c r="IO451" s="541"/>
      <c r="IP451" s="541"/>
      <c r="IQ451" s="541"/>
      <c r="IR451" s="541"/>
      <c r="IS451" s="541"/>
      <c r="IT451" s="541"/>
    </row>
    <row r="452" spans="1:254" s="548" customFormat="1" ht="15" customHeight="1" x14ac:dyDescent="0.3">
      <c r="A452" s="541"/>
      <c r="B452" s="541"/>
      <c r="C452" s="542"/>
      <c r="D452" s="541"/>
      <c r="E452" s="541"/>
      <c r="F452" s="543"/>
      <c r="G452" s="781"/>
      <c r="H452" s="546"/>
      <c r="I452" s="546"/>
      <c r="J452" s="546"/>
      <c r="K452" s="546"/>
      <c r="L452" s="546"/>
      <c r="M452" s="546"/>
      <c r="N452" s="546"/>
      <c r="O452" s="546"/>
      <c r="P452" s="541"/>
      <c r="Q452" s="541"/>
      <c r="R452" s="541"/>
      <c r="S452" s="874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545"/>
      <c r="AI452" s="545"/>
      <c r="AJ452" s="545"/>
      <c r="AK452" s="545"/>
      <c r="AL452" s="546"/>
      <c r="AM452" s="546"/>
      <c r="AN452" s="546"/>
      <c r="AO452" s="546"/>
      <c r="AP452" s="546"/>
      <c r="AQ452" s="546"/>
      <c r="AR452" s="546"/>
      <c r="AS452" s="546"/>
      <c r="AT452" s="546"/>
      <c r="AU452" s="546"/>
      <c r="AV452" s="547"/>
      <c r="AW452" s="547"/>
      <c r="AX452" s="547"/>
      <c r="AY452" s="547"/>
      <c r="AZ452" s="547"/>
      <c r="BA452" s="547"/>
      <c r="BB452" s="547"/>
      <c r="BC452" s="547"/>
      <c r="BD452" s="547"/>
      <c r="BE452" s="547"/>
      <c r="BF452" s="547"/>
      <c r="BG452" s="541"/>
      <c r="BH452" s="541"/>
      <c r="BI452" s="541"/>
      <c r="BJ452" s="541"/>
      <c r="BK452" s="541"/>
      <c r="BL452" s="541"/>
      <c r="BM452" s="541"/>
      <c r="BN452" s="541"/>
      <c r="BO452" s="541"/>
      <c r="BP452" s="541"/>
      <c r="BQ452" s="541"/>
      <c r="BR452" s="541"/>
      <c r="BS452" s="541"/>
      <c r="BT452" s="541"/>
      <c r="BU452" s="541"/>
      <c r="BV452" s="541"/>
      <c r="BW452" s="541"/>
      <c r="BX452" s="541"/>
      <c r="BY452" s="541"/>
      <c r="BZ452" s="541"/>
      <c r="CA452" s="541"/>
      <c r="CB452" s="541"/>
      <c r="CC452" s="541"/>
      <c r="CD452" s="541"/>
      <c r="CE452" s="541"/>
      <c r="CF452" s="541"/>
      <c r="CG452" s="541"/>
      <c r="CH452" s="541"/>
      <c r="CI452" s="541"/>
      <c r="CJ452" s="541"/>
      <c r="CK452" s="541"/>
      <c r="CL452" s="541"/>
      <c r="CM452" s="541"/>
      <c r="CN452" s="541"/>
      <c r="CO452" s="541"/>
      <c r="CP452" s="541"/>
      <c r="CQ452" s="541"/>
      <c r="CR452" s="541"/>
      <c r="CS452" s="541"/>
      <c r="CT452" s="541"/>
      <c r="CU452" s="541"/>
      <c r="CV452" s="541"/>
      <c r="CW452" s="541"/>
      <c r="CX452" s="541"/>
      <c r="CY452" s="541"/>
      <c r="CZ452" s="541"/>
      <c r="DA452" s="541"/>
      <c r="DB452" s="541"/>
      <c r="DC452" s="541"/>
      <c r="DD452" s="541"/>
      <c r="DE452" s="541"/>
      <c r="DF452" s="541"/>
      <c r="DG452" s="541"/>
      <c r="DH452" s="541"/>
      <c r="DI452" s="541"/>
      <c r="DJ452" s="541"/>
      <c r="DK452" s="541"/>
      <c r="DL452" s="541"/>
      <c r="DM452" s="541"/>
      <c r="DN452" s="541"/>
      <c r="DO452" s="541"/>
      <c r="DP452" s="541"/>
      <c r="DQ452" s="541"/>
      <c r="DR452" s="541"/>
      <c r="DS452" s="541"/>
      <c r="DT452" s="541"/>
      <c r="DU452" s="541"/>
      <c r="DV452" s="541"/>
      <c r="DW452" s="541"/>
      <c r="DX452" s="541"/>
      <c r="DY452" s="541"/>
      <c r="DZ452" s="541"/>
      <c r="EA452" s="541"/>
      <c r="EB452" s="541"/>
      <c r="EC452" s="541"/>
      <c r="ED452" s="541"/>
      <c r="EE452" s="541"/>
      <c r="EF452" s="541"/>
      <c r="EG452" s="541"/>
      <c r="EH452" s="541"/>
      <c r="EI452" s="541"/>
      <c r="EJ452" s="541"/>
      <c r="EK452" s="541"/>
      <c r="EL452" s="541"/>
      <c r="EM452" s="541"/>
      <c r="EN452" s="541"/>
      <c r="EO452" s="541"/>
      <c r="EP452" s="541"/>
      <c r="EQ452" s="541"/>
      <c r="ER452" s="541"/>
      <c r="ES452" s="541"/>
      <c r="ET452" s="541"/>
      <c r="EU452" s="541"/>
      <c r="EV452" s="541"/>
      <c r="EW452" s="541"/>
      <c r="EX452" s="541"/>
      <c r="EY452" s="541"/>
      <c r="EZ452" s="541"/>
      <c r="FA452" s="541"/>
      <c r="FB452" s="541"/>
      <c r="FC452" s="541"/>
      <c r="FD452" s="541"/>
      <c r="FE452" s="541"/>
      <c r="FF452" s="541"/>
      <c r="FG452" s="541"/>
      <c r="FH452" s="541"/>
      <c r="FI452" s="541"/>
      <c r="FJ452" s="541"/>
      <c r="FK452" s="541"/>
      <c r="FL452" s="541"/>
      <c r="FM452" s="541"/>
      <c r="FN452" s="541"/>
      <c r="FO452" s="541"/>
      <c r="FP452" s="541"/>
      <c r="FQ452" s="541"/>
      <c r="FR452" s="541"/>
      <c r="FS452" s="541"/>
      <c r="FT452" s="541"/>
      <c r="FU452" s="541"/>
      <c r="FV452" s="541"/>
      <c r="FW452" s="541"/>
      <c r="FX452" s="541"/>
      <c r="FY452" s="541"/>
      <c r="FZ452" s="541"/>
      <c r="GA452" s="541"/>
      <c r="GB452" s="541"/>
      <c r="GC452" s="541"/>
      <c r="GD452" s="541"/>
      <c r="GE452" s="541"/>
      <c r="GF452" s="541"/>
      <c r="GG452" s="541"/>
      <c r="GH452" s="541"/>
      <c r="GI452" s="541"/>
      <c r="GJ452" s="541"/>
      <c r="GK452" s="541"/>
      <c r="GL452" s="541"/>
      <c r="GM452" s="541"/>
      <c r="GN452" s="541"/>
      <c r="GO452" s="541"/>
      <c r="GP452" s="541"/>
      <c r="GQ452" s="541"/>
      <c r="GR452" s="541"/>
      <c r="GS452" s="541"/>
      <c r="GT452" s="541"/>
      <c r="GU452" s="541"/>
      <c r="GV452" s="541"/>
      <c r="GW452" s="541"/>
      <c r="GX452" s="541"/>
      <c r="GY452" s="541"/>
      <c r="GZ452" s="541"/>
      <c r="HA452" s="541"/>
      <c r="HB452" s="541"/>
      <c r="HC452" s="541"/>
      <c r="HD452" s="541"/>
      <c r="HE452" s="541"/>
      <c r="HF452" s="541"/>
      <c r="HG452" s="541"/>
      <c r="HH452" s="541"/>
      <c r="HI452" s="541"/>
      <c r="HJ452" s="541"/>
      <c r="HK452" s="541"/>
      <c r="HL452" s="541"/>
      <c r="HM452" s="541"/>
      <c r="HN452" s="541"/>
      <c r="HO452" s="541"/>
      <c r="HP452" s="541"/>
      <c r="HQ452" s="541"/>
      <c r="HR452" s="541"/>
      <c r="HS452" s="541"/>
      <c r="HT452" s="541"/>
      <c r="HU452" s="541"/>
      <c r="HV452" s="541"/>
      <c r="HW452" s="541"/>
      <c r="HX452" s="541"/>
      <c r="HY452" s="541"/>
      <c r="HZ452" s="541"/>
      <c r="IA452" s="541"/>
      <c r="IB452" s="541"/>
      <c r="IC452" s="541"/>
      <c r="ID452" s="541"/>
      <c r="IE452" s="541"/>
      <c r="IF452" s="541"/>
      <c r="IG452" s="541"/>
      <c r="IH452" s="541"/>
      <c r="II452" s="541"/>
      <c r="IJ452" s="541"/>
      <c r="IK452" s="541"/>
      <c r="IL452" s="541"/>
      <c r="IM452" s="541"/>
      <c r="IN452" s="541"/>
      <c r="IO452" s="541"/>
      <c r="IP452" s="541"/>
      <c r="IQ452" s="541"/>
      <c r="IR452" s="541"/>
      <c r="IS452" s="541"/>
      <c r="IT452" s="541"/>
    </row>
    <row r="453" spans="1:254" s="548" customFormat="1" ht="15" customHeight="1" x14ac:dyDescent="0.3">
      <c r="A453" s="541"/>
      <c r="B453" s="541"/>
      <c r="C453" s="542"/>
      <c r="D453" s="541"/>
      <c r="E453" s="541"/>
      <c r="F453" s="543"/>
      <c r="G453" s="781"/>
      <c r="H453" s="546"/>
      <c r="I453" s="546"/>
      <c r="J453" s="546"/>
      <c r="K453" s="546"/>
      <c r="L453" s="546"/>
      <c r="M453" s="546"/>
      <c r="N453" s="546"/>
      <c r="O453" s="546"/>
      <c r="P453" s="541"/>
      <c r="Q453" s="541"/>
      <c r="R453" s="541"/>
      <c r="S453" s="874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545"/>
      <c r="AI453" s="545"/>
      <c r="AJ453" s="545"/>
      <c r="AK453" s="545"/>
      <c r="AL453" s="546"/>
      <c r="AM453" s="546"/>
      <c r="AN453" s="546"/>
      <c r="AO453" s="546"/>
      <c r="AP453" s="546"/>
      <c r="AQ453" s="546"/>
      <c r="AR453" s="546"/>
      <c r="AS453" s="546"/>
      <c r="AT453" s="546"/>
      <c r="AU453" s="546"/>
      <c r="AV453" s="547"/>
      <c r="AW453" s="547"/>
      <c r="AX453" s="547"/>
      <c r="AY453" s="547"/>
      <c r="AZ453" s="547"/>
      <c r="BA453" s="547"/>
      <c r="BB453" s="547"/>
      <c r="BC453" s="547"/>
      <c r="BD453" s="547"/>
      <c r="BE453" s="547"/>
      <c r="BF453" s="547"/>
      <c r="BG453" s="541"/>
      <c r="BH453" s="541"/>
      <c r="BI453" s="541"/>
      <c r="BJ453" s="541"/>
      <c r="BK453" s="541"/>
      <c r="BL453" s="541"/>
      <c r="BM453" s="541"/>
      <c r="BN453" s="541"/>
      <c r="BO453" s="541"/>
      <c r="BP453" s="541"/>
      <c r="BQ453" s="541"/>
      <c r="BR453" s="541"/>
      <c r="BS453" s="541"/>
      <c r="BT453" s="541"/>
      <c r="BU453" s="541"/>
      <c r="BV453" s="541"/>
      <c r="BW453" s="541"/>
      <c r="BX453" s="541"/>
      <c r="BY453" s="541"/>
      <c r="BZ453" s="541"/>
      <c r="CA453" s="541"/>
      <c r="CB453" s="541"/>
      <c r="CC453" s="541"/>
      <c r="CD453" s="541"/>
      <c r="CE453" s="541"/>
      <c r="CF453" s="541"/>
      <c r="CG453" s="541"/>
      <c r="CH453" s="541"/>
      <c r="CI453" s="541"/>
      <c r="CJ453" s="541"/>
      <c r="CK453" s="541"/>
      <c r="CL453" s="541"/>
      <c r="CM453" s="541"/>
      <c r="CN453" s="541"/>
      <c r="CO453" s="541"/>
      <c r="CP453" s="541"/>
      <c r="CQ453" s="541"/>
      <c r="CR453" s="541"/>
      <c r="CS453" s="541"/>
      <c r="CT453" s="541"/>
      <c r="CU453" s="541"/>
      <c r="CV453" s="541"/>
      <c r="CW453" s="541"/>
      <c r="CX453" s="541"/>
      <c r="CY453" s="541"/>
      <c r="CZ453" s="541"/>
      <c r="DA453" s="541"/>
      <c r="DB453" s="541"/>
      <c r="DC453" s="541"/>
      <c r="DD453" s="541"/>
      <c r="DE453" s="541"/>
      <c r="DF453" s="541"/>
      <c r="DG453" s="541"/>
      <c r="DH453" s="541"/>
      <c r="DI453" s="541"/>
      <c r="DJ453" s="541"/>
      <c r="DK453" s="541"/>
      <c r="DL453" s="541"/>
      <c r="DM453" s="541"/>
      <c r="DN453" s="541"/>
      <c r="DO453" s="541"/>
      <c r="DP453" s="541"/>
      <c r="DQ453" s="541"/>
      <c r="DR453" s="541"/>
      <c r="DS453" s="541"/>
      <c r="DT453" s="541"/>
      <c r="DU453" s="541"/>
      <c r="DV453" s="541"/>
      <c r="DW453" s="541"/>
      <c r="DX453" s="541"/>
      <c r="DY453" s="541"/>
      <c r="DZ453" s="541"/>
      <c r="EA453" s="541"/>
      <c r="EB453" s="541"/>
      <c r="EC453" s="541"/>
      <c r="ED453" s="541"/>
      <c r="EE453" s="541"/>
      <c r="EF453" s="541"/>
      <c r="EG453" s="541"/>
      <c r="EH453" s="541"/>
      <c r="EI453" s="541"/>
      <c r="EJ453" s="541"/>
      <c r="EK453" s="541"/>
      <c r="EL453" s="541"/>
      <c r="EM453" s="541"/>
      <c r="EN453" s="541"/>
      <c r="EO453" s="541"/>
      <c r="EP453" s="541"/>
      <c r="EQ453" s="541"/>
      <c r="ER453" s="541"/>
      <c r="ES453" s="541"/>
      <c r="ET453" s="541"/>
      <c r="EU453" s="541"/>
      <c r="EV453" s="541"/>
      <c r="EW453" s="541"/>
      <c r="EX453" s="541"/>
      <c r="EY453" s="541"/>
      <c r="EZ453" s="541"/>
      <c r="FA453" s="541"/>
      <c r="FB453" s="541"/>
      <c r="FC453" s="541"/>
      <c r="FD453" s="541"/>
      <c r="FE453" s="541"/>
      <c r="FF453" s="541"/>
      <c r="FG453" s="541"/>
      <c r="FH453" s="541"/>
      <c r="FI453" s="541"/>
      <c r="FJ453" s="541"/>
      <c r="FK453" s="541"/>
      <c r="FL453" s="541"/>
      <c r="FM453" s="541"/>
      <c r="FN453" s="541"/>
      <c r="FO453" s="541"/>
      <c r="FP453" s="541"/>
      <c r="FQ453" s="541"/>
      <c r="FR453" s="541"/>
      <c r="FS453" s="541"/>
      <c r="FT453" s="541"/>
      <c r="FU453" s="541"/>
      <c r="FV453" s="541"/>
      <c r="FW453" s="541"/>
      <c r="FX453" s="541"/>
      <c r="FY453" s="541"/>
      <c r="FZ453" s="541"/>
      <c r="GA453" s="541"/>
      <c r="GB453" s="541"/>
      <c r="GC453" s="541"/>
      <c r="GD453" s="541"/>
      <c r="GE453" s="541"/>
      <c r="GF453" s="541"/>
      <c r="GG453" s="541"/>
      <c r="GH453" s="541"/>
      <c r="GI453" s="541"/>
      <c r="GJ453" s="541"/>
      <c r="GK453" s="541"/>
      <c r="GL453" s="541"/>
      <c r="GM453" s="541"/>
      <c r="GN453" s="541"/>
      <c r="GO453" s="541"/>
      <c r="GP453" s="541"/>
      <c r="GQ453" s="541"/>
      <c r="GR453" s="541"/>
      <c r="GS453" s="541"/>
      <c r="GT453" s="541"/>
      <c r="GU453" s="541"/>
      <c r="GV453" s="541"/>
      <c r="GW453" s="541"/>
      <c r="GX453" s="541"/>
      <c r="GY453" s="541"/>
      <c r="GZ453" s="541"/>
      <c r="HA453" s="541"/>
      <c r="HB453" s="541"/>
      <c r="HC453" s="541"/>
      <c r="HD453" s="541"/>
      <c r="HE453" s="541"/>
      <c r="HF453" s="541"/>
      <c r="HG453" s="541"/>
      <c r="HH453" s="541"/>
      <c r="HI453" s="541"/>
      <c r="HJ453" s="541"/>
      <c r="HK453" s="541"/>
      <c r="HL453" s="541"/>
      <c r="HM453" s="541"/>
      <c r="HN453" s="541"/>
      <c r="HO453" s="541"/>
      <c r="HP453" s="541"/>
      <c r="HQ453" s="541"/>
      <c r="HR453" s="541"/>
      <c r="HS453" s="541"/>
      <c r="HT453" s="541"/>
      <c r="HU453" s="541"/>
      <c r="HV453" s="541"/>
      <c r="HW453" s="541"/>
      <c r="HX453" s="541"/>
      <c r="HY453" s="541"/>
      <c r="HZ453" s="541"/>
      <c r="IA453" s="541"/>
      <c r="IB453" s="541"/>
      <c r="IC453" s="541"/>
      <c r="ID453" s="541"/>
      <c r="IE453" s="541"/>
      <c r="IF453" s="541"/>
      <c r="IG453" s="541"/>
      <c r="IH453" s="541"/>
      <c r="II453" s="541"/>
      <c r="IJ453" s="541"/>
      <c r="IK453" s="541"/>
      <c r="IL453" s="541"/>
      <c r="IM453" s="541"/>
      <c r="IN453" s="541"/>
      <c r="IO453" s="541"/>
      <c r="IP453" s="541"/>
      <c r="IQ453" s="541"/>
      <c r="IR453" s="541"/>
      <c r="IS453" s="541"/>
      <c r="IT453" s="541"/>
    </row>
    <row r="454" spans="1:254" s="548" customFormat="1" ht="15" customHeight="1" x14ac:dyDescent="0.3">
      <c r="A454" s="541"/>
      <c r="B454" s="541"/>
      <c r="C454" s="542"/>
      <c r="D454" s="541"/>
      <c r="E454" s="541"/>
      <c r="F454" s="543"/>
      <c r="G454" s="781"/>
      <c r="H454" s="546"/>
      <c r="I454" s="546"/>
      <c r="J454" s="546"/>
      <c r="K454" s="546"/>
      <c r="L454" s="546"/>
      <c r="M454" s="546"/>
      <c r="N454" s="546"/>
      <c r="O454" s="546"/>
      <c r="P454" s="541"/>
      <c r="Q454" s="541"/>
      <c r="R454" s="541"/>
      <c r="S454" s="874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545"/>
      <c r="AI454" s="545"/>
      <c r="AJ454" s="545"/>
      <c r="AK454" s="545"/>
      <c r="AL454" s="546"/>
      <c r="AM454" s="546"/>
      <c r="AN454" s="546"/>
      <c r="AO454" s="546"/>
      <c r="AP454" s="546"/>
      <c r="AQ454" s="546"/>
      <c r="AR454" s="546"/>
      <c r="AS454" s="546"/>
      <c r="AT454" s="546"/>
      <c r="AU454" s="546"/>
      <c r="AV454" s="547"/>
      <c r="AW454" s="547"/>
      <c r="AX454" s="547"/>
      <c r="AY454" s="547"/>
      <c r="AZ454" s="547"/>
      <c r="BA454" s="547"/>
      <c r="BB454" s="547"/>
      <c r="BC454" s="547"/>
      <c r="BD454" s="547"/>
      <c r="BE454" s="547"/>
      <c r="BF454" s="547"/>
      <c r="BG454" s="541"/>
      <c r="BH454" s="541"/>
      <c r="BI454" s="541"/>
      <c r="BJ454" s="541"/>
      <c r="BK454" s="541"/>
      <c r="BL454" s="541"/>
      <c r="BM454" s="541"/>
      <c r="BN454" s="541"/>
      <c r="BO454" s="541"/>
      <c r="BP454" s="541"/>
      <c r="BQ454" s="541"/>
      <c r="BR454" s="541"/>
      <c r="BS454" s="541"/>
      <c r="BT454" s="541"/>
      <c r="BU454" s="541"/>
      <c r="BV454" s="541"/>
      <c r="BW454" s="541"/>
      <c r="BX454" s="541"/>
      <c r="BY454" s="541"/>
      <c r="BZ454" s="541"/>
      <c r="CA454" s="541"/>
      <c r="CB454" s="541"/>
      <c r="CC454" s="541"/>
      <c r="CD454" s="541"/>
      <c r="CE454" s="541"/>
      <c r="CF454" s="541"/>
      <c r="CG454" s="541"/>
      <c r="CH454" s="541"/>
      <c r="CI454" s="541"/>
      <c r="CJ454" s="541"/>
      <c r="CK454" s="541"/>
      <c r="CL454" s="541"/>
      <c r="CM454" s="541"/>
      <c r="CN454" s="541"/>
      <c r="CO454" s="541"/>
      <c r="CP454" s="541"/>
      <c r="CQ454" s="541"/>
      <c r="CR454" s="541"/>
      <c r="CS454" s="541"/>
      <c r="CT454" s="541"/>
      <c r="CU454" s="541"/>
      <c r="CV454" s="541"/>
      <c r="CW454" s="541"/>
      <c r="CX454" s="541"/>
      <c r="CY454" s="541"/>
      <c r="CZ454" s="541"/>
      <c r="DA454" s="541"/>
      <c r="DB454" s="541"/>
      <c r="DC454" s="541"/>
      <c r="DD454" s="541"/>
      <c r="DE454" s="541"/>
      <c r="DF454" s="541"/>
      <c r="DG454" s="541"/>
      <c r="DH454" s="541"/>
      <c r="DI454" s="541"/>
      <c r="DJ454" s="541"/>
      <c r="DK454" s="541"/>
      <c r="DL454" s="541"/>
      <c r="DM454" s="541"/>
      <c r="DN454" s="541"/>
      <c r="DO454" s="541"/>
      <c r="DP454" s="541"/>
      <c r="DQ454" s="541"/>
      <c r="DR454" s="541"/>
      <c r="DS454" s="541"/>
      <c r="DT454" s="541"/>
      <c r="DU454" s="541"/>
      <c r="DV454" s="541"/>
      <c r="DW454" s="541"/>
      <c r="DX454" s="541"/>
      <c r="DY454" s="541"/>
      <c r="DZ454" s="541"/>
      <c r="EA454" s="541"/>
      <c r="EB454" s="541"/>
      <c r="EC454" s="541"/>
      <c r="ED454" s="541"/>
      <c r="EE454" s="541"/>
      <c r="EF454" s="541"/>
      <c r="EG454" s="541"/>
      <c r="EH454" s="541"/>
      <c r="EI454" s="541"/>
      <c r="EJ454" s="541"/>
      <c r="EK454" s="541"/>
      <c r="EL454" s="541"/>
      <c r="EM454" s="541"/>
      <c r="EN454" s="541"/>
      <c r="EO454" s="541"/>
      <c r="EP454" s="541"/>
      <c r="EQ454" s="541"/>
      <c r="ER454" s="541"/>
      <c r="ES454" s="541"/>
      <c r="ET454" s="541"/>
      <c r="EU454" s="541"/>
      <c r="EV454" s="541"/>
      <c r="EW454" s="541"/>
      <c r="EX454" s="541"/>
      <c r="EY454" s="541"/>
      <c r="EZ454" s="541"/>
      <c r="FA454" s="541"/>
      <c r="FB454" s="541"/>
      <c r="FC454" s="541"/>
      <c r="FD454" s="541"/>
      <c r="FE454" s="541"/>
      <c r="FF454" s="541"/>
      <c r="FG454" s="541"/>
      <c r="FH454" s="541"/>
      <c r="FI454" s="541"/>
      <c r="FJ454" s="541"/>
      <c r="FK454" s="541"/>
      <c r="FL454" s="541"/>
      <c r="FM454" s="541"/>
      <c r="FN454" s="541"/>
      <c r="FO454" s="541"/>
      <c r="FP454" s="541"/>
      <c r="FQ454" s="541"/>
      <c r="FR454" s="541"/>
      <c r="FS454" s="541"/>
      <c r="FT454" s="541"/>
      <c r="FU454" s="541"/>
      <c r="FV454" s="541"/>
      <c r="FW454" s="541"/>
      <c r="FX454" s="541"/>
      <c r="FY454" s="541"/>
      <c r="FZ454" s="541"/>
      <c r="GA454" s="541"/>
      <c r="GB454" s="541"/>
      <c r="GC454" s="541"/>
      <c r="GD454" s="541"/>
      <c r="GE454" s="541"/>
      <c r="GF454" s="541"/>
      <c r="GG454" s="541"/>
      <c r="GH454" s="541"/>
      <c r="GI454" s="541"/>
      <c r="GJ454" s="541"/>
      <c r="GK454" s="541"/>
      <c r="GL454" s="541"/>
      <c r="GM454" s="541"/>
      <c r="GN454" s="541"/>
      <c r="GO454" s="541"/>
      <c r="GP454" s="541"/>
      <c r="GQ454" s="541"/>
      <c r="GR454" s="541"/>
      <c r="GS454" s="541"/>
      <c r="GT454" s="541"/>
      <c r="GU454" s="541"/>
      <c r="GV454" s="541"/>
      <c r="GW454" s="541"/>
      <c r="GX454" s="541"/>
      <c r="GY454" s="541"/>
      <c r="GZ454" s="541"/>
      <c r="HA454" s="541"/>
      <c r="HB454" s="541"/>
      <c r="HC454" s="541"/>
      <c r="HD454" s="541"/>
      <c r="HE454" s="541"/>
      <c r="HF454" s="541"/>
      <c r="HG454" s="541"/>
      <c r="HH454" s="541"/>
      <c r="HI454" s="541"/>
      <c r="HJ454" s="541"/>
      <c r="HK454" s="541"/>
      <c r="HL454" s="541"/>
      <c r="HM454" s="541"/>
      <c r="HN454" s="541"/>
      <c r="HO454" s="541"/>
      <c r="HP454" s="541"/>
      <c r="HQ454" s="541"/>
      <c r="HR454" s="541"/>
      <c r="HS454" s="541"/>
      <c r="HT454" s="541"/>
      <c r="HU454" s="541"/>
      <c r="HV454" s="541"/>
      <c r="HW454" s="541"/>
      <c r="HX454" s="541"/>
      <c r="HY454" s="541"/>
      <c r="HZ454" s="541"/>
      <c r="IA454" s="541"/>
      <c r="IB454" s="541"/>
      <c r="IC454" s="541"/>
      <c r="ID454" s="541"/>
      <c r="IE454" s="541"/>
      <c r="IF454" s="541"/>
      <c r="IG454" s="541"/>
      <c r="IH454" s="541"/>
      <c r="II454" s="541"/>
      <c r="IJ454" s="541"/>
      <c r="IK454" s="541"/>
      <c r="IL454" s="541"/>
      <c r="IM454" s="541"/>
      <c r="IN454" s="541"/>
      <c r="IO454" s="541"/>
      <c r="IP454" s="541"/>
      <c r="IQ454" s="541"/>
      <c r="IR454" s="541"/>
      <c r="IS454" s="541"/>
      <c r="IT454" s="541"/>
    </row>
    <row r="455" spans="1:254" s="548" customFormat="1" ht="15" customHeight="1" x14ac:dyDescent="0.3">
      <c r="A455" s="541"/>
      <c r="B455" s="541"/>
      <c r="C455" s="542"/>
      <c r="D455" s="541"/>
      <c r="E455" s="541"/>
      <c r="F455" s="543"/>
      <c r="G455" s="781"/>
      <c r="H455" s="546"/>
      <c r="I455" s="546"/>
      <c r="J455" s="546"/>
      <c r="K455" s="546"/>
      <c r="L455" s="546"/>
      <c r="M455" s="546"/>
      <c r="N455" s="546"/>
      <c r="O455" s="546"/>
      <c r="P455" s="541"/>
      <c r="Q455" s="541"/>
      <c r="R455" s="541"/>
      <c r="S455" s="874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545"/>
      <c r="AI455" s="545"/>
      <c r="AJ455" s="545"/>
      <c r="AK455" s="545"/>
      <c r="AL455" s="546"/>
      <c r="AM455" s="546"/>
      <c r="AN455" s="546"/>
      <c r="AO455" s="546"/>
      <c r="AP455" s="546"/>
      <c r="AQ455" s="546"/>
      <c r="AR455" s="546"/>
      <c r="AS455" s="546"/>
      <c r="AT455" s="546"/>
      <c r="AU455" s="546"/>
      <c r="AV455" s="547"/>
      <c r="AW455" s="547"/>
      <c r="AX455" s="547"/>
      <c r="AY455" s="547"/>
      <c r="AZ455" s="547"/>
      <c r="BA455" s="547"/>
      <c r="BB455" s="547"/>
      <c r="BC455" s="547"/>
      <c r="BD455" s="547"/>
      <c r="BE455" s="547"/>
      <c r="BF455" s="547"/>
      <c r="BG455" s="541"/>
      <c r="BH455" s="541"/>
      <c r="BI455" s="541"/>
      <c r="BJ455" s="541"/>
      <c r="BK455" s="541"/>
      <c r="BL455" s="541"/>
      <c r="BM455" s="541"/>
      <c r="BN455" s="541"/>
      <c r="BO455" s="541"/>
      <c r="BP455" s="541"/>
      <c r="BQ455" s="541"/>
      <c r="BR455" s="541"/>
      <c r="BS455" s="541"/>
      <c r="BT455" s="541"/>
      <c r="BU455" s="541"/>
      <c r="BV455" s="541"/>
      <c r="BW455" s="541"/>
      <c r="BX455" s="541"/>
      <c r="BY455" s="541"/>
      <c r="BZ455" s="541"/>
      <c r="CA455" s="541"/>
      <c r="CB455" s="541"/>
      <c r="CC455" s="541"/>
      <c r="CD455" s="541"/>
      <c r="CE455" s="541"/>
      <c r="CF455" s="541"/>
      <c r="CG455" s="541"/>
      <c r="CH455" s="541"/>
      <c r="CI455" s="541"/>
      <c r="CJ455" s="541"/>
      <c r="CK455" s="541"/>
      <c r="CL455" s="541"/>
      <c r="CM455" s="541"/>
      <c r="CN455" s="541"/>
      <c r="CO455" s="541"/>
      <c r="CP455" s="541"/>
      <c r="CQ455" s="541"/>
      <c r="CR455" s="541"/>
      <c r="CS455" s="541"/>
      <c r="CT455" s="541"/>
      <c r="CU455" s="541"/>
      <c r="CV455" s="541"/>
      <c r="CW455" s="541"/>
      <c r="CX455" s="541"/>
      <c r="CY455" s="541"/>
      <c r="CZ455" s="541"/>
      <c r="DA455" s="541"/>
      <c r="DB455" s="541"/>
      <c r="DC455" s="541"/>
      <c r="DD455" s="541"/>
      <c r="DE455" s="541"/>
      <c r="DF455" s="541"/>
      <c r="DG455" s="541"/>
      <c r="DH455" s="541"/>
      <c r="DI455" s="541"/>
      <c r="DJ455" s="541"/>
      <c r="DK455" s="541"/>
      <c r="DL455" s="541"/>
      <c r="DM455" s="541"/>
      <c r="DN455" s="541"/>
      <c r="DO455" s="541"/>
      <c r="DP455" s="541"/>
      <c r="DQ455" s="541"/>
      <c r="DR455" s="541"/>
      <c r="DS455" s="541"/>
      <c r="DT455" s="541"/>
      <c r="DU455" s="541"/>
      <c r="DV455" s="541"/>
      <c r="DW455" s="541"/>
      <c r="DX455" s="541"/>
      <c r="DY455" s="541"/>
      <c r="DZ455" s="541"/>
      <c r="EA455" s="541"/>
      <c r="EB455" s="541"/>
      <c r="EC455" s="541"/>
      <c r="ED455" s="541"/>
      <c r="EE455" s="541"/>
      <c r="EF455" s="541"/>
      <c r="EG455" s="541"/>
      <c r="EH455" s="541"/>
      <c r="EI455" s="541"/>
      <c r="EJ455" s="541"/>
      <c r="EK455" s="541"/>
      <c r="EL455" s="541"/>
      <c r="EM455" s="541"/>
      <c r="EN455" s="541"/>
      <c r="EO455" s="541"/>
      <c r="EP455" s="541"/>
      <c r="EQ455" s="541"/>
      <c r="ER455" s="541"/>
      <c r="ES455" s="541"/>
      <c r="ET455" s="541"/>
      <c r="EU455" s="541"/>
      <c r="EV455" s="541"/>
      <c r="EW455" s="541"/>
      <c r="EX455" s="541"/>
      <c r="EY455" s="541"/>
      <c r="EZ455" s="541"/>
      <c r="FA455" s="541"/>
      <c r="FB455" s="541"/>
      <c r="FC455" s="541"/>
      <c r="FD455" s="541"/>
      <c r="FE455" s="541"/>
      <c r="FF455" s="541"/>
      <c r="FG455" s="541"/>
      <c r="FH455" s="541"/>
      <c r="FI455" s="541"/>
      <c r="FJ455" s="541"/>
      <c r="FK455" s="541"/>
      <c r="FL455" s="541"/>
      <c r="FM455" s="541"/>
      <c r="FN455" s="541"/>
      <c r="FO455" s="541"/>
      <c r="FP455" s="541"/>
      <c r="FQ455" s="541"/>
      <c r="FR455" s="541"/>
      <c r="FS455" s="541"/>
      <c r="FT455" s="541"/>
      <c r="FU455" s="541"/>
      <c r="FV455" s="541"/>
      <c r="FW455" s="541"/>
      <c r="FX455" s="541"/>
      <c r="FY455" s="541"/>
      <c r="FZ455" s="541"/>
      <c r="GA455" s="541"/>
      <c r="GB455" s="541"/>
      <c r="GC455" s="541"/>
      <c r="GD455" s="541"/>
      <c r="GE455" s="541"/>
      <c r="GF455" s="541"/>
      <c r="GG455" s="541"/>
      <c r="GH455" s="541"/>
      <c r="GI455" s="541"/>
      <c r="GJ455" s="541"/>
      <c r="GK455" s="541"/>
      <c r="GL455" s="541"/>
      <c r="GM455" s="541"/>
      <c r="GN455" s="541"/>
      <c r="GO455" s="541"/>
      <c r="GP455" s="541"/>
      <c r="GQ455" s="541"/>
      <c r="GR455" s="541"/>
      <c r="GS455" s="541"/>
      <c r="GT455" s="541"/>
      <c r="GU455" s="541"/>
      <c r="GV455" s="541"/>
      <c r="GW455" s="541"/>
      <c r="GX455" s="541"/>
      <c r="GY455" s="541"/>
      <c r="GZ455" s="541"/>
      <c r="HA455" s="541"/>
      <c r="HB455" s="541"/>
      <c r="HC455" s="541"/>
      <c r="HD455" s="541"/>
      <c r="HE455" s="541"/>
      <c r="HF455" s="541"/>
      <c r="HG455" s="541"/>
      <c r="HH455" s="541"/>
      <c r="HI455" s="541"/>
      <c r="HJ455" s="541"/>
      <c r="HK455" s="541"/>
      <c r="HL455" s="541"/>
      <c r="HM455" s="541"/>
      <c r="HN455" s="541"/>
      <c r="HO455" s="541"/>
      <c r="HP455" s="541"/>
      <c r="HQ455" s="541"/>
      <c r="HR455" s="541"/>
      <c r="HS455" s="541"/>
      <c r="HT455" s="541"/>
      <c r="HU455" s="541"/>
      <c r="HV455" s="541"/>
      <c r="HW455" s="541"/>
      <c r="HX455" s="541"/>
      <c r="HY455" s="541"/>
      <c r="HZ455" s="541"/>
      <c r="IA455" s="541"/>
      <c r="IB455" s="541"/>
      <c r="IC455" s="541"/>
      <c r="ID455" s="541"/>
      <c r="IE455" s="541"/>
      <c r="IF455" s="541"/>
      <c r="IG455" s="541"/>
      <c r="IH455" s="541"/>
      <c r="II455" s="541"/>
      <c r="IJ455" s="541"/>
      <c r="IK455" s="541"/>
      <c r="IL455" s="541"/>
      <c r="IM455" s="541"/>
      <c r="IN455" s="541"/>
      <c r="IO455" s="541"/>
      <c r="IP455" s="541"/>
      <c r="IQ455" s="541"/>
      <c r="IR455" s="541"/>
      <c r="IS455" s="541"/>
      <c r="IT455" s="541"/>
    </row>
    <row r="456" spans="1:254" s="548" customFormat="1" ht="15" customHeight="1" x14ac:dyDescent="0.3">
      <c r="A456" s="541"/>
      <c r="B456" s="541"/>
      <c r="C456" s="542"/>
      <c r="D456" s="541"/>
      <c r="E456" s="541"/>
      <c r="F456" s="543"/>
      <c r="G456" s="781"/>
      <c r="H456" s="781"/>
      <c r="I456" s="781"/>
      <c r="J456" s="781"/>
      <c r="K456" s="781"/>
      <c r="L456" s="781"/>
      <c r="M456" s="781"/>
      <c r="N456" s="781"/>
      <c r="O456" s="781"/>
      <c r="P456" s="541"/>
      <c r="Q456" s="541"/>
      <c r="R456" s="541"/>
      <c r="S456" s="874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545"/>
      <c r="AI456" s="545"/>
      <c r="AJ456" s="545"/>
      <c r="AK456" s="545"/>
      <c r="AL456" s="546"/>
      <c r="AM456" s="546"/>
      <c r="AN456" s="546"/>
      <c r="AO456" s="546"/>
      <c r="AP456" s="546"/>
      <c r="AQ456" s="546"/>
      <c r="AR456" s="546"/>
      <c r="AS456" s="546"/>
      <c r="AT456" s="546"/>
      <c r="AU456" s="546"/>
      <c r="AV456" s="547"/>
      <c r="AW456" s="547"/>
      <c r="AX456" s="547"/>
      <c r="AY456" s="547"/>
      <c r="AZ456" s="547"/>
      <c r="BA456" s="547"/>
      <c r="BB456" s="547"/>
      <c r="BC456" s="547"/>
      <c r="BD456" s="547"/>
      <c r="BE456" s="547"/>
      <c r="BF456" s="547"/>
      <c r="BG456" s="541"/>
      <c r="BH456" s="541"/>
      <c r="BI456" s="541"/>
      <c r="BJ456" s="541"/>
      <c r="BK456" s="541"/>
      <c r="BL456" s="541"/>
      <c r="BM456" s="541"/>
      <c r="BN456" s="541"/>
      <c r="BO456" s="541"/>
      <c r="BP456" s="541"/>
      <c r="BQ456" s="541"/>
      <c r="BR456" s="541"/>
      <c r="BS456" s="541"/>
      <c r="BT456" s="541"/>
      <c r="BU456" s="541"/>
      <c r="BV456" s="541"/>
      <c r="BW456" s="541"/>
      <c r="BX456" s="541"/>
      <c r="BY456" s="541"/>
      <c r="BZ456" s="541"/>
      <c r="CA456" s="541"/>
      <c r="CB456" s="541"/>
      <c r="CC456" s="541"/>
      <c r="CD456" s="541"/>
      <c r="CE456" s="541"/>
      <c r="CF456" s="541"/>
      <c r="CG456" s="541"/>
      <c r="CH456" s="541"/>
      <c r="CI456" s="541"/>
      <c r="CJ456" s="541"/>
      <c r="CK456" s="541"/>
      <c r="CL456" s="541"/>
      <c r="CM456" s="541"/>
      <c r="CN456" s="541"/>
      <c r="CO456" s="541"/>
      <c r="CP456" s="541"/>
      <c r="CQ456" s="541"/>
      <c r="CR456" s="541"/>
      <c r="CS456" s="541"/>
      <c r="CT456" s="541"/>
      <c r="CU456" s="541"/>
      <c r="CV456" s="541"/>
      <c r="CW456" s="541"/>
      <c r="CX456" s="541"/>
      <c r="CY456" s="541"/>
      <c r="CZ456" s="541"/>
      <c r="DA456" s="541"/>
      <c r="DB456" s="541"/>
      <c r="DC456" s="541"/>
      <c r="DD456" s="541"/>
      <c r="DE456" s="541"/>
      <c r="DF456" s="541"/>
      <c r="DG456" s="541"/>
      <c r="DH456" s="541"/>
      <c r="DI456" s="541"/>
      <c r="DJ456" s="541"/>
      <c r="DK456" s="541"/>
      <c r="DL456" s="541"/>
      <c r="DM456" s="541"/>
      <c r="DN456" s="541"/>
      <c r="DO456" s="541"/>
      <c r="DP456" s="541"/>
      <c r="DQ456" s="541"/>
      <c r="DR456" s="541"/>
      <c r="DS456" s="541"/>
      <c r="DT456" s="541"/>
      <c r="DU456" s="541"/>
      <c r="DV456" s="541"/>
      <c r="DW456" s="541"/>
      <c r="DX456" s="541"/>
      <c r="DY456" s="541"/>
      <c r="DZ456" s="541"/>
      <c r="EA456" s="541"/>
      <c r="EB456" s="541"/>
      <c r="EC456" s="541"/>
      <c r="ED456" s="541"/>
      <c r="EE456" s="541"/>
      <c r="EF456" s="541"/>
      <c r="EG456" s="541"/>
      <c r="EH456" s="541"/>
      <c r="EI456" s="541"/>
      <c r="EJ456" s="541"/>
      <c r="EK456" s="541"/>
      <c r="EL456" s="541"/>
      <c r="EM456" s="541"/>
      <c r="EN456" s="541"/>
      <c r="EO456" s="541"/>
      <c r="EP456" s="541"/>
      <c r="EQ456" s="541"/>
      <c r="ER456" s="541"/>
      <c r="ES456" s="541"/>
      <c r="ET456" s="541"/>
      <c r="EU456" s="541"/>
      <c r="EV456" s="541"/>
      <c r="EW456" s="541"/>
      <c r="EX456" s="541"/>
      <c r="EY456" s="541"/>
      <c r="EZ456" s="541"/>
      <c r="FA456" s="541"/>
      <c r="FB456" s="541"/>
      <c r="FC456" s="541"/>
      <c r="FD456" s="541"/>
      <c r="FE456" s="541"/>
      <c r="FF456" s="541"/>
      <c r="FG456" s="541"/>
      <c r="FH456" s="541"/>
      <c r="FI456" s="541"/>
      <c r="FJ456" s="541"/>
      <c r="FK456" s="541"/>
      <c r="FL456" s="541"/>
      <c r="FM456" s="541"/>
      <c r="FN456" s="541"/>
      <c r="FO456" s="541"/>
      <c r="FP456" s="541"/>
      <c r="FQ456" s="541"/>
      <c r="FR456" s="541"/>
      <c r="FS456" s="541"/>
      <c r="FT456" s="541"/>
      <c r="FU456" s="541"/>
      <c r="FV456" s="541"/>
      <c r="FW456" s="541"/>
      <c r="FX456" s="541"/>
      <c r="FY456" s="541"/>
      <c r="FZ456" s="541"/>
      <c r="GA456" s="541"/>
      <c r="GB456" s="541"/>
      <c r="GC456" s="541"/>
      <c r="GD456" s="541"/>
      <c r="GE456" s="541"/>
      <c r="GF456" s="541"/>
      <c r="GG456" s="541"/>
      <c r="GH456" s="541"/>
      <c r="GI456" s="541"/>
      <c r="GJ456" s="541"/>
      <c r="GK456" s="541"/>
      <c r="GL456" s="541"/>
      <c r="GM456" s="541"/>
      <c r="GN456" s="541"/>
      <c r="GO456" s="541"/>
      <c r="GP456" s="541"/>
      <c r="GQ456" s="541"/>
      <c r="GR456" s="541"/>
      <c r="GS456" s="541"/>
      <c r="GT456" s="541"/>
      <c r="GU456" s="541"/>
      <c r="GV456" s="541"/>
      <c r="GW456" s="541"/>
      <c r="GX456" s="541"/>
      <c r="GY456" s="541"/>
      <c r="GZ456" s="541"/>
      <c r="HA456" s="541"/>
      <c r="HB456" s="541"/>
      <c r="HC456" s="541"/>
      <c r="HD456" s="541"/>
      <c r="HE456" s="541"/>
      <c r="HF456" s="541"/>
      <c r="HG456" s="541"/>
      <c r="HH456" s="541"/>
      <c r="HI456" s="541"/>
      <c r="HJ456" s="541"/>
      <c r="HK456" s="541"/>
      <c r="HL456" s="541"/>
      <c r="HM456" s="541"/>
      <c r="HN456" s="541"/>
      <c r="HO456" s="541"/>
      <c r="HP456" s="541"/>
      <c r="HQ456" s="541"/>
      <c r="HR456" s="541"/>
      <c r="HS456" s="541"/>
      <c r="HT456" s="541"/>
      <c r="HU456" s="541"/>
      <c r="HV456" s="541"/>
      <c r="HW456" s="541"/>
      <c r="HX456" s="541"/>
      <c r="HY456" s="541"/>
      <c r="HZ456" s="541"/>
      <c r="IA456" s="541"/>
      <c r="IB456" s="541"/>
      <c r="IC456" s="541"/>
      <c r="ID456" s="541"/>
      <c r="IE456" s="541"/>
      <c r="IF456" s="541"/>
      <c r="IG456" s="541"/>
      <c r="IH456" s="541"/>
      <c r="II456" s="541"/>
      <c r="IJ456" s="541"/>
      <c r="IK456" s="541"/>
      <c r="IL456" s="541"/>
      <c r="IM456" s="541"/>
      <c r="IN456" s="541"/>
      <c r="IO456" s="541"/>
      <c r="IP456" s="541"/>
      <c r="IQ456" s="541"/>
      <c r="IR456" s="541"/>
      <c r="IS456" s="541"/>
      <c r="IT456" s="541"/>
    </row>
    <row r="457" spans="1:254" s="548" customFormat="1" ht="15" customHeight="1" x14ac:dyDescent="0.3">
      <c r="A457" s="541"/>
      <c r="B457" s="541"/>
      <c r="C457" s="542"/>
      <c r="D457" s="541"/>
      <c r="E457" s="541"/>
      <c r="F457" s="543"/>
      <c r="G457" s="781"/>
      <c r="H457" s="781"/>
      <c r="I457" s="781"/>
      <c r="J457" s="781"/>
      <c r="K457" s="781"/>
      <c r="L457" s="781"/>
      <c r="M457" s="781"/>
      <c r="N457" s="781"/>
      <c r="O457" s="781"/>
      <c r="P457" s="541"/>
      <c r="Q457" s="541"/>
      <c r="R457" s="541"/>
      <c r="S457" s="874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545"/>
      <c r="AI457" s="545"/>
      <c r="AJ457" s="545"/>
      <c r="AK457" s="545"/>
      <c r="AL457" s="546"/>
      <c r="AM457" s="546"/>
      <c r="AN457" s="546"/>
      <c r="AO457" s="546"/>
      <c r="AP457" s="546"/>
      <c r="AQ457" s="546"/>
      <c r="AR457" s="546"/>
      <c r="AS457" s="546"/>
      <c r="AT457" s="546"/>
      <c r="AU457" s="546"/>
      <c r="AV457" s="547"/>
      <c r="AW457" s="547"/>
      <c r="AX457" s="547"/>
      <c r="AY457" s="547"/>
      <c r="AZ457" s="547"/>
      <c r="BA457" s="547"/>
      <c r="BB457" s="547"/>
      <c r="BC457" s="547"/>
      <c r="BD457" s="547"/>
      <c r="BE457" s="547"/>
      <c r="BF457" s="547"/>
      <c r="BG457" s="541"/>
      <c r="BH457" s="541"/>
      <c r="BI457" s="541"/>
      <c r="BJ457" s="541"/>
      <c r="BK457" s="541"/>
      <c r="BL457" s="541"/>
      <c r="BM457" s="541"/>
      <c r="BN457" s="541"/>
      <c r="BO457" s="541"/>
      <c r="BP457" s="541"/>
      <c r="BQ457" s="541"/>
      <c r="BR457" s="541"/>
      <c r="BS457" s="541"/>
      <c r="BT457" s="541"/>
      <c r="BU457" s="541"/>
      <c r="BV457" s="541"/>
      <c r="BW457" s="541"/>
      <c r="BX457" s="541"/>
      <c r="BY457" s="541"/>
      <c r="BZ457" s="541"/>
      <c r="CA457" s="541"/>
      <c r="CB457" s="541"/>
      <c r="CC457" s="541"/>
      <c r="CD457" s="541"/>
      <c r="CE457" s="541"/>
      <c r="CF457" s="541"/>
      <c r="CG457" s="541"/>
      <c r="CH457" s="541"/>
      <c r="CI457" s="541"/>
      <c r="CJ457" s="541"/>
      <c r="CK457" s="541"/>
      <c r="CL457" s="541"/>
      <c r="CM457" s="541"/>
      <c r="CN457" s="541"/>
      <c r="CO457" s="541"/>
      <c r="CP457" s="541"/>
      <c r="CQ457" s="541"/>
      <c r="CR457" s="541"/>
      <c r="CS457" s="541"/>
      <c r="CT457" s="541"/>
      <c r="CU457" s="541"/>
      <c r="CV457" s="541"/>
      <c r="CW457" s="541"/>
      <c r="CX457" s="541"/>
      <c r="CY457" s="541"/>
      <c r="CZ457" s="541"/>
      <c r="DA457" s="541"/>
      <c r="DB457" s="541"/>
      <c r="DC457" s="541"/>
      <c r="DD457" s="541"/>
      <c r="DE457" s="541"/>
      <c r="DF457" s="541"/>
      <c r="DG457" s="541"/>
      <c r="DH457" s="541"/>
      <c r="DI457" s="541"/>
      <c r="DJ457" s="541"/>
      <c r="DK457" s="541"/>
      <c r="DL457" s="541"/>
      <c r="DM457" s="541"/>
      <c r="DN457" s="541"/>
      <c r="DO457" s="541"/>
      <c r="DP457" s="541"/>
      <c r="DQ457" s="541"/>
      <c r="DR457" s="541"/>
      <c r="DS457" s="541"/>
      <c r="DT457" s="541"/>
      <c r="DU457" s="541"/>
      <c r="DV457" s="541"/>
      <c r="DW457" s="541"/>
      <c r="DX457" s="541"/>
      <c r="DY457" s="541"/>
      <c r="DZ457" s="541"/>
      <c r="EA457" s="541"/>
      <c r="EB457" s="541"/>
      <c r="EC457" s="541"/>
      <c r="ED457" s="541"/>
      <c r="EE457" s="541"/>
      <c r="EF457" s="541"/>
      <c r="EG457" s="541"/>
      <c r="EH457" s="541"/>
      <c r="EI457" s="541"/>
      <c r="EJ457" s="541"/>
      <c r="EK457" s="541"/>
      <c r="EL457" s="541"/>
      <c r="EM457" s="541"/>
      <c r="EN457" s="541"/>
      <c r="EO457" s="541"/>
      <c r="EP457" s="541"/>
      <c r="EQ457" s="541"/>
      <c r="ER457" s="541"/>
      <c r="ES457" s="541"/>
      <c r="ET457" s="541"/>
      <c r="EU457" s="541"/>
      <c r="EV457" s="541"/>
      <c r="EW457" s="541"/>
      <c r="EX457" s="541"/>
      <c r="EY457" s="541"/>
      <c r="EZ457" s="541"/>
      <c r="FA457" s="541"/>
      <c r="FB457" s="541"/>
      <c r="FC457" s="541"/>
      <c r="FD457" s="541"/>
      <c r="FE457" s="541"/>
      <c r="FF457" s="541"/>
      <c r="FG457" s="541"/>
      <c r="FH457" s="541"/>
      <c r="FI457" s="541"/>
      <c r="FJ457" s="541"/>
      <c r="FK457" s="541"/>
      <c r="FL457" s="541"/>
      <c r="FM457" s="541"/>
      <c r="FN457" s="541"/>
      <c r="FO457" s="541"/>
      <c r="FP457" s="541"/>
      <c r="FQ457" s="541"/>
      <c r="FR457" s="541"/>
      <c r="FS457" s="541"/>
      <c r="FT457" s="541"/>
      <c r="FU457" s="541"/>
      <c r="FV457" s="541"/>
      <c r="FW457" s="541"/>
      <c r="FX457" s="541"/>
      <c r="FY457" s="541"/>
      <c r="FZ457" s="541"/>
      <c r="GA457" s="541"/>
      <c r="GB457" s="541"/>
      <c r="GC457" s="541"/>
      <c r="GD457" s="541"/>
      <c r="GE457" s="541"/>
      <c r="GF457" s="541"/>
      <c r="GG457" s="541"/>
      <c r="GH457" s="541"/>
      <c r="GI457" s="541"/>
      <c r="GJ457" s="541"/>
      <c r="GK457" s="541"/>
      <c r="GL457" s="541"/>
      <c r="GM457" s="541"/>
      <c r="GN457" s="541"/>
      <c r="GO457" s="541"/>
      <c r="GP457" s="541"/>
      <c r="GQ457" s="541"/>
      <c r="GR457" s="541"/>
      <c r="GS457" s="541"/>
      <c r="GT457" s="541"/>
      <c r="GU457" s="541"/>
      <c r="GV457" s="541"/>
      <c r="GW457" s="541"/>
      <c r="GX457" s="541"/>
      <c r="GY457" s="541"/>
      <c r="GZ457" s="541"/>
      <c r="HA457" s="541"/>
      <c r="HB457" s="541"/>
      <c r="HC457" s="541"/>
      <c r="HD457" s="541"/>
      <c r="HE457" s="541"/>
      <c r="HF457" s="541"/>
      <c r="HG457" s="541"/>
      <c r="HH457" s="541"/>
      <c r="HI457" s="541"/>
      <c r="HJ457" s="541"/>
      <c r="HK457" s="541"/>
      <c r="HL457" s="541"/>
      <c r="HM457" s="541"/>
      <c r="HN457" s="541"/>
      <c r="HO457" s="541"/>
      <c r="HP457" s="541"/>
      <c r="HQ457" s="541"/>
      <c r="HR457" s="541"/>
      <c r="HS457" s="541"/>
      <c r="HT457" s="541"/>
      <c r="HU457" s="541"/>
      <c r="HV457" s="541"/>
      <c r="HW457" s="541"/>
      <c r="HX457" s="541"/>
      <c r="HY457" s="541"/>
      <c r="HZ457" s="541"/>
      <c r="IA457" s="541"/>
      <c r="IB457" s="541"/>
      <c r="IC457" s="541"/>
      <c r="ID457" s="541"/>
      <c r="IE457" s="541"/>
      <c r="IF457" s="541"/>
      <c r="IG457" s="541"/>
      <c r="IH457" s="541"/>
      <c r="II457" s="541"/>
      <c r="IJ457" s="541"/>
      <c r="IK457" s="541"/>
      <c r="IL457" s="541"/>
      <c r="IM457" s="541"/>
      <c r="IN457" s="541"/>
      <c r="IO457" s="541"/>
      <c r="IP457" s="541"/>
      <c r="IQ457" s="541"/>
      <c r="IR457" s="541"/>
      <c r="IS457" s="541"/>
      <c r="IT457" s="541"/>
    </row>
    <row r="458" spans="1:254" s="548" customFormat="1" ht="15" customHeight="1" x14ac:dyDescent="0.3">
      <c r="A458" s="541"/>
      <c r="B458" s="541"/>
      <c r="C458" s="542"/>
      <c r="D458" s="541"/>
      <c r="E458" s="541"/>
      <c r="F458" s="543"/>
      <c r="G458" s="781"/>
      <c r="H458" s="781"/>
      <c r="I458" s="781"/>
      <c r="J458" s="781"/>
      <c r="K458" s="781"/>
      <c r="L458" s="781"/>
      <c r="M458" s="781"/>
      <c r="N458" s="781"/>
      <c r="O458" s="781"/>
      <c r="P458" s="541"/>
      <c r="Q458" s="541"/>
      <c r="R458" s="541"/>
      <c r="S458" s="874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545"/>
      <c r="AI458" s="545"/>
      <c r="AJ458" s="545"/>
      <c r="AK458" s="545"/>
      <c r="AL458" s="546"/>
      <c r="AM458" s="546"/>
      <c r="AN458" s="546"/>
      <c r="AO458" s="546"/>
      <c r="AP458" s="546"/>
      <c r="AQ458" s="546"/>
      <c r="AR458" s="546"/>
      <c r="AS458" s="546"/>
      <c r="AT458" s="546"/>
      <c r="AU458" s="546"/>
      <c r="AV458" s="547"/>
      <c r="AW458" s="547"/>
      <c r="AX458" s="547"/>
      <c r="AY458" s="547"/>
      <c r="AZ458" s="547"/>
      <c r="BA458" s="547"/>
      <c r="BB458" s="547"/>
      <c r="BC458" s="547"/>
      <c r="BD458" s="547"/>
      <c r="BE458" s="547"/>
      <c r="BF458" s="547"/>
      <c r="BG458" s="541"/>
      <c r="BH458" s="541"/>
      <c r="BI458" s="541"/>
      <c r="BJ458" s="541"/>
      <c r="BK458" s="541"/>
      <c r="BL458" s="541"/>
      <c r="BM458" s="541"/>
      <c r="BN458" s="541"/>
      <c r="BO458" s="541"/>
      <c r="BP458" s="541"/>
      <c r="BQ458" s="541"/>
      <c r="BR458" s="541"/>
      <c r="BS458" s="541"/>
      <c r="BT458" s="541"/>
      <c r="BU458" s="541"/>
      <c r="BV458" s="541"/>
      <c r="BW458" s="541"/>
      <c r="BX458" s="541"/>
      <c r="BY458" s="541"/>
      <c r="BZ458" s="541"/>
      <c r="CA458" s="541"/>
      <c r="CB458" s="541"/>
      <c r="CC458" s="541"/>
      <c r="CD458" s="541"/>
      <c r="CE458" s="541"/>
      <c r="CF458" s="541"/>
      <c r="CG458" s="541"/>
      <c r="CH458" s="541"/>
      <c r="CI458" s="541"/>
      <c r="CJ458" s="541"/>
      <c r="CK458" s="541"/>
      <c r="CL458" s="541"/>
      <c r="CM458" s="541"/>
      <c r="CN458" s="541"/>
      <c r="CO458" s="541"/>
      <c r="CP458" s="541"/>
      <c r="CQ458" s="541"/>
      <c r="CR458" s="541"/>
      <c r="CS458" s="541"/>
      <c r="CT458" s="541"/>
      <c r="CU458" s="541"/>
      <c r="CV458" s="541"/>
      <c r="CW458" s="541"/>
      <c r="CX458" s="541"/>
      <c r="CY458" s="541"/>
      <c r="CZ458" s="541"/>
      <c r="DA458" s="541"/>
      <c r="DB458" s="541"/>
      <c r="DC458" s="541"/>
      <c r="DD458" s="541"/>
      <c r="DE458" s="541"/>
      <c r="DF458" s="541"/>
      <c r="DG458" s="541"/>
      <c r="DH458" s="541"/>
      <c r="DI458" s="541"/>
      <c r="DJ458" s="541"/>
      <c r="DK458" s="541"/>
      <c r="DL458" s="541"/>
      <c r="DM458" s="541"/>
      <c r="DN458" s="541"/>
      <c r="DO458" s="541"/>
      <c r="DP458" s="541"/>
      <c r="DQ458" s="541"/>
      <c r="DR458" s="541"/>
      <c r="DS458" s="541"/>
      <c r="DT458" s="541"/>
      <c r="DU458" s="541"/>
      <c r="DV458" s="541"/>
      <c r="DW458" s="541"/>
      <c r="DX458" s="541"/>
      <c r="DY458" s="541"/>
      <c r="DZ458" s="541"/>
      <c r="EA458" s="541"/>
      <c r="EB458" s="541"/>
      <c r="EC458" s="541"/>
      <c r="ED458" s="541"/>
      <c r="EE458" s="541"/>
      <c r="EF458" s="541"/>
      <c r="EG458" s="541"/>
      <c r="EH458" s="541"/>
      <c r="EI458" s="541"/>
      <c r="EJ458" s="541"/>
      <c r="EK458" s="541"/>
      <c r="EL458" s="541"/>
      <c r="EM458" s="541"/>
      <c r="EN458" s="541"/>
      <c r="EO458" s="541"/>
      <c r="EP458" s="541"/>
      <c r="EQ458" s="541"/>
      <c r="ER458" s="541"/>
      <c r="ES458" s="541"/>
      <c r="ET458" s="541"/>
      <c r="EU458" s="541"/>
      <c r="EV458" s="541"/>
      <c r="EW458" s="541"/>
      <c r="EX458" s="541"/>
      <c r="EY458" s="541"/>
      <c r="EZ458" s="541"/>
      <c r="FA458" s="541"/>
      <c r="FB458" s="541"/>
      <c r="FC458" s="541"/>
      <c r="FD458" s="541"/>
      <c r="FE458" s="541"/>
      <c r="FF458" s="541"/>
      <c r="FG458" s="541"/>
      <c r="FH458" s="541"/>
      <c r="FI458" s="541"/>
      <c r="FJ458" s="541"/>
      <c r="FK458" s="541"/>
      <c r="FL458" s="541"/>
      <c r="FM458" s="541"/>
      <c r="FN458" s="541"/>
      <c r="FO458" s="541"/>
      <c r="FP458" s="541"/>
      <c r="FQ458" s="541"/>
      <c r="FR458" s="541"/>
      <c r="FS458" s="541"/>
      <c r="FT458" s="541"/>
      <c r="FU458" s="541"/>
      <c r="FV458" s="541"/>
      <c r="FW458" s="541"/>
      <c r="FX458" s="541"/>
      <c r="FY458" s="541"/>
      <c r="FZ458" s="541"/>
      <c r="GA458" s="541"/>
      <c r="GB458" s="541"/>
      <c r="GC458" s="541"/>
      <c r="GD458" s="541"/>
      <c r="GE458" s="541"/>
      <c r="GF458" s="541"/>
      <c r="GG458" s="541"/>
      <c r="GH458" s="541"/>
      <c r="GI458" s="541"/>
      <c r="GJ458" s="541"/>
      <c r="GK458" s="541"/>
      <c r="GL458" s="541"/>
      <c r="GM458" s="541"/>
      <c r="GN458" s="541"/>
      <c r="GO458" s="541"/>
      <c r="GP458" s="541"/>
      <c r="GQ458" s="541"/>
      <c r="GR458" s="541"/>
      <c r="GS458" s="541"/>
      <c r="GT458" s="541"/>
      <c r="GU458" s="541"/>
      <c r="GV458" s="541"/>
      <c r="GW458" s="541"/>
      <c r="GX458" s="541"/>
      <c r="GY458" s="541"/>
      <c r="GZ458" s="541"/>
      <c r="HA458" s="541"/>
      <c r="HB458" s="541"/>
      <c r="HC458" s="541"/>
      <c r="HD458" s="541"/>
      <c r="HE458" s="541"/>
      <c r="HF458" s="541"/>
      <c r="HG458" s="541"/>
      <c r="HH458" s="541"/>
      <c r="HI458" s="541"/>
      <c r="HJ458" s="541"/>
      <c r="HK458" s="541"/>
      <c r="HL458" s="541"/>
      <c r="HM458" s="541"/>
      <c r="HN458" s="541"/>
      <c r="HO458" s="541"/>
      <c r="HP458" s="541"/>
      <c r="HQ458" s="541"/>
      <c r="HR458" s="541"/>
      <c r="HS458" s="541"/>
      <c r="HT458" s="541"/>
      <c r="HU458" s="541"/>
      <c r="HV458" s="541"/>
      <c r="HW458" s="541"/>
      <c r="HX458" s="541"/>
      <c r="HY458" s="541"/>
      <c r="HZ458" s="541"/>
      <c r="IA458" s="541"/>
      <c r="IB458" s="541"/>
      <c r="IC458" s="541"/>
      <c r="ID458" s="541"/>
      <c r="IE458" s="541"/>
      <c r="IF458" s="541"/>
      <c r="IG458" s="541"/>
      <c r="IH458" s="541"/>
      <c r="II458" s="541"/>
      <c r="IJ458" s="541"/>
      <c r="IK458" s="541"/>
      <c r="IL458" s="541"/>
      <c r="IM458" s="541"/>
      <c r="IN458" s="541"/>
      <c r="IO458" s="541"/>
      <c r="IP458" s="541"/>
      <c r="IQ458" s="541"/>
      <c r="IR458" s="541"/>
      <c r="IS458" s="541"/>
      <c r="IT458" s="541"/>
    </row>
    <row r="459" spans="1:254" s="548" customFormat="1" ht="15" customHeight="1" x14ac:dyDescent="0.3">
      <c r="A459" s="541"/>
      <c r="B459" s="541"/>
      <c r="C459" s="542"/>
      <c r="D459" s="541"/>
      <c r="E459" s="541"/>
      <c r="F459" s="543"/>
      <c r="G459" s="541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874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545"/>
      <c r="AI459" s="545"/>
      <c r="AJ459" s="545"/>
      <c r="AK459" s="545"/>
      <c r="AL459" s="546"/>
      <c r="AM459" s="546"/>
      <c r="AN459" s="546"/>
      <c r="AO459" s="546"/>
      <c r="AP459" s="546"/>
      <c r="AQ459" s="546"/>
      <c r="AR459" s="546"/>
      <c r="AS459" s="546"/>
      <c r="AT459" s="546"/>
      <c r="AU459" s="546"/>
      <c r="AV459" s="547"/>
      <c r="AW459" s="547"/>
      <c r="AX459" s="547"/>
      <c r="AY459" s="547"/>
      <c r="AZ459" s="547"/>
      <c r="BA459" s="547"/>
      <c r="BB459" s="547"/>
      <c r="BC459" s="547"/>
      <c r="BD459" s="547"/>
      <c r="BE459" s="547"/>
      <c r="BF459" s="547"/>
      <c r="BG459" s="541"/>
      <c r="BH459" s="541"/>
      <c r="BI459" s="541"/>
      <c r="BJ459" s="541"/>
      <c r="BK459" s="541"/>
      <c r="BL459" s="541"/>
      <c r="BM459" s="541"/>
      <c r="BN459" s="541"/>
      <c r="BO459" s="541"/>
      <c r="BP459" s="541"/>
      <c r="BQ459" s="541"/>
      <c r="BR459" s="541"/>
      <c r="BS459" s="541"/>
      <c r="BT459" s="541"/>
      <c r="BU459" s="541"/>
      <c r="BV459" s="541"/>
      <c r="BW459" s="541"/>
      <c r="BX459" s="541"/>
      <c r="BY459" s="541"/>
      <c r="BZ459" s="541"/>
      <c r="CA459" s="541"/>
      <c r="CB459" s="541"/>
      <c r="CC459" s="541"/>
      <c r="CD459" s="541"/>
      <c r="CE459" s="541"/>
      <c r="CF459" s="541"/>
      <c r="CG459" s="541"/>
      <c r="CH459" s="541"/>
      <c r="CI459" s="541"/>
      <c r="CJ459" s="541"/>
      <c r="CK459" s="541"/>
      <c r="CL459" s="541"/>
      <c r="CM459" s="541"/>
      <c r="CN459" s="541"/>
      <c r="CO459" s="541"/>
      <c r="CP459" s="541"/>
      <c r="CQ459" s="541"/>
      <c r="CR459" s="541"/>
      <c r="CS459" s="541"/>
      <c r="CT459" s="541"/>
      <c r="CU459" s="541"/>
      <c r="CV459" s="541"/>
      <c r="CW459" s="541"/>
      <c r="CX459" s="541"/>
      <c r="CY459" s="541"/>
      <c r="CZ459" s="541"/>
      <c r="DA459" s="541"/>
      <c r="DB459" s="541"/>
      <c r="DC459" s="541"/>
      <c r="DD459" s="541"/>
      <c r="DE459" s="541"/>
      <c r="DF459" s="541"/>
      <c r="DG459" s="541"/>
      <c r="DH459" s="541"/>
      <c r="DI459" s="541"/>
      <c r="DJ459" s="541"/>
      <c r="DK459" s="541"/>
      <c r="DL459" s="541"/>
      <c r="DM459" s="541"/>
      <c r="DN459" s="541"/>
      <c r="DO459" s="541"/>
      <c r="DP459" s="541"/>
      <c r="DQ459" s="541"/>
      <c r="DR459" s="541"/>
      <c r="DS459" s="541"/>
      <c r="DT459" s="541"/>
      <c r="DU459" s="541"/>
      <c r="DV459" s="541"/>
      <c r="DW459" s="541"/>
      <c r="DX459" s="541"/>
      <c r="DY459" s="541"/>
      <c r="DZ459" s="541"/>
      <c r="EA459" s="541"/>
      <c r="EB459" s="541"/>
      <c r="EC459" s="541"/>
      <c r="ED459" s="541"/>
      <c r="EE459" s="541"/>
      <c r="EF459" s="541"/>
      <c r="EG459" s="541"/>
      <c r="EH459" s="541"/>
      <c r="EI459" s="541"/>
      <c r="EJ459" s="541"/>
      <c r="EK459" s="541"/>
      <c r="EL459" s="541"/>
      <c r="EM459" s="541"/>
      <c r="EN459" s="541"/>
      <c r="EO459" s="541"/>
      <c r="EP459" s="541"/>
      <c r="EQ459" s="541"/>
      <c r="ER459" s="541"/>
      <c r="ES459" s="541"/>
      <c r="ET459" s="541"/>
      <c r="EU459" s="541"/>
      <c r="EV459" s="541"/>
      <c r="EW459" s="541"/>
      <c r="EX459" s="541"/>
      <c r="EY459" s="541"/>
      <c r="EZ459" s="541"/>
      <c r="FA459" s="541"/>
      <c r="FB459" s="541"/>
      <c r="FC459" s="541"/>
      <c r="FD459" s="541"/>
      <c r="FE459" s="541"/>
      <c r="FF459" s="541"/>
      <c r="FG459" s="541"/>
      <c r="FH459" s="541"/>
      <c r="FI459" s="541"/>
      <c r="FJ459" s="541"/>
      <c r="FK459" s="541"/>
      <c r="FL459" s="541"/>
      <c r="FM459" s="541"/>
      <c r="FN459" s="541"/>
      <c r="FO459" s="541"/>
      <c r="FP459" s="541"/>
      <c r="FQ459" s="541"/>
      <c r="FR459" s="541"/>
      <c r="FS459" s="541"/>
      <c r="FT459" s="541"/>
      <c r="FU459" s="541"/>
      <c r="FV459" s="541"/>
      <c r="FW459" s="541"/>
      <c r="FX459" s="541"/>
      <c r="FY459" s="541"/>
      <c r="FZ459" s="541"/>
      <c r="GA459" s="541"/>
      <c r="GB459" s="541"/>
      <c r="GC459" s="541"/>
      <c r="GD459" s="541"/>
      <c r="GE459" s="541"/>
      <c r="GF459" s="541"/>
      <c r="GG459" s="541"/>
      <c r="GH459" s="541"/>
      <c r="GI459" s="541"/>
      <c r="GJ459" s="541"/>
      <c r="GK459" s="541"/>
      <c r="GL459" s="541"/>
      <c r="GM459" s="541"/>
      <c r="GN459" s="541"/>
      <c r="GO459" s="541"/>
      <c r="GP459" s="541"/>
      <c r="GQ459" s="541"/>
      <c r="GR459" s="541"/>
      <c r="GS459" s="541"/>
      <c r="GT459" s="541"/>
      <c r="GU459" s="541"/>
      <c r="GV459" s="541"/>
      <c r="GW459" s="541"/>
      <c r="GX459" s="541"/>
      <c r="GY459" s="541"/>
      <c r="GZ459" s="541"/>
      <c r="HA459" s="541"/>
      <c r="HB459" s="541"/>
      <c r="HC459" s="541"/>
      <c r="HD459" s="541"/>
      <c r="HE459" s="541"/>
      <c r="HF459" s="541"/>
      <c r="HG459" s="541"/>
      <c r="HH459" s="541"/>
      <c r="HI459" s="541"/>
      <c r="HJ459" s="541"/>
      <c r="HK459" s="541"/>
      <c r="HL459" s="541"/>
      <c r="HM459" s="541"/>
      <c r="HN459" s="541"/>
      <c r="HO459" s="541"/>
      <c r="HP459" s="541"/>
      <c r="HQ459" s="541"/>
      <c r="HR459" s="541"/>
      <c r="HS459" s="541"/>
      <c r="HT459" s="541"/>
      <c r="HU459" s="541"/>
      <c r="HV459" s="541"/>
      <c r="HW459" s="541"/>
      <c r="HX459" s="541"/>
      <c r="HY459" s="541"/>
      <c r="HZ459" s="541"/>
      <c r="IA459" s="541"/>
      <c r="IB459" s="541"/>
      <c r="IC459" s="541"/>
      <c r="ID459" s="541"/>
      <c r="IE459" s="541"/>
      <c r="IF459" s="541"/>
      <c r="IG459" s="541"/>
      <c r="IH459" s="541"/>
      <c r="II459" s="541"/>
      <c r="IJ459" s="541"/>
      <c r="IK459" s="541"/>
      <c r="IL459" s="541"/>
      <c r="IM459" s="541"/>
      <c r="IN459" s="541"/>
      <c r="IO459" s="541"/>
      <c r="IP459" s="541"/>
      <c r="IQ459" s="541"/>
      <c r="IR459" s="541"/>
      <c r="IS459" s="541"/>
      <c r="IT459" s="541"/>
    </row>
    <row r="460" spans="1:254" s="548" customFormat="1" ht="15" customHeight="1" x14ac:dyDescent="0.3">
      <c r="A460" s="541"/>
      <c r="B460" s="541"/>
      <c r="C460" s="542"/>
      <c r="D460" s="541"/>
      <c r="E460" s="541"/>
      <c r="F460" s="543"/>
      <c r="G460" s="541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874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545"/>
      <c r="AI460" s="545"/>
      <c r="AJ460" s="545"/>
      <c r="AK460" s="545"/>
      <c r="AL460" s="546"/>
      <c r="AM460" s="546"/>
      <c r="AN460" s="546"/>
      <c r="AO460" s="546"/>
      <c r="AP460" s="546"/>
      <c r="AQ460" s="546"/>
      <c r="AR460" s="546"/>
      <c r="AS460" s="546"/>
      <c r="AT460" s="546"/>
      <c r="AU460" s="546"/>
      <c r="AV460" s="547"/>
      <c r="AW460" s="547"/>
      <c r="AX460" s="547"/>
      <c r="AY460" s="547"/>
      <c r="AZ460" s="547"/>
      <c r="BA460" s="547"/>
      <c r="BB460" s="547"/>
      <c r="BC460" s="547"/>
      <c r="BD460" s="547"/>
      <c r="BE460" s="547"/>
      <c r="BF460" s="547"/>
      <c r="BG460" s="541"/>
      <c r="BH460" s="541"/>
      <c r="BI460" s="541"/>
      <c r="BJ460" s="541"/>
      <c r="BK460" s="541"/>
      <c r="BL460" s="541"/>
      <c r="BM460" s="541"/>
      <c r="BN460" s="541"/>
      <c r="BO460" s="541"/>
      <c r="BP460" s="541"/>
      <c r="BQ460" s="541"/>
      <c r="BR460" s="541"/>
      <c r="BS460" s="541"/>
      <c r="BT460" s="541"/>
      <c r="BU460" s="541"/>
      <c r="BV460" s="541"/>
      <c r="BW460" s="541"/>
      <c r="BX460" s="541"/>
      <c r="BY460" s="541"/>
      <c r="BZ460" s="541"/>
      <c r="CA460" s="541"/>
      <c r="CB460" s="541"/>
      <c r="CC460" s="541"/>
      <c r="CD460" s="541"/>
      <c r="CE460" s="541"/>
      <c r="CF460" s="541"/>
      <c r="CG460" s="541"/>
      <c r="CH460" s="541"/>
      <c r="CI460" s="541"/>
      <c r="CJ460" s="541"/>
      <c r="CK460" s="541"/>
      <c r="CL460" s="541"/>
      <c r="CM460" s="541"/>
      <c r="CN460" s="541"/>
      <c r="CO460" s="541"/>
      <c r="CP460" s="541"/>
      <c r="CQ460" s="541"/>
      <c r="CR460" s="541"/>
      <c r="CS460" s="541"/>
      <c r="CT460" s="541"/>
      <c r="CU460" s="541"/>
      <c r="CV460" s="541"/>
      <c r="CW460" s="541"/>
      <c r="CX460" s="541"/>
      <c r="CY460" s="541"/>
      <c r="CZ460" s="541"/>
      <c r="DA460" s="541"/>
      <c r="DB460" s="541"/>
      <c r="DC460" s="541"/>
      <c r="DD460" s="541"/>
      <c r="DE460" s="541"/>
      <c r="DF460" s="541"/>
      <c r="DG460" s="541"/>
      <c r="DH460" s="541"/>
      <c r="DI460" s="541"/>
      <c r="DJ460" s="541"/>
      <c r="DK460" s="541"/>
      <c r="DL460" s="541"/>
      <c r="DM460" s="541"/>
      <c r="DN460" s="541"/>
      <c r="DO460" s="541"/>
      <c r="DP460" s="541"/>
      <c r="DQ460" s="541"/>
      <c r="DR460" s="541"/>
      <c r="DS460" s="541"/>
      <c r="DT460" s="541"/>
      <c r="DU460" s="541"/>
      <c r="DV460" s="541"/>
      <c r="DW460" s="541"/>
      <c r="DX460" s="541"/>
      <c r="DY460" s="541"/>
      <c r="DZ460" s="541"/>
      <c r="EA460" s="541"/>
      <c r="EB460" s="541"/>
      <c r="EC460" s="541"/>
      <c r="ED460" s="541"/>
      <c r="EE460" s="541"/>
      <c r="EF460" s="541"/>
      <c r="EG460" s="541"/>
      <c r="EH460" s="541"/>
      <c r="EI460" s="541"/>
      <c r="EJ460" s="541"/>
      <c r="EK460" s="541"/>
      <c r="EL460" s="541"/>
      <c r="EM460" s="541"/>
      <c r="EN460" s="541"/>
      <c r="EO460" s="541"/>
      <c r="EP460" s="541"/>
      <c r="EQ460" s="541"/>
      <c r="ER460" s="541"/>
      <c r="ES460" s="541"/>
      <c r="ET460" s="541"/>
      <c r="EU460" s="541"/>
      <c r="EV460" s="541"/>
      <c r="EW460" s="541"/>
      <c r="EX460" s="541"/>
      <c r="EY460" s="541"/>
      <c r="EZ460" s="541"/>
      <c r="FA460" s="541"/>
      <c r="FB460" s="541"/>
      <c r="FC460" s="541"/>
      <c r="FD460" s="541"/>
      <c r="FE460" s="541"/>
      <c r="FF460" s="541"/>
      <c r="FG460" s="541"/>
      <c r="FH460" s="541"/>
      <c r="FI460" s="541"/>
      <c r="FJ460" s="541"/>
      <c r="FK460" s="541"/>
      <c r="FL460" s="541"/>
      <c r="FM460" s="541"/>
      <c r="FN460" s="541"/>
      <c r="FO460" s="541"/>
      <c r="FP460" s="541"/>
      <c r="FQ460" s="541"/>
      <c r="FR460" s="541"/>
      <c r="FS460" s="541"/>
      <c r="FT460" s="541"/>
      <c r="FU460" s="541"/>
      <c r="FV460" s="541"/>
      <c r="FW460" s="541"/>
      <c r="FX460" s="541"/>
      <c r="FY460" s="541"/>
      <c r="FZ460" s="541"/>
      <c r="GA460" s="541"/>
      <c r="GB460" s="541"/>
      <c r="GC460" s="541"/>
      <c r="GD460" s="541"/>
      <c r="GE460" s="541"/>
      <c r="GF460" s="541"/>
      <c r="GG460" s="541"/>
      <c r="GH460" s="541"/>
      <c r="GI460" s="541"/>
      <c r="GJ460" s="541"/>
      <c r="GK460" s="541"/>
      <c r="GL460" s="541"/>
      <c r="GM460" s="541"/>
      <c r="GN460" s="541"/>
      <c r="GO460" s="541"/>
      <c r="GP460" s="541"/>
      <c r="GQ460" s="541"/>
      <c r="GR460" s="541"/>
      <c r="GS460" s="541"/>
      <c r="GT460" s="541"/>
      <c r="GU460" s="541"/>
      <c r="GV460" s="541"/>
      <c r="GW460" s="541"/>
      <c r="GX460" s="541"/>
      <c r="GY460" s="541"/>
      <c r="GZ460" s="541"/>
      <c r="HA460" s="541"/>
      <c r="HB460" s="541"/>
      <c r="HC460" s="541"/>
      <c r="HD460" s="541"/>
      <c r="HE460" s="541"/>
      <c r="HF460" s="541"/>
      <c r="HG460" s="541"/>
      <c r="HH460" s="541"/>
      <c r="HI460" s="541"/>
      <c r="HJ460" s="541"/>
      <c r="HK460" s="541"/>
      <c r="HL460" s="541"/>
      <c r="HM460" s="541"/>
      <c r="HN460" s="541"/>
      <c r="HO460" s="541"/>
      <c r="HP460" s="541"/>
      <c r="HQ460" s="541"/>
      <c r="HR460" s="541"/>
      <c r="HS460" s="541"/>
      <c r="HT460" s="541"/>
      <c r="HU460" s="541"/>
      <c r="HV460" s="541"/>
      <c r="HW460" s="541"/>
      <c r="HX460" s="541"/>
      <c r="HY460" s="541"/>
      <c r="HZ460" s="541"/>
      <c r="IA460" s="541"/>
      <c r="IB460" s="541"/>
      <c r="IC460" s="541"/>
      <c r="ID460" s="541"/>
      <c r="IE460" s="541"/>
      <c r="IF460" s="541"/>
      <c r="IG460" s="541"/>
      <c r="IH460" s="541"/>
      <c r="II460" s="541"/>
      <c r="IJ460" s="541"/>
      <c r="IK460" s="541"/>
      <c r="IL460" s="541"/>
      <c r="IM460" s="541"/>
      <c r="IN460" s="541"/>
      <c r="IO460" s="541"/>
      <c r="IP460" s="541"/>
      <c r="IQ460" s="541"/>
      <c r="IR460" s="541"/>
      <c r="IS460" s="541"/>
      <c r="IT460" s="541"/>
    </row>
    <row r="461" spans="1:254" s="548" customFormat="1" ht="15" customHeight="1" x14ac:dyDescent="0.3">
      <c r="A461" s="541"/>
      <c r="B461" s="541"/>
      <c r="C461" s="542"/>
      <c r="D461" s="541"/>
      <c r="E461" s="541"/>
      <c r="F461" s="543"/>
      <c r="G461" s="541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874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545"/>
      <c r="AI461" s="545"/>
      <c r="AJ461" s="545"/>
      <c r="AK461" s="545"/>
      <c r="AL461" s="546"/>
      <c r="AM461" s="546"/>
      <c r="AN461" s="546"/>
      <c r="AO461" s="546"/>
      <c r="AP461" s="546"/>
      <c r="AQ461" s="546"/>
      <c r="AR461" s="546"/>
      <c r="AS461" s="546"/>
      <c r="AT461" s="546"/>
      <c r="AU461" s="546"/>
      <c r="AV461" s="547"/>
      <c r="AW461" s="547"/>
      <c r="AX461" s="547"/>
      <c r="AY461" s="547"/>
      <c r="AZ461" s="547"/>
      <c r="BA461" s="547"/>
      <c r="BB461" s="547"/>
      <c r="BC461" s="547"/>
      <c r="BD461" s="547"/>
      <c r="BE461" s="547"/>
      <c r="BF461" s="547"/>
      <c r="BG461" s="541"/>
      <c r="BH461" s="541"/>
      <c r="BI461" s="541"/>
      <c r="BJ461" s="541"/>
      <c r="BK461" s="541"/>
      <c r="BL461" s="541"/>
      <c r="BM461" s="541"/>
      <c r="BN461" s="541"/>
      <c r="BO461" s="541"/>
      <c r="BP461" s="541"/>
      <c r="BQ461" s="541"/>
      <c r="BR461" s="541"/>
      <c r="BS461" s="541"/>
      <c r="BT461" s="541"/>
      <c r="BU461" s="541"/>
      <c r="BV461" s="541"/>
      <c r="BW461" s="541"/>
      <c r="BX461" s="541"/>
      <c r="BY461" s="541"/>
      <c r="BZ461" s="541"/>
      <c r="CA461" s="541"/>
      <c r="CB461" s="541"/>
      <c r="CC461" s="541"/>
      <c r="CD461" s="541"/>
      <c r="CE461" s="541"/>
      <c r="CF461" s="541"/>
      <c r="CG461" s="541"/>
      <c r="CH461" s="541"/>
      <c r="CI461" s="541"/>
      <c r="CJ461" s="541"/>
      <c r="CK461" s="541"/>
      <c r="CL461" s="541"/>
      <c r="CM461" s="541"/>
      <c r="CN461" s="541"/>
      <c r="CO461" s="541"/>
      <c r="CP461" s="541"/>
      <c r="CQ461" s="541"/>
      <c r="CR461" s="541"/>
      <c r="CS461" s="541"/>
      <c r="CT461" s="541"/>
      <c r="CU461" s="541"/>
      <c r="CV461" s="541"/>
      <c r="CW461" s="541"/>
      <c r="CX461" s="541"/>
      <c r="CY461" s="541"/>
      <c r="CZ461" s="541"/>
      <c r="DA461" s="541"/>
      <c r="DB461" s="541"/>
      <c r="DC461" s="541"/>
      <c r="DD461" s="541"/>
      <c r="DE461" s="541"/>
      <c r="DF461" s="541"/>
      <c r="DG461" s="541"/>
      <c r="DH461" s="541"/>
      <c r="DI461" s="541"/>
      <c r="DJ461" s="541"/>
      <c r="DK461" s="541"/>
      <c r="DL461" s="541"/>
      <c r="DM461" s="541"/>
      <c r="DN461" s="541"/>
      <c r="DO461" s="541"/>
      <c r="DP461" s="541"/>
      <c r="DQ461" s="541"/>
      <c r="DR461" s="541"/>
      <c r="DS461" s="541"/>
      <c r="DT461" s="541"/>
      <c r="DU461" s="541"/>
      <c r="DV461" s="541"/>
      <c r="DW461" s="541"/>
      <c r="DX461" s="541"/>
      <c r="DY461" s="541"/>
      <c r="DZ461" s="541"/>
      <c r="EA461" s="541"/>
      <c r="EB461" s="541"/>
      <c r="EC461" s="541"/>
      <c r="ED461" s="541"/>
      <c r="EE461" s="541"/>
      <c r="EF461" s="541"/>
      <c r="EG461" s="541"/>
      <c r="EH461" s="541"/>
      <c r="EI461" s="541"/>
      <c r="EJ461" s="541"/>
      <c r="EK461" s="541"/>
      <c r="EL461" s="541"/>
      <c r="EM461" s="541"/>
      <c r="EN461" s="541"/>
      <c r="EO461" s="541"/>
      <c r="EP461" s="541"/>
      <c r="EQ461" s="541"/>
      <c r="ER461" s="541"/>
      <c r="ES461" s="541"/>
      <c r="ET461" s="541"/>
      <c r="EU461" s="541"/>
      <c r="EV461" s="541"/>
      <c r="EW461" s="541"/>
      <c r="EX461" s="541"/>
      <c r="EY461" s="541"/>
      <c r="EZ461" s="541"/>
      <c r="FA461" s="541"/>
      <c r="FB461" s="541"/>
      <c r="FC461" s="541"/>
      <c r="FD461" s="541"/>
      <c r="FE461" s="541"/>
      <c r="FF461" s="541"/>
      <c r="FG461" s="541"/>
      <c r="FH461" s="541"/>
      <c r="FI461" s="541"/>
      <c r="FJ461" s="541"/>
      <c r="FK461" s="541"/>
      <c r="FL461" s="541"/>
      <c r="FM461" s="541"/>
      <c r="FN461" s="541"/>
      <c r="FO461" s="541"/>
      <c r="FP461" s="541"/>
      <c r="FQ461" s="541"/>
      <c r="FR461" s="541"/>
      <c r="FS461" s="541"/>
      <c r="FT461" s="541"/>
      <c r="FU461" s="541"/>
      <c r="FV461" s="541"/>
      <c r="FW461" s="541"/>
      <c r="FX461" s="541"/>
      <c r="FY461" s="541"/>
      <c r="FZ461" s="541"/>
      <c r="GA461" s="541"/>
      <c r="GB461" s="541"/>
      <c r="GC461" s="541"/>
      <c r="GD461" s="541"/>
      <c r="GE461" s="541"/>
      <c r="GF461" s="541"/>
      <c r="GG461" s="541"/>
      <c r="GH461" s="541"/>
      <c r="GI461" s="541"/>
      <c r="GJ461" s="541"/>
      <c r="GK461" s="541"/>
      <c r="GL461" s="541"/>
      <c r="GM461" s="541"/>
      <c r="GN461" s="541"/>
      <c r="GO461" s="541"/>
      <c r="GP461" s="541"/>
      <c r="GQ461" s="541"/>
      <c r="GR461" s="541"/>
      <c r="GS461" s="541"/>
      <c r="GT461" s="541"/>
      <c r="GU461" s="541"/>
      <c r="GV461" s="541"/>
      <c r="GW461" s="541"/>
      <c r="GX461" s="541"/>
      <c r="GY461" s="541"/>
      <c r="GZ461" s="541"/>
      <c r="HA461" s="541"/>
      <c r="HB461" s="541"/>
      <c r="HC461" s="541"/>
      <c r="HD461" s="541"/>
      <c r="HE461" s="541"/>
      <c r="HF461" s="541"/>
      <c r="HG461" s="541"/>
      <c r="HH461" s="541"/>
      <c r="HI461" s="541"/>
      <c r="HJ461" s="541"/>
      <c r="HK461" s="541"/>
      <c r="HL461" s="541"/>
      <c r="HM461" s="541"/>
      <c r="HN461" s="541"/>
      <c r="HO461" s="541"/>
      <c r="HP461" s="541"/>
      <c r="HQ461" s="541"/>
      <c r="HR461" s="541"/>
      <c r="HS461" s="541"/>
      <c r="HT461" s="541"/>
      <c r="HU461" s="541"/>
      <c r="HV461" s="541"/>
      <c r="HW461" s="541"/>
      <c r="HX461" s="541"/>
      <c r="HY461" s="541"/>
      <c r="HZ461" s="541"/>
      <c r="IA461" s="541"/>
      <c r="IB461" s="541"/>
      <c r="IC461" s="541"/>
      <c r="ID461" s="541"/>
      <c r="IE461" s="541"/>
      <c r="IF461" s="541"/>
      <c r="IG461" s="541"/>
      <c r="IH461" s="541"/>
      <c r="II461" s="541"/>
      <c r="IJ461" s="541"/>
      <c r="IK461" s="541"/>
      <c r="IL461" s="541"/>
      <c r="IM461" s="541"/>
      <c r="IN461" s="541"/>
      <c r="IO461" s="541"/>
      <c r="IP461" s="541"/>
      <c r="IQ461" s="541"/>
      <c r="IR461" s="541"/>
      <c r="IS461" s="541"/>
      <c r="IT461" s="541"/>
    </row>
    <row r="462" spans="1:254" s="548" customFormat="1" ht="15" customHeight="1" x14ac:dyDescent="0.3">
      <c r="A462" s="541"/>
      <c r="B462" s="541"/>
      <c r="C462" s="542"/>
      <c r="D462" s="541"/>
      <c r="E462" s="541"/>
      <c r="F462" s="543"/>
      <c r="G462" s="541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874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545"/>
      <c r="AI462" s="545"/>
      <c r="AJ462" s="545"/>
      <c r="AK462" s="545"/>
      <c r="AL462" s="546"/>
      <c r="AM462" s="546"/>
      <c r="AN462" s="546"/>
      <c r="AO462" s="546"/>
      <c r="AP462" s="546"/>
      <c r="AQ462" s="546"/>
      <c r="AR462" s="546"/>
      <c r="AS462" s="546"/>
      <c r="AT462" s="546"/>
      <c r="AU462" s="546"/>
      <c r="AV462" s="547"/>
      <c r="AW462" s="547"/>
      <c r="AX462" s="547"/>
      <c r="AY462" s="547"/>
      <c r="AZ462" s="547"/>
      <c r="BA462" s="547"/>
      <c r="BB462" s="547"/>
      <c r="BC462" s="547"/>
      <c r="BD462" s="547"/>
      <c r="BE462" s="547"/>
      <c r="BF462" s="547"/>
      <c r="BG462" s="541"/>
      <c r="BH462" s="541"/>
      <c r="BI462" s="541"/>
      <c r="BJ462" s="541"/>
      <c r="BK462" s="541"/>
      <c r="BL462" s="541"/>
      <c r="BM462" s="541"/>
      <c r="BN462" s="541"/>
      <c r="BO462" s="541"/>
      <c r="BP462" s="541"/>
      <c r="BQ462" s="541"/>
      <c r="BR462" s="541"/>
      <c r="BS462" s="541"/>
      <c r="BT462" s="541"/>
      <c r="BU462" s="541"/>
      <c r="BV462" s="541"/>
      <c r="BW462" s="541"/>
      <c r="BX462" s="541"/>
      <c r="BY462" s="541"/>
      <c r="BZ462" s="541"/>
      <c r="CA462" s="541"/>
      <c r="CB462" s="541"/>
      <c r="CC462" s="541"/>
      <c r="CD462" s="541"/>
      <c r="CE462" s="541"/>
      <c r="CF462" s="541"/>
      <c r="CG462" s="541"/>
      <c r="CH462" s="541"/>
      <c r="CI462" s="541"/>
      <c r="CJ462" s="541"/>
      <c r="CK462" s="541"/>
      <c r="CL462" s="541"/>
      <c r="CM462" s="541"/>
      <c r="CN462" s="541"/>
      <c r="CO462" s="541"/>
      <c r="CP462" s="541"/>
      <c r="CQ462" s="541"/>
      <c r="CR462" s="541"/>
      <c r="CS462" s="541"/>
      <c r="CT462" s="541"/>
      <c r="CU462" s="541"/>
      <c r="CV462" s="541"/>
      <c r="CW462" s="541"/>
      <c r="CX462" s="541"/>
      <c r="CY462" s="541"/>
      <c r="CZ462" s="541"/>
      <c r="DA462" s="541"/>
      <c r="DB462" s="541"/>
      <c r="DC462" s="541"/>
      <c r="DD462" s="541"/>
      <c r="DE462" s="541"/>
      <c r="DF462" s="541"/>
      <c r="DG462" s="541"/>
      <c r="DH462" s="541"/>
      <c r="DI462" s="541"/>
      <c r="DJ462" s="541"/>
      <c r="DK462" s="541"/>
      <c r="DL462" s="541"/>
      <c r="DM462" s="541"/>
      <c r="DN462" s="541"/>
      <c r="DO462" s="541"/>
      <c r="DP462" s="541"/>
      <c r="DQ462" s="541"/>
      <c r="DR462" s="541"/>
      <c r="DS462" s="541"/>
      <c r="DT462" s="541"/>
      <c r="DU462" s="541"/>
      <c r="DV462" s="541"/>
      <c r="DW462" s="541"/>
      <c r="DX462" s="541"/>
      <c r="DY462" s="541"/>
      <c r="DZ462" s="541"/>
      <c r="EA462" s="541"/>
      <c r="EB462" s="541"/>
      <c r="EC462" s="541"/>
      <c r="ED462" s="541"/>
      <c r="EE462" s="541"/>
      <c r="EF462" s="541"/>
      <c r="EG462" s="541"/>
      <c r="EH462" s="541"/>
      <c r="EI462" s="541"/>
      <c r="EJ462" s="541"/>
      <c r="EK462" s="541"/>
      <c r="EL462" s="541"/>
      <c r="EM462" s="541"/>
      <c r="EN462" s="541"/>
      <c r="EO462" s="541"/>
      <c r="EP462" s="541"/>
      <c r="EQ462" s="541"/>
      <c r="ER462" s="541"/>
      <c r="ES462" s="541"/>
      <c r="ET462" s="541"/>
      <c r="EU462" s="541"/>
      <c r="EV462" s="541"/>
      <c r="EW462" s="541"/>
      <c r="EX462" s="541"/>
      <c r="EY462" s="541"/>
      <c r="EZ462" s="541"/>
      <c r="FA462" s="541"/>
      <c r="FB462" s="541"/>
      <c r="FC462" s="541"/>
      <c r="FD462" s="541"/>
      <c r="FE462" s="541"/>
      <c r="FF462" s="541"/>
      <c r="FG462" s="541"/>
      <c r="FH462" s="541"/>
      <c r="FI462" s="541"/>
      <c r="FJ462" s="541"/>
      <c r="FK462" s="541"/>
      <c r="FL462" s="541"/>
      <c r="FM462" s="541"/>
      <c r="FN462" s="541"/>
      <c r="FO462" s="541"/>
      <c r="FP462" s="541"/>
      <c r="FQ462" s="541"/>
      <c r="FR462" s="541"/>
      <c r="FS462" s="541"/>
      <c r="FT462" s="541"/>
      <c r="FU462" s="541"/>
      <c r="FV462" s="541"/>
      <c r="FW462" s="541"/>
      <c r="FX462" s="541"/>
      <c r="FY462" s="541"/>
      <c r="FZ462" s="541"/>
      <c r="GA462" s="541"/>
      <c r="GB462" s="541"/>
      <c r="GC462" s="541"/>
      <c r="GD462" s="541"/>
      <c r="GE462" s="541"/>
      <c r="GF462" s="541"/>
      <c r="GG462" s="541"/>
      <c r="GH462" s="541"/>
      <c r="GI462" s="541"/>
      <c r="GJ462" s="541"/>
      <c r="GK462" s="541"/>
      <c r="GL462" s="541"/>
      <c r="GM462" s="541"/>
      <c r="GN462" s="541"/>
      <c r="GO462" s="541"/>
      <c r="GP462" s="541"/>
      <c r="GQ462" s="541"/>
      <c r="GR462" s="541"/>
      <c r="GS462" s="541"/>
      <c r="GT462" s="541"/>
      <c r="GU462" s="541"/>
      <c r="GV462" s="541"/>
      <c r="GW462" s="541"/>
      <c r="GX462" s="541"/>
      <c r="GY462" s="541"/>
      <c r="GZ462" s="541"/>
      <c r="HA462" s="541"/>
      <c r="HB462" s="541"/>
      <c r="HC462" s="541"/>
      <c r="HD462" s="541"/>
      <c r="HE462" s="541"/>
      <c r="HF462" s="541"/>
      <c r="HG462" s="541"/>
      <c r="HH462" s="541"/>
      <c r="HI462" s="541"/>
      <c r="HJ462" s="541"/>
      <c r="HK462" s="541"/>
      <c r="HL462" s="541"/>
      <c r="HM462" s="541"/>
      <c r="HN462" s="541"/>
      <c r="HO462" s="541"/>
      <c r="HP462" s="541"/>
      <c r="HQ462" s="541"/>
      <c r="HR462" s="541"/>
      <c r="HS462" s="541"/>
      <c r="HT462" s="541"/>
      <c r="HU462" s="541"/>
      <c r="HV462" s="541"/>
      <c r="HW462" s="541"/>
      <c r="HX462" s="541"/>
      <c r="HY462" s="541"/>
      <c r="HZ462" s="541"/>
      <c r="IA462" s="541"/>
      <c r="IB462" s="541"/>
      <c r="IC462" s="541"/>
      <c r="ID462" s="541"/>
      <c r="IE462" s="541"/>
      <c r="IF462" s="541"/>
      <c r="IG462" s="541"/>
      <c r="IH462" s="541"/>
      <c r="II462" s="541"/>
      <c r="IJ462" s="541"/>
      <c r="IK462" s="541"/>
      <c r="IL462" s="541"/>
      <c r="IM462" s="541"/>
      <c r="IN462" s="541"/>
      <c r="IO462" s="541"/>
      <c r="IP462" s="541"/>
      <c r="IQ462" s="541"/>
      <c r="IR462" s="541"/>
      <c r="IS462" s="541"/>
      <c r="IT462" s="541"/>
    </row>
    <row r="463" spans="1:254" s="548" customFormat="1" ht="15" customHeight="1" x14ac:dyDescent="0.3">
      <c r="A463" s="541"/>
      <c r="B463" s="541"/>
      <c r="C463" s="542"/>
      <c r="D463" s="541"/>
      <c r="E463" s="541"/>
      <c r="F463" s="543"/>
      <c r="G463" s="541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874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3">
      <c r="A464" s="541"/>
      <c r="B464" s="541"/>
      <c r="C464" s="542"/>
      <c r="D464" s="541"/>
      <c r="E464" s="541"/>
      <c r="F464" s="543"/>
      <c r="G464" s="541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874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3">
      <c r="A465" s="541"/>
      <c r="B465" s="541"/>
      <c r="C465" s="542"/>
      <c r="D465" s="541"/>
      <c r="E465" s="541"/>
      <c r="F465" s="543"/>
      <c r="G465" s="541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874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3">
      <c r="A466" s="541"/>
      <c r="B466" s="541"/>
      <c r="C466" s="542"/>
      <c r="D466" s="541"/>
      <c r="E466" s="541"/>
      <c r="F466" s="543"/>
      <c r="G466" s="541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874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541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874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541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874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541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874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541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874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541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874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541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874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541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874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541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874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541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874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541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874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541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874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541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874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541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874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541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874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541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874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541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874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541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874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ht="15" customHeight="1" x14ac:dyDescent="0.3">
      <c r="A484" s="541"/>
      <c r="B484" s="541"/>
      <c r="C484" s="542"/>
      <c r="D484" s="541"/>
      <c r="E484" s="541"/>
      <c r="F484" s="549"/>
      <c r="G484" s="541"/>
      <c r="I484" s="541"/>
      <c r="K484" s="541"/>
      <c r="L484" s="541"/>
      <c r="Q484" s="541"/>
      <c r="R484" s="541"/>
    </row>
    <row r="485" spans="1:254" ht="15" customHeight="1" x14ac:dyDescent="0.3">
      <c r="A485" s="541"/>
      <c r="B485" s="541"/>
      <c r="C485" s="542"/>
      <c r="D485" s="541"/>
      <c r="E485" s="541"/>
      <c r="F485" s="549"/>
      <c r="G485" s="541"/>
      <c r="I485" s="541"/>
      <c r="K485" s="541"/>
      <c r="L485" s="541"/>
      <c r="Q485" s="541"/>
      <c r="R485" s="541"/>
    </row>
    <row r="486" spans="1:254" ht="15" customHeight="1" x14ac:dyDescent="0.3">
      <c r="A486" s="541"/>
      <c r="B486" s="541"/>
      <c r="C486" s="542"/>
      <c r="D486" s="541"/>
      <c r="E486" s="541"/>
      <c r="F486" s="549"/>
      <c r="G486" s="541"/>
      <c r="I486" s="541"/>
      <c r="K486" s="541"/>
      <c r="L486" s="541"/>
      <c r="Q486" s="541"/>
      <c r="R486" s="541"/>
    </row>
    <row r="487" spans="1:254" ht="15" customHeight="1" x14ac:dyDescent="0.3">
      <c r="A487" s="541"/>
      <c r="B487" s="541"/>
      <c r="C487" s="542"/>
      <c r="D487" s="541"/>
      <c r="E487" s="541"/>
      <c r="F487" s="549"/>
      <c r="G487" s="541"/>
      <c r="I487" s="541"/>
      <c r="K487" s="541"/>
      <c r="L487" s="541"/>
      <c r="Q487" s="541"/>
      <c r="R487" s="541"/>
    </row>
    <row r="488" spans="1:254" ht="15" customHeight="1" x14ac:dyDescent="0.3">
      <c r="A488" s="541"/>
      <c r="B488" s="541"/>
      <c r="C488" s="542"/>
      <c r="D488" s="541"/>
      <c r="E488" s="541"/>
      <c r="F488" s="549"/>
      <c r="G488" s="541"/>
      <c r="I488" s="541"/>
      <c r="K488" s="541"/>
      <c r="L488" s="541"/>
      <c r="Q488" s="541"/>
      <c r="R488" s="541"/>
    </row>
    <row r="489" spans="1:254" ht="15" customHeight="1" x14ac:dyDescent="0.3">
      <c r="A489" s="541"/>
      <c r="B489" s="541"/>
      <c r="C489" s="542"/>
      <c r="D489" s="541"/>
      <c r="E489" s="541"/>
      <c r="F489" s="549"/>
      <c r="G489" s="541"/>
      <c r="I489" s="541"/>
      <c r="K489" s="541"/>
      <c r="L489" s="541"/>
      <c r="Q489" s="541"/>
      <c r="R489" s="541"/>
    </row>
    <row r="490" spans="1:254" ht="15" customHeight="1" x14ac:dyDescent="0.3">
      <c r="A490" s="541"/>
      <c r="B490" s="541"/>
      <c r="C490" s="542"/>
      <c r="D490" s="541"/>
      <c r="E490" s="541"/>
      <c r="F490" s="549"/>
      <c r="G490" s="541"/>
      <c r="I490" s="541"/>
      <c r="K490" s="541"/>
      <c r="L490" s="541"/>
      <c r="Q490" s="541"/>
      <c r="R490" s="541"/>
    </row>
    <row r="491" spans="1:254" ht="15" customHeight="1" x14ac:dyDescent="0.3">
      <c r="A491" s="541"/>
      <c r="B491" s="541"/>
      <c r="C491" s="542"/>
      <c r="D491" s="541"/>
      <c r="E491" s="541"/>
      <c r="F491" s="549"/>
      <c r="G491" s="541"/>
      <c r="I491" s="541"/>
      <c r="K491" s="541"/>
      <c r="L491" s="541"/>
      <c r="Q491" s="541"/>
      <c r="R491" s="541"/>
    </row>
    <row r="492" spans="1:254" ht="15" customHeight="1" x14ac:dyDescent="0.3">
      <c r="A492" s="541"/>
      <c r="B492" s="541"/>
      <c r="C492" s="542"/>
      <c r="D492" s="541"/>
      <c r="E492" s="541"/>
      <c r="F492" s="549"/>
      <c r="G492" s="541"/>
      <c r="I492" s="541"/>
      <c r="K492" s="541"/>
      <c r="L492" s="541"/>
      <c r="Q492" s="541"/>
      <c r="R492" s="541"/>
    </row>
    <row r="493" spans="1:254" ht="15" customHeight="1" x14ac:dyDescent="0.3">
      <c r="A493" s="541"/>
      <c r="B493" s="541"/>
      <c r="C493" s="542"/>
      <c r="D493" s="541"/>
      <c r="E493" s="541"/>
      <c r="F493" s="549"/>
      <c r="G493" s="541"/>
      <c r="I493" s="541"/>
      <c r="K493" s="541"/>
      <c r="L493" s="541"/>
      <c r="Q493" s="541"/>
      <c r="R493" s="541"/>
    </row>
    <row r="494" spans="1:254" ht="15" customHeight="1" x14ac:dyDescent="0.3">
      <c r="A494" s="541"/>
      <c r="B494" s="541"/>
      <c r="C494" s="542"/>
      <c r="D494" s="541"/>
      <c r="E494" s="541"/>
      <c r="F494" s="549"/>
      <c r="G494" s="541"/>
      <c r="I494" s="541"/>
      <c r="K494" s="541"/>
      <c r="L494" s="541"/>
      <c r="Q494" s="541"/>
      <c r="R494" s="541"/>
    </row>
    <row r="495" spans="1:254" ht="15" customHeight="1" x14ac:dyDescent="0.3">
      <c r="A495" s="541"/>
      <c r="B495" s="541"/>
      <c r="C495" s="542"/>
      <c r="D495" s="541"/>
      <c r="E495" s="541"/>
      <c r="F495" s="549"/>
      <c r="G495" s="541"/>
      <c r="I495" s="541"/>
      <c r="K495" s="541"/>
      <c r="L495" s="541"/>
      <c r="Q495" s="541"/>
      <c r="R495" s="541"/>
    </row>
    <row r="496" spans="1:254" ht="15" customHeight="1" x14ac:dyDescent="0.3">
      <c r="A496" s="541"/>
      <c r="B496" s="541"/>
      <c r="C496" s="542"/>
      <c r="D496" s="541"/>
      <c r="E496" s="541"/>
      <c r="F496" s="549"/>
      <c r="G496" s="541"/>
      <c r="I496" s="541"/>
      <c r="K496" s="541"/>
      <c r="L496" s="541"/>
      <c r="Q496" s="541"/>
      <c r="R496" s="541"/>
    </row>
    <row r="497" spans="1:18" ht="15" customHeight="1" x14ac:dyDescent="0.3">
      <c r="A497" s="541"/>
      <c r="B497" s="541"/>
      <c r="C497" s="542"/>
      <c r="D497" s="541"/>
      <c r="E497" s="541"/>
      <c r="F497" s="549"/>
      <c r="G497" s="541"/>
      <c r="I497" s="541"/>
      <c r="K497" s="541"/>
      <c r="L497" s="541"/>
      <c r="Q497" s="541"/>
      <c r="R497" s="541"/>
    </row>
    <row r="498" spans="1:18" ht="15" customHeight="1" x14ac:dyDescent="0.3">
      <c r="A498" s="541"/>
      <c r="B498" s="541"/>
      <c r="C498" s="542"/>
      <c r="D498" s="541"/>
      <c r="E498" s="541"/>
      <c r="F498" s="549"/>
      <c r="G498" s="541"/>
      <c r="I498" s="541"/>
      <c r="K498" s="541"/>
      <c r="L498" s="541"/>
      <c r="Q498" s="541"/>
      <c r="R498" s="541"/>
    </row>
    <row r="499" spans="1:18" ht="15" customHeight="1" x14ac:dyDescent="0.3">
      <c r="A499" s="541"/>
      <c r="B499" s="541"/>
      <c r="C499" s="542"/>
      <c r="D499" s="541"/>
      <c r="E499" s="541"/>
      <c r="F499" s="549"/>
      <c r="G499" s="541"/>
      <c r="I499" s="541"/>
      <c r="K499" s="541"/>
      <c r="L499" s="541"/>
      <c r="Q499" s="541"/>
      <c r="R499" s="541"/>
    </row>
    <row r="500" spans="1:18" ht="15" customHeight="1" x14ac:dyDescent="0.3">
      <c r="A500" s="541"/>
      <c r="B500" s="541"/>
      <c r="C500" s="542"/>
      <c r="D500" s="541"/>
      <c r="E500" s="541"/>
      <c r="F500" s="549"/>
      <c r="G500" s="541"/>
      <c r="I500" s="541"/>
      <c r="K500" s="541"/>
      <c r="L500" s="541"/>
      <c r="Q500" s="541"/>
      <c r="R500" s="541"/>
    </row>
    <row r="501" spans="1:18" ht="15" customHeight="1" x14ac:dyDescent="0.3">
      <c r="A501" s="541"/>
      <c r="B501" s="541"/>
      <c r="C501" s="542"/>
      <c r="D501" s="541"/>
      <c r="E501" s="541"/>
      <c r="F501" s="549"/>
      <c r="G501" s="541"/>
      <c r="I501" s="541"/>
      <c r="K501" s="541"/>
      <c r="L501" s="541"/>
      <c r="Q501" s="541"/>
      <c r="R501" s="541"/>
    </row>
    <row r="502" spans="1:18" ht="15" customHeight="1" x14ac:dyDescent="0.3">
      <c r="A502" s="541"/>
      <c r="B502" s="541"/>
      <c r="C502" s="542"/>
      <c r="D502" s="541"/>
      <c r="E502" s="541"/>
      <c r="F502" s="549"/>
      <c r="G502" s="541"/>
      <c r="I502" s="541"/>
      <c r="K502" s="541"/>
      <c r="L502" s="541"/>
      <c r="Q502" s="541"/>
      <c r="R502" s="541"/>
    </row>
    <row r="503" spans="1:18" ht="15" customHeight="1" x14ac:dyDescent="0.3">
      <c r="A503" s="541"/>
      <c r="B503" s="541"/>
      <c r="C503" s="542"/>
      <c r="D503" s="541"/>
      <c r="E503" s="541"/>
      <c r="F503" s="549"/>
      <c r="G503" s="541"/>
      <c r="I503" s="541"/>
      <c r="K503" s="541"/>
      <c r="L503" s="541"/>
      <c r="Q503" s="541"/>
      <c r="R503" s="541"/>
    </row>
    <row r="504" spans="1:18" ht="15" customHeight="1" x14ac:dyDescent="0.3">
      <c r="A504" s="541"/>
      <c r="B504" s="541"/>
      <c r="C504" s="542"/>
      <c r="D504" s="541"/>
      <c r="E504" s="541"/>
      <c r="F504" s="549"/>
      <c r="G504" s="541"/>
      <c r="I504" s="541"/>
      <c r="K504" s="541"/>
      <c r="L504" s="541"/>
      <c r="Q504" s="541"/>
      <c r="R504" s="541"/>
    </row>
    <row r="505" spans="1:18" ht="15" customHeight="1" x14ac:dyDescent="0.3">
      <c r="A505" s="541"/>
      <c r="B505" s="541"/>
      <c r="C505" s="542"/>
      <c r="D505" s="541"/>
      <c r="E505" s="541"/>
      <c r="F505" s="549"/>
      <c r="G505" s="541"/>
      <c r="I505" s="541"/>
      <c r="K505" s="541"/>
      <c r="L505" s="541"/>
      <c r="Q505" s="541"/>
      <c r="R505" s="541"/>
    </row>
    <row r="506" spans="1:18" ht="15" customHeight="1" x14ac:dyDescent="0.3">
      <c r="A506" s="541"/>
      <c r="B506" s="541"/>
      <c r="C506" s="542"/>
      <c r="D506" s="541"/>
      <c r="E506" s="541"/>
      <c r="F506" s="549"/>
      <c r="G506" s="541"/>
      <c r="I506" s="541"/>
      <c r="K506" s="541"/>
      <c r="L506" s="541"/>
      <c r="Q506" s="541"/>
      <c r="R506" s="541"/>
    </row>
    <row r="507" spans="1:18" ht="15" customHeight="1" x14ac:dyDescent="0.3">
      <c r="A507" s="541"/>
      <c r="B507" s="541"/>
      <c r="C507" s="542"/>
      <c r="D507" s="541"/>
      <c r="E507" s="541"/>
      <c r="F507" s="549"/>
      <c r="G507" s="541"/>
      <c r="I507" s="541"/>
      <c r="K507" s="541"/>
      <c r="L507" s="541"/>
      <c r="Q507" s="541"/>
      <c r="R507" s="541"/>
    </row>
    <row r="508" spans="1:18" ht="15" customHeight="1" x14ac:dyDescent="0.3">
      <c r="A508" s="541"/>
      <c r="B508" s="541"/>
      <c r="C508" s="542"/>
      <c r="D508" s="541"/>
      <c r="E508" s="541"/>
      <c r="F508" s="549"/>
      <c r="G508" s="541"/>
      <c r="I508" s="541"/>
      <c r="K508" s="541"/>
      <c r="L508" s="541"/>
      <c r="Q508" s="541"/>
      <c r="R508" s="541"/>
    </row>
    <row r="509" spans="1:18" ht="15" customHeight="1" x14ac:dyDescent="0.3">
      <c r="A509" s="541"/>
      <c r="B509" s="541"/>
      <c r="C509" s="542"/>
      <c r="D509" s="541"/>
      <c r="E509" s="541"/>
      <c r="F509" s="549"/>
      <c r="G509" s="541"/>
      <c r="I509" s="541"/>
      <c r="K509" s="541"/>
      <c r="L509" s="541"/>
      <c r="Q509" s="541"/>
      <c r="R509" s="541"/>
    </row>
    <row r="510" spans="1:18" ht="15" customHeight="1" x14ac:dyDescent="0.3">
      <c r="A510" s="541"/>
      <c r="B510" s="541"/>
      <c r="C510" s="542"/>
      <c r="D510" s="541"/>
      <c r="E510" s="541"/>
      <c r="F510" s="549"/>
      <c r="G510" s="541"/>
      <c r="I510" s="541"/>
      <c r="K510" s="541"/>
      <c r="L510" s="541"/>
      <c r="Q510" s="541"/>
      <c r="R510" s="541"/>
    </row>
    <row r="511" spans="1:18" ht="15" customHeight="1" x14ac:dyDescent="0.3">
      <c r="A511" s="541"/>
      <c r="B511" s="541"/>
      <c r="C511" s="542"/>
      <c r="D511" s="541"/>
      <c r="E511" s="541"/>
      <c r="F511" s="549"/>
      <c r="G511" s="541"/>
      <c r="I511" s="541"/>
      <c r="K511" s="541"/>
      <c r="L511" s="541"/>
      <c r="Q511" s="541"/>
      <c r="R511" s="541"/>
    </row>
    <row r="512" spans="1:18" ht="15" customHeight="1" x14ac:dyDescent="0.3">
      <c r="A512" s="541"/>
      <c r="B512" s="541"/>
      <c r="C512" s="542"/>
      <c r="D512" s="541"/>
      <c r="E512" s="541"/>
      <c r="F512" s="549"/>
      <c r="G512" s="541"/>
      <c r="I512" s="541"/>
      <c r="K512" s="541"/>
      <c r="L512" s="541"/>
      <c r="Q512" s="541"/>
      <c r="R512" s="541"/>
    </row>
    <row r="513" spans="1:18" ht="15" customHeight="1" x14ac:dyDescent="0.3">
      <c r="A513" s="541"/>
      <c r="B513" s="541"/>
      <c r="C513" s="542"/>
      <c r="D513" s="541"/>
      <c r="E513" s="541"/>
      <c r="F513" s="549"/>
      <c r="G513" s="541"/>
      <c r="I513" s="541"/>
      <c r="K513" s="541"/>
      <c r="L513" s="541"/>
      <c r="Q513" s="541"/>
      <c r="R513" s="541"/>
    </row>
    <row r="514" spans="1:18" ht="15" customHeight="1" x14ac:dyDescent="0.3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18" ht="15" customHeight="1" x14ac:dyDescent="0.3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18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18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18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18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18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18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18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18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18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18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18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18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18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Q733" s="541"/>
      <c r="R733" s="541"/>
    </row>
    <row r="734" spans="1:18" ht="15" customHeight="1" x14ac:dyDescent="0.3">
      <c r="Q734" s="541"/>
      <c r="R734" s="541"/>
    </row>
  </sheetData>
  <mergeCells count="35"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B8:C8"/>
    <mergeCell ref="B404:D404"/>
    <mergeCell ref="B402:D402"/>
    <mergeCell ref="B138:D138"/>
    <mergeCell ref="B145:C145"/>
    <mergeCell ref="B223:D223"/>
    <mergeCell ref="B246:C246"/>
    <mergeCell ref="B267:C267"/>
    <mergeCell ref="B265:D265"/>
    <mergeCell ref="B367:D367"/>
    <mergeCell ref="B374:D374"/>
    <mergeCell ref="B381:D381"/>
    <mergeCell ref="B140:C140"/>
    <mergeCell ref="B143:D143"/>
    <mergeCell ref="B396:D396"/>
  </mergeCells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22"/>
  <sheetViews>
    <sheetView tabSelected="1" zoomScaleNormal="100" workbookViewId="0">
      <pane xSplit="3" ySplit="5" topLeftCell="D301" activePane="bottomRight" state="frozen"/>
      <selection pane="topRight" activeCell="D1" sqref="D1"/>
      <selection pane="bottomLeft" activeCell="A6" sqref="A6"/>
      <selection pane="bottomRight" activeCell="K331" sqref="K331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customWidth="1"/>
    <col min="18" max="18" width="16.6640625" style="510" customWidth="1"/>
    <col min="19" max="19" width="13" style="861" hidden="1" customWidth="1"/>
    <col min="20" max="20" width="4.33203125" style="510" hidden="1" customWidth="1"/>
    <col min="21" max="21" width="12.44140625" style="506" hidden="1" customWidth="1"/>
    <col min="22" max="22" width="3.88671875" style="314" hidden="1" customWidth="1"/>
    <col min="23" max="23" width="11" style="314" hidden="1" customWidth="1"/>
    <col min="24" max="24" width="3.6640625" style="314" hidden="1" customWidth="1"/>
    <col min="25" max="25" width="6.109375" style="314" hidden="1" customWidth="1"/>
    <col min="26" max="26" width="6.33203125" style="314" hidden="1" customWidth="1"/>
    <col min="27" max="27" width="7.33203125" style="314" hidden="1" customWidth="1"/>
    <col min="28" max="28" width="7.33203125" style="510" hidden="1" customWidth="1"/>
    <col min="29" max="29" width="13" style="510" hidden="1" customWidth="1"/>
    <col min="30" max="30" width="11" style="510" hidden="1" customWidth="1"/>
    <col min="31" max="39" width="7.33203125" style="507" hidden="1" customWidth="1"/>
    <col min="40" max="42" width="0.33203125" style="507" hidden="1" customWidth="1"/>
    <col min="43" max="53" width="0.33203125" style="506" hidden="1" customWidth="1"/>
    <col min="54" max="249" width="0.33203125" style="510" hidden="1" customWidth="1"/>
    <col min="250" max="16384" width="0.33203125" style="511" hidden="1"/>
  </cols>
  <sheetData>
    <row r="1" spans="1:250" s="316" customFormat="1" ht="27.6" x14ac:dyDescent="0.45">
      <c r="A1" s="1058" t="s">
        <v>1611</v>
      </c>
      <c r="B1" s="1058"/>
      <c r="C1" s="1058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1058"/>
      <c r="P1" s="1058"/>
      <c r="Q1" s="1058"/>
      <c r="R1" s="1058"/>
      <c r="S1" s="853"/>
      <c r="U1" s="313"/>
      <c r="V1" s="515" t="s">
        <v>0</v>
      </c>
      <c r="W1" s="516">
        <f>'Debtors Listing Islamic (Cost)'!V1</f>
        <v>4.0609999999999999</v>
      </c>
      <c r="X1" s="515" t="s">
        <v>1</v>
      </c>
      <c r="Y1" s="517">
        <f>'Debtors Listing Islamic (Cost)'!X1</f>
        <v>4.7606999999999999</v>
      </c>
      <c r="Z1" s="515" t="s">
        <v>2</v>
      </c>
      <c r="AA1" s="516">
        <f>'Debtors Listing Islamic (Cost)'!Z1</f>
        <v>3.1572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1058"/>
      <c r="B2" s="1058"/>
      <c r="C2" s="1058"/>
      <c r="D2" s="1058"/>
      <c r="E2" s="1058"/>
      <c r="F2" s="1058"/>
      <c r="G2" s="1058"/>
      <c r="H2" s="1058"/>
      <c r="I2" s="1058"/>
      <c r="J2" s="1058"/>
      <c r="K2" s="1058"/>
      <c r="L2" s="1058"/>
      <c r="M2" s="1058"/>
      <c r="N2" s="1058"/>
      <c r="O2" s="1058"/>
      <c r="P2" s="1058"/>
      <c r="Q2" s="1058"/>
      <c r="R2" s="1058"/>
      <c r="S2" s="853"/>
      <c r="U2" s="313"/>
      <c r="V2" s="515" t="s">
        <v>3</v>
      </c>
      <c r="W2" s="517">
        <f>'Debtors Listing Islamic (Cost)'!V2</f>
        <v>5.4537000000000004</v>
      </c>
      <c r="X2" s="515" t="s">
        <v>4</v>
      </c>
      <c r="Y2" s="517">
        <f>'Debtors Listing Islamic (Cost)'!X2</f>
        <v>2.7134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1061"/>
      <c r="B3" s="1061"/>
      <c r="C3" s="1061"/>
      <c r="D3" s="1061"/>
      <c r="E3" s="1061"/>
      <c r="F3" s="1061"/>
      <c r="G3" s="1061"/>
      <c r="H3" s="1061"/>
      <c r="I3" s="1061"/>
      <c r="J3" s="1061"/>
      <c r="K3" s="1061"/>
      <c r="L3" s="1061"/>
      <c r="M3" s="1061"/>
      <c r="N3" s="1061"/>
      <c r="O3" s="1061"/>
      <c r="P3" s="1061"/>
      <c r="Q3" s="1061"/>
      <c r="R3" s="1061"/>
      <c r="S3" s="854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1049" t="s">
        <v>5</v>
      </c>
      <c r="B4" s="1051" t="s">
        <v>6</v>
      </c>
      <c r="C4" s="1037" t="s">
        <v>7</v>
      </c>
      <c r="D4" s="1037" t="s">
        <v>8</v>
      </c>
      <c r="E4" s="1035" t="s">
        <v>9</v>
      </c>
      <c r="F4" s="1043" t="s">
        <v>10</v>
      </c>
      <c r="G4" s="1037" t="s">
        <v>1441</v>
      </c>
      <c r="H4" s="1035" t="s">
        <v>11</v>
      </c>
      <c r="I4" s="1037" t="s">
        <v>12</v>
      </c>
      <c r="J4" s="1037" t="s">
        <v>13</v>
      </c>
      <c r="K4" s="1037" t="s">
        <v>212</v>
      </c>
      <c r="L4" s="1035" t="s">
        <v>15</v>
      </c>
      <c r="M4" s="1037" t="s">
        <v>16</v>
      </c>
      <c r="N4" s="1037" t="s">
        <v>213</v>
      </c>
      <c r="O4" s="1037" t="s">
        <v>12</v>
      </c>
      <c r="P4" s="1037" t="s">
        <v>18</v>
      </c>
      <c r="Q4" s="1037" t="s">
        <v>212</v>
      </c>
      <c r="R4" s="1046" t="s">
        <v>1442</v>
      </c>
      <c r="S4" s="1060"/>
      <c r="T4" s="1041"/>
      <c r="U4" s="1041" t="s">
        <v>20</v>
      </c>
      <c r="V4" s="1059"/>
      <c r="W4" s="1041" t="s">
        <v>21</v>
      </c>
      <c r="X4" s="1059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1050"/>
      <c r="B5" s="1052"/>
      <c r="C5" s="1036"/>
      <c r="D5" s="1045"/>
      <c r="E5" s="1036"/>
      <c r="F5" s="1044"/>
      <c r="G5" s="1045"/>
      <c r="H5" s="1036"/>
      <c r="I5" s="1036"/>
      <c r="J5" s="1036"/>
      <c r="K5" s="1036"/>
      <c r="L5" s="1036"/>
      <c r="M5" s="1045"/>
      <c r="N5" s="1036"/>
      <c r="O5" s="1036"/>
      <c r="P5" s="1036"/>
      <c r="Q5" s="1036"/>
      <c r="R5" s="1047"/>
      <c r="S5" s="1060"/>
      <c r="T5" s="1042"/>
      <c r="U5" s="1042"/>
      <c r="V5" s="1059"/>
      <c r="W5" s="1042"/>
      <c r="X5" s="1059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1055" t="s">
        <v>23</v>
      </c>
      <c r="C6" s="1055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1057" t="s">
        <v>24</v>
      </c>
      <c r="C8" s="1057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72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57" si="1">R18-W18</f>
        <v>0</v>
      </c>
      <c r="T18" s="333" t="str">
        <f t="shared" ref="T18:T37" si="2">D18</f>
        <v>MYR</v>
      </c>
      <c r="U18" s="327"/>
      <c r="V18" s="333"/>
      <c r="W18" s="333">
        <f t="shared" ref="W18:W30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1582</v>
      </c>
      <c r="C19" s="361">
        <v>501285</v>
      </c>
      <c r="D19" s="451" t="s">
        <v>26</v>
      </c>
      <c r="E19" s="361"/>
      <c r="F19" s="371"/>
      <c r="G19" s="611">
        <v>9162.6999999999989</v>
      </c>
      <c r="H19" s="436"/>
      <c r="I19" s="365"/>
      <c r="J19" s="365"/>
      <c r="K19" s="368">
        <v>13861.33</v>
      </c>
      <c r="L19" s="367"/>
      <c r="M19" s="367"/>
      <c r="N19" s="368"/>
      <c r="O19" s="364"/>
      <c r="P19" s="365"/>
      <c r="Q19" s="367"/>
      <c r="R19" s="379">
        <f t="shared" si="0"/>
        <v>23024.03</v>
      </c>
      <c r="S19" s="567">
        <f t="shared" si="1"/>
        <v>1.3673807807208505E-3</v>
      </c>
      <c r="T19" s="333" t="str">
        <f t="shared" si="2"/>
        <v>MYR</v>
      </c>
      <c r="U19" s="327">
        <v>23024.028632619218</v>
      </c>
      <c r="V19" s="333"/>
      <c r="W19" s="333">
        <f t="shared" si="3"/>
        <v>23024.028632619218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130476.8</v>
      </c>
      <c r="H20" s="436"/>
      <c r="I20" s="365"/>
      <c r="J20" s="365"/>
      <c r="K20" s="368">
        <v>51925</v>
      </c>
      <c r="L20" s="367"/>
      <c r="M20" s="365"/>
      <c r="N20" s="368"/>
      <c r="O20" s="364"/>
      <c r="P20" s="365"/>
      <c r="Q20" s="367"/>
      <c r="R20" s="379">
        <f t="shared" si="0"/>
        <v>182401.8</v>
      </c>
      <c r="S20" s="567">
        <f t="shared" si="1"/>
        <v>-1.543852876056917E-2</v>
      </c>
      <c r="T20" s="333" t="str">
        <f t="shared" si="2"/>
        <v>MYR</v>
      </c>
      <c r="U20" s="327">
        <v>182401.81543852875</v>
      </c>
      <c r="V20" s="333"/>
      <c r="W20" s="333">
        <f t="shared" si="3"/>
        <v>182401.81543852875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477597.0299999998</v>
      </c>
      <c r="H21" s="436"/>
      <c r="I21" s="365"/>
      <c r="J21" s="365"/>
      <c r="K21" s="368">
        <v>191460.88</v>
      </c>
      <c r="L21" s="367"/>
      <c r="M21" s="436"/>
      <c r="N21" s="368"/>
      <c r="O21" s="364"/>
      <c r="P21" s="365"/>
      <c r="Q21" s="367"/>
      <c r="R21" s="379">
        <f t="shared" si="0"/>
        <v>669057.9099999998</v>
      </c>
      <c r="S21" s="567">
        <f t="shared" si="1"/>
        <v>-9.6828466048464179E-3</v>
      </c>
      <c r="T21" s="333" t="str">
        <f t="shared" si="2"/>
        <v>MYR</v>
      </c>
      <c r="U21" s="327">
        <v>669057.9196828464</v>
      </c>
      <c r="V21" s="333"/>
      <c r="W21" s="333">
        <f t="shared" si="3"/>
        <v>669057.9196828464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1583</v>
      </c>
      <c r="C22" s="361">
        <v>501291</v>
      </c>
      <c r="D22" s="362" t="s">
        <v>26</v>
      </c>
      <c r="E22" s="361"/>
      <c r="F22" s="371"/>
      <c r="G22" s="775">
        <v>200635.55</v>
      </c>
      <c r="H22" s="436"/>
      <c r="I22" s="365"/>
      <c r="J22" s="365"/>
      <c r="K22" s="368">
        <v>255662.98</v>
      </c>
      <c r="L22" s="367"/>
      <c r="M22" s="436"/>
      <c r="N22" s="368"/>
      <c r="O22" s="364"/>
      <c r="P22" s="365"/>
      <c r="Q22" s="367"/>
      <c r="R22" s="379">
        <f t="shared" si="0"/>
        <v>456298.53</v>
      </c>
      <c r="S22" s="567">
        <f t="shared" si="1"/>
        <v>4.2861122637987137E-3</v>
      </c>
      <c r="T22" s="333" t="str">
        <f t="shared" si="2"/>
        <v>MYR</v>
      </c>
      <c r="U22" s="327">
        <v>456298.52571388776</v>
      </c>
      <c r="V22" s="333"/>
      <c r="W22" s="333">
        <f t="shared" si="3"/>
        <v>456298.52571388776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0" t="s">
        <v>1347</v>
      </c>
      <c r="C23" s="361">
        <v>501129</v>
      </c>
      <c r="D23" s="451" t="s">
        <v>26</v>
      </c>
      <c r="E23" s="361"/>
      <c r="F23" s="371"/>
      <c r="G23" s="366">
        <v>10237.900000000001</v>
      </c>
      <c r="H23" s="436"/>
      <c r="I23" s="365"/>
      <c r="J23" s="365"/>
      <c r="K23" s="368">
        <v>7990.91</v>
      </c>
      <c r="L23" s="367"/>
      <c r="M23" s="436"/>
      <c r="N23" s="368">
        <v>9112.98</v>
      </c>
      <c r="O23" s="364"/>
      <c r="P23" s="365"/>
      <c r="Q23" s="367"/>
      <c r="R23" s="379">
        <f t="shared" si="0"/>
        <v>9115.8300000000017</v>
      </c>
      <c r="S23" s="567">
        <f t="shared" si="1"/>
        <v>1.3890794522012584E-2</v>
      </c>
      <c r="T23" s="333" t="str">
        <f t="shared" si="2"/>
        <v>MYR</v>
      </c>
      <c r="U23" s="327">
        <v>9115.8161092054797</v>
      </c>
      <c r="V23" s="333"/>
      <c r="W23" s="333">
        <f t="shared" si="3"/>
        <v>9115.8161092054797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0" t="s">
        <v>1395</v>
      </c>
      <c r="C24" s="361">
        <v>501161</v>
      </c>
      <c r="D24" s="451" t="s">
        <v>26</v>
      </c>
      <c r="E24" s="361"/>
      <c r="F24" s="371"/>
      <c r="G24" s="775">
        <v>248697.96999999986</v>
      </c>
      <c r="H24" s="436"/>
      <c r="I24" s="365"/>
      <c r="J24" s="365"/>
      <c r="K24" s="368">
        <v>56532.5</v>
      </c>
      <c r="L24" s="367"/>
      <c r="M24" s="436"/>
      <c r="N24" s="368">
        <v>97435</v>
      </c>
      <c r="O24" s="364"/>
      <c r="P24" s="365"/>
      <c r="Q24" s="367"/>
      <c r="R24" s="379">
        <f t="shared" si="0"/>
        <v>207795.46999999986</v>
      </c>
      <c r="S24" s="567">
        <f t="shared" si="1"/>
        <v>1.9448465638561174E-2</v>
      </c>
      <c r="T24" s="333" t="str">
        <f t="shared" si="2"/>
        <v>MYR</v>
      </c>
      <c r="U24" s="327">
        <v>207795.45055153422</v>
      </c>
      <c r="V24" s="333"/>
      <c r="W24" s="333">
        <f t="shared" si="3"/>
        <v>207795.45055153422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1559</v>
      </c>
      <c r="C25" s="361">
        <v>501265</v>
      </c>
      <c r="D25" s="451" t="s">
        <v>26</v>
      </c>
      <c r="E25" s="361"/>
      <c r="F25" s="371"/>
      <c r="G25" s="775">
        <v>60358.200000000004</v>
      </c>
      <c r="H25" s="436"/>
      <c r="I25" s="365"/>
      <c r="J25" s="365"/>
      <c r="K25" s="368">
        <v>14968.83</v>
      </c>
      <c r="L25" s="367"/>
      <c r="M25" s="436"/>
      <c r="N25" s="368"/>
      <c r="O25" s="364"/>
      <c r="P25" s="365"/>
      <c r="Q25" s="367"/>
      <c r="R25" s="379">
        <f t="shared" si="0"/>
        <v>75327.03</v>
      </c>
      <c r="S25" s="567">
        <f t="shared" si="1"/>
        <v>-1.0369972616899759E-2</v>
      </c>
      <c r="T25" s="333" t="str">
        <f t="shared" si="2"/>
        <v>MYR</v>
      </c>
      <c r="U25" s="327">
        <v>75327.040369972616</v>
      </c>
      <c r="V25" s="333"/>
      <c r="W25" s="333">
        <f t="shared" si="3"/>
        <v>75327.040369972616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8</v>
      </c>
      <c r="B26" s="370" t="s">
        <v>1487</v>
      </c>
      <c r="C26" s="361">
        <v>501231</v>
      </c>
      <c r="D26" s="451" t="s">
        <v>26</v>
      </c>
      <c r="E26" s="361"/>
      <c r="F26" s="371"/>
      <c r="G26" s="775">
        <v>45559.899999999994</v>
      </c>
      <c r="H26" s="436"/>
      <c r="I26" s="365"/>
      <c r="J26" s="365"/>
      <c r="K26" s="368">
        <v>188.89</v>
      </c>
      <c r="L26" s="367"/>
      <c r="M26" s="436"/>
      <c r="N26" s="368">
        <v>45577.01</v>
      </c>
      <c r="O26" s="364"/>
      <c r="P26" s="365"/>
      <c r="Q26" s="367"/>
      <c r="R26" s="379">
        <f t="shared" si="0"/>
        <v>171.77999999999156</v>
      </c>
      <c r="S26" s="567">
        <f t="shared" si="1"/>
        <v>-6.9698630202594813E-3</v>
      </c>
      <c r="T26" s="333" t="str">
        <f t="shared" si="2"/>
        <v>MYR</v>
      </c>
      <c r="U26" s="327">
        <v>171.78696986301182</v>
      </c>
      <c r="V26" s="333"/>
      <c r="W26" s="333">
        <f t="shared" si="3"/>
        <v>171.78696986301182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customHeight="1" x14ac:dyDescent="0.3">
      <c r="A27" s="359">
        <v>9</v>
      </c>
      <c r="B27" s="370" t="s">
        <v>1603</v>
      </c>
      <c r="C27" s="361">
        <v>501306</v>
      </c>
      <c r="D27" s="451" t="s">
        <v>26</v>
      </c>
      <c r="E27" s="361"/>
      <c r="F27" s="371"/>
      <c r="G27" s="775">
        <v>17963.349999999999</v>
      </c>
      <c r="H27" s="436"/>
      <c r="I27" s="365"/>
      <c r="J27" s="365"/>
      <c r="K27" s="368">
        <v>26517.33</v>
      </c>
      <c r="L27" s="367"/>
      <c r="M27" s="436"/>
      <c r="N27" s="368"/>
      <c r="O27" s="364"/>
      <c r="P27" s="365"/>
      <c r="Q27" s="367"/>
      <c r="R27" s="379">
        <f t="shared" si="0"/>
        <v>44480.68</v>
      </c>
      <c r="S27" s="567">
        <f t="shared" si="1"/>
        <v>3.3189260284416378E-3</v>
      </c>
      <c r="T27" s="333" t="str">
        <f t="shared" si="2"/>
        <v>MYR</v>
      </c>
      <c r="U27" s="327">
        <v>44480.676681073972</v>
      </c>
      <c r="V27" s="333"/>
      <c r="W27" s="333">
        <f t="shared" si="3"/>
        <v>44480.676681073972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customHeight="1" x14ac:dyDescent="0.3">
      <c r="A28" s="359">
        <v>10</v>
      </c>
      <c r="B28" s="370" t="s">
        <v>1368</v>
      </c>
      <c r="C28" s="361">
        <v>501137</v>
      </c>
      <c r="D28" s="451" t="s">
        <v>26</v>
      </c>
      <c r="E28" s="361"/>
      <c r="F28" s="371"/>
      <c r="G28" s="775">
        <v>1064.4499999999994</v>
      </c>
      <c r="H28" s="436"/>
      <c r="I28" s="365"/>
      <c r="J28" s="365"/>
      <c r="K28" s="368">
        <v>1211.25</v>
      </c>
      <c r="L28" s="367"/>
      <c r="M28" s="436"/>
      <c r="N28" s="368">
        <v>1456.51</v>
      </c>
      <c r="O28" s="364"/>
      <c r="P28" s="365"/>
      <c r="Q28" s="367"/>
      <c r="R28" s="379">
        <f t="shared" si="0"/>
        <v>819.18999999999937</v>
      </c>
      <c r="S28" s="567">
        <f t="shared" si="1"/>
        <v>-5.7639572603306988E-2</v>
      </c>
      <c r="T28" s="333" t="str">
        <f t="shared" si="2"/>
        <v>MYR</v>
      </c>
      <c r="U28" s="327">
        <v>819.24763957260268</v>
      </c>
      <c r="V28" s="333"/>
      <c r="W28" s="333">
        <f t="shared" si="3"/>
        <v>819.24763957260268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customHeight="1" x14ac:dyDescent="0.3">
      <c r="A29" s="359">
        <v>11</v>
      </c>
      <c r="B29" s="377" t="s">
        <v>1348</v>
      </c>
      <c r="C29" s="361">
        <v>501131</v>
      </c>
      <c r="D29" s="362" t="s">
        <v>26</v>
      </c>
      <c r="E29" s="361"/>
      <c r="F29" s="371"/>
      <c r="G29" s="775">
        <v>17677.82</v>
      </c>
      <c r="H29" s="436"/>
      <c r="I29" s="365"/>
      <c r="J29" s="365"/>
      <c r="K29" s="368">
        <v>3682.95</v>
      </c>
      <c r="L29" s="367"/>
      <c r="M29" s="436"/>
      <c r="N29" s="368">
        <v>10103.549999999999</v>
      </c>
      <c r="O29" s="364">
        <v>69.41</v>
      </c>
      <c r="P29" s="365"/>
      <c r="Q29" s="367"/>
      <c r="R29" s="379">
        <f t="shared" si="0"/>
        <v>11187.810000000001</v>
      </c>
      <c r="S29" s="567">
        <f t="shared" si="1"/>
        <v>4.6524027384293731E-3</v>
      </c>
      <c r="T29" s="333" t="str">
        <f t="shared" si="2"/>
        <v>MYR</v>
      </c>
      <c r="U29" s="327">
        <v>11187.805347597263</v>
      </c>
      <c r="V29" s="333"/>
      <c r="W29" s="333">
        <f t="shared" si="3"/>
        <v>11187.805347597263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hidden="1" customHeight="1" x14ac:dyDescent="0.3">
      <c r="A30" s="359">
        <v>1</v>
      </c>
      <c r="B30" s="370" t="s">
        <v>37</v>
      </c>
      <c r="C30" s="361">
        <v>501035</v>
      </c>
      <c r="D30" s="362" t="s">
        <v>26</v>
      </c>
      <c r="E30" s="361"/>
      <c r="F30" s="371"/>
      <c r="G30" s="365">
        <v>0</v>
      </c>
      <c r="H30" s="365"/>
      <c r="I30" s="365"/>
      <c r="J30" s="366"/>
      <c r="K30" s="366"/>
      <c r="L30" s="365"/>
      <c r="M30" s="365"/>
      <c r="N30" s="368"/>
      <c r="O30" s="369"/>
      <c r="P30" s="366"/>
      <c r="Q30" s="367"/>
      <c r="R30" s="379">
        <f t="shared" si="0"/>
        <v>0</v>
      </c>
      <c r="S30" s="567">
        <f t="shared" si="1"/>
        <v>0</v>
      </c>
      <c r="T30" s="333" t="str">
        <f t="shared" si="2"/>
        <v>MYR</v>
      </c>
      <c r="U30" s="327"/>
      <c r="V30" s="333"/>
      <c r="W30" s="333">
        <f t="shared" si="3"/>
        <v>0</v>
      </c>
      <c r="AC30" s="333">
        <f>I30+J30+K30+L30-N30-O30-P30-Q30</f>
        <v>0</v>
      </c>
      <c r="AD30" s="333">
        <f>G30+I30+J30+K30+L30-N30-O30-P30-Q30</f>
        <v>0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C30" s="358"/>
      <c r="BD30" s="358"/>
      <c r="IP30" s="333"/>
    </row>
    <row r="31" spans="1:250" s="332" customFormat="1" ht="15" hidden="1" customHeight="1" x14ac:dyDescent="0.3">
      <c r="A31" s="359">
        <v>10</v>
      </c>
      <c r="B31" s="360" t="s">
        <v>1260</v>
      </c>
      <c r="C31" s="361">
        <v>501086</v>
      </c>
      <c r="D31" s="362" t="s">
        <v>0</v>
      </c>
      <c r="E31" s="361"/>
      <c r="F31" s="371"/>
      <c r="G31" s="365">
        <v>0</v>
      </c>
      <c r="H31" s="365"/>
      <c r="I31" s="365"/>
      <c r="J31" s="366"/>
      <c r="K31" s="366"/>
      <c r="L31" s="365"/>
      <c r="M31" s="365"/>
      <c r="N31" s="368"/>
      <c r="O31" s="369"/>
      <c r="P31" s="366"/>
      <c r="Q31" s="367"/>
      <c r="R31" s="379">
        <f t="shared" si="0"/>
        <v>0</v>
      </c>
      <c r="S31" s="567">
        <f t="shared" si="1"/>
        <v>0</v>
      </c>
      <c r="T31" s="333" t="str">
        <f t="shared" si="2"/>
        <v>USD</v>
      </c>
      <c r="U31" s="327"/>
      <c r="V31" s="333"/>
      <c r="W31" s="333">
        <f>U31*$W$1</f>
        <v>0</v>
      </c>
      <c r="AC31" s="333"/>
      <c r="AD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C31" s="358"/>
      <c r="BD31" s="358"/>
      <c r="IP31" s="333"/>
    </row>
    <row r="32" spans="1:250" s="332" customFormat="1" ht="15" hidden="1" customHeight="1" x14ac:dyDescent="0.3">
      <c r="A32" s="359">
        <v>7</v>
      </c>
      <c r="B32" s="360" t="s">
        <v>1260</v>
      </c>
      <c r="C32" s="362">
        <v>501156</v>
      </c>
      <c r="D32" s="659" t="s">
        <v>0</v>
      </c>
      <c r="E32" s="361"/>
      <c r="F32" s="371"/>
      <c r="G32" s="365">
        <v>0</v>
      </c>
      <c r="H32" s="365"/>
      <c r="I32" s="365"/>
      <c r="J32" s="366"/>
      <c r="K32" s="366"/>
      <c r="L32" s="365"/>
      <c r="M32" s="365"/>
      <c r="N32" s="368"/>
      <c r="O32" s="369"/>
      <c r="P32" s="366"/>
      <c r="Q32" s="367"/>
      <c r="R32" s="379">
        <f t="shared" si="0"/>
        <v>0</v>
      </c>
      <c r="S32" s="561">
        <f t="shared" si="1"/>
        <v>0</v>
      </c>
      <c r="T32" s="333" t="str">
        <f t="shared" si="2"/>
        <v>USD</v>
      </c>
      <c r="U32" s="327"/>
      <c r="V32" s="333"/>
      <c r="W32" s="333">
        <f>U32*$W$1</f>
        <v>0</v>
      </c>
      <c r="AC32" s="333"/>
      <c r="AD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C32" s="358"/>
      <c r="BD32" s="358"/>
      <c r="IP32" s="333"/>
    </row>
    <row r="33" spans="1:250" s="332" customFormat="1" ht="15" customHeight="1" x14ac:dyDescent="0.3">
      <c r="A33" s="359">
        <v>12</v>
      </c>
      <c r="B33" s="360" t="s">
        <v>1371</v>
      </c>
      <c r="C33" s="361">
        <v>501142</v>
      </c>
      <c r="D33" s="362" t="s">
        <v>26</v>
      </c>
      <c r="E33" s="361"/>
      <c r="F33" s="371"/>
      <c r="G33" s="365">
        <v>75561.19</v>
      </c>
      <c r="H33" s="365"/>
      <c r="I33" s="365"/>
      <c r="J33" s="366"/>
      <c r="K33" s="366">
        <v>28634.58</v>
      </c>
      <c r="L33" s="365"/>
      <c r="M33" s="365"/>
      <c r="N33" s="368">
        <v>58103.35</v>
      </c>
      <c r="O33" s="369"/>
      <c r="P33" s="366"/>
      <c r="Q33" s="367"/>
      <c r="R33" s="379">
        <f t="shared" si="0"/>
        <v>46092.420000000006</v>
      </c>
      <c r="S33" s="561">
        <f t="shared" si="1"/>
        <v>9.9615260405698791E-3</v>
      </c>
      <c r="T33" s="333" t="str">
        <f t="shared" si="2"/>
        <v>MYR</v>
      </c>
      <c r="U33" s="327">
        <v>46092.410038473965</v>
      </c>
      <c r="V33" s="333"/>
      <c r="W33" s="333">
        <f>U33</f>
        <v>46092.410038473965</v>
      </c>
      <c r="AC33" s="333"/>
      <c r="AD33" s="333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C33" s="358"/>
      <c r="BD33" s="358"/>
      <c r="IP33" s="333"/>
    </row>
    <row r="34" spans="1:250" s="332" customFormat="1" ht="15" customHeight="1" x14ac:dyDescent="0.3">
      <c r="A34" s="451">
        <v>13</v>
      </c>
      <c r="B34" s="608" t="s">
        <v>1617</v>
      </c>
      <c r="C34" s="482">
        <v>501293</v>
      </c>
      <c r="D34" s="362" t="s">
        <v>26</v>
      </c>
      <c r="E34" s="361"/>
      <c r="F34" s="371"/>
      <c r="G34" s="365">
        <v>0</v>
      </c>
      <c r="H34" s="365"/>
      <c r="I34" s="365"/>
      <c r="J34" s="366"/>
      <c r="K34" s="366">
        <v>1261.25</v>
      </c>
      <c r="L34" s="365"/>
      <c r="M34" s="365"/>
      <c r="N34" s="368"/>
      <c r="O34" s="369"/>
      <c r="P34" s="366"/>
      <c r="Q34" s="367"/>
      <c r="R34" s="379">
        <f t="shared" si="0"/>
        <v>1261.25</v>
      </c>
      <c r="S34" s="561">
        <f t="shared" si="1"/>
        <v>-1.024657534344442E-3</v>
      </c>
      <c r="T34" s="333" t="str">
        <f t="shared" si="2"/>
        <v>MYR</v>
      </c>
      <c r="U34" s="327">
        <v>1261.2510246575343</v>
      </c>
      <c r="V34" s="333"/>
      <c r="W34" s="333">
        <f t="shared" ref="W34:W35" si="4">U34</f>
        <v>1261.2510246575343</v>
      </c>
      <c r="AC34" s="333"/>
      <c r="AD34" s="333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C34" s="358"/>
      <c r="BD34" s="358"/>
      <c r="IP34" s="333"/>
    </row>
    <row r="35" spans="1:250" s="332" customFormat="1" ht="15" customHeight="1" x14ac:dyDescent="0.3">
      <c r="A35" s="451">
        <v>14</v>
      </c>
      <c r="B35" s="608" t="s">
        <v>1616</v>
      </c>
      <c r="C35" s="482">
        <v>501318</v>
      </c>
      <c r="D35" s="362" t="s">
        <v>26</v>
      </c>
      <c r="E35" s="361"/>
      <c r="F35" s="371"/>
      <c r="G35" s="365">
        <v>0</v>
      </c>
      <c r="H35" s="365"/>
      <c r="I35" s="365"/>
      <c r="J35" s="366"/>
      <c r="K35" s="366">
        <v>3719.84</v>
      </c>
      <c r="L35" s="365"/>
      <c r="M35" s="365"/>
      <c r="N35" s="368"/>
      <c r="O35" s="369"/>
      <c r="P35" s="366"/>
      <c r="Q35" s="367"/>
      <c r="R35" s="379">
        <f t="shared" si="0"/>
        <v>3719.84</v>
      </c>
      <c r="S35" s="561">
        <f t="shared" si="1"/>
        <v>4.3835616438627767E-3</v>
      </c>
      <c r="T35" s="333" t="str">
        <f t="shared" si="2"/>
        <v>MYR</v>
      </c>
      <c r="U35" s="327">
        <v>3719.8356164383563</v>
      </c>
      <c r="V35" s="333"/>
      <c r="W35" s="333">
        <f t="shared" si="4"/>
        <v>3719.8356164383563</v>
      </c>
      <c r="AC35" s="333"/>
      <c r="AD35" s="333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customHeight="1" x14ac:dyDescent="0.3">
      <c r="A36" s="451">
        <v>15</v>
      </c>
      <c r="B36" s="608" t="s">
        <v>1623</v>
      </c>
      <c r="C36" s="482">
        <v>501235</v>
      </c>
      <c r="D36" s="362" t="s">
        <v>0</v>
      </c>
      <c r="E36" s="361"/>
      <c r="F36" s="371"/>
      <c r="G36" s="365">
        <v>0</v>
      </c>
      <c r="H36" s="365"/>
      <c r="I36" s="365"/>
      <c r="J36" s="366"/>
      <c r="K36" s="366">
        <v>6979.72</v>
      </c>
      <c r="L36" s="365"/>
      <c r="M36" s="365"/>
      <c r="N36" s="368"/>
      <c r="O36" s="369"/>
      <c r="P36" s="366"/>
      <c r="Q36" s="367"/>
      <c r="R36" s="379">
        <f t="shared" si="0"/>
        <v>6979.72</v>
      </c>
      <c r="S36" s="561">
        <f t="shared" si="1"/>
        <v>-1.4177295661284006E-2</v>
      </c>
      <c r="T36" s="333" t="str">
        <f t="shared" si="2"/>
        <v>USD</v>
      </c>
      <c r="U36" s="327">
        <v>1718.7230182949179</v>
      </c>
      <c r="V36" s="333"/>
      <c r="W36" s="333">
        <f>U36*$W$1</f>
        <v>6979.7341772956615</v>
      </c>
      <c r="AC36" s="333"/>
      <c r="AD36" s="333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customHeight="1" x14ac:dyDescent="0.3">
      <c r="A37" s="451">
        <v>16</v>
      </c>
      <c r="B37" s="608" t="s">
        <v>1584</v>
      </c>
      <c r="C37" s="483">
        <v>501290</v>
      </c>
      <c r="D37" s="362" t="s">
        <v>26</v>
      </c>
      <c r="E37" s="361"/>
      <c r="F37" s="371"/>
      <c r="G37" s="365">
        <v>6084.66</v>
      </c>
      <c r="H37" s="365"/>
      <c r="I37" s="365"/>
      <c r="J37" s="366"/>
      <c r="K37" s="366">
        <v>32318.63</v>
      </c>
      <c r="L37" s="365"/>
      <c r="M37" s="365"/>
      <c r="N37" s="368"/>
      <c r="O37" s="369"/>
      <c r="P37" s="366"/>
      <c r="Q37" s="367"/>
      <c r="R37" s="379">
        <f t="shared" si="0"/>
        <v>38403.29</v>
      </c>
      <c r="S37" s="561">
        <f t="shared" si="1"/>
        <v>2.3287671283469535E-3</v>
      </c>
      <c r="T37" s="333" t="str">
        <f t="shared" si="2"/>
        <v>MYR</v>
      </c>
      <c r="U37" s="327">
        <v>38403.287671232873</v>
      </c>
      <c r="V37" s="333"/>
      <c r="W37" s="333">
        <f>U37</f>
        <v>38403.287671232873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customHeight="1" x14ac:dyDescent="0.3">
      <c r="A38" s="451">
        <v>17</v>
      </c>
      <c r="B38" s="608" t="s">
        <v>1473</v>
      </c>
      <c r="C38" s="483">
        <v>501232</v>
      </c>
      <c r="D38" s="851" t="s">
        <v>0</v>
      </c>
      <c r="E38" s="361"/>
      <c r="F38" s="371"/>
      <c r="G38" s="365">
        <v>173837.03000000009</v>
      </c>
      <c r="H38" s="365"/>
      <c r="I38" s="365"/>
      <c r="J38" s="366"/>
      <c r="K38" s="366">
        <v>120711.03</v>
      </c>
      <c r="L38" s="365"/>
      <c r="M38" s="365"/>
      <c r="N38" s="368"/>
      <c r="O38" s="369"/>
      <c r="P38" s="366">
        <v>2924.99</v>
      </c>
      <c r="Q38" s="367"/>
      <c r="R38" s="379">
        <f t="shared" si="0"/>
        <v>291623.07000000007</v>
      </c>
      <c r="S38" s="561">
        <f t="shared" si="1"/>
        <v>4.8567098565399647E-3</v>
      </c>
      <c r="T38" s="333" t="s">
        <v>0</v>
      </c>
      <c r="U38" s="327">
        <v>71810.653815141646</v>
      </c>
      <c r="V38" s="333"/>
      <c r="W38" s="333">
        <f>U38*$W$1</f>
        <v>291623.06514329021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362">
        <v>18</v>
      </c>
      <c r="B39" s="360" t="s">
        <v>1444</v>
      </c>
      <c r="C39" s="362">
        <v>501181</v>
      </c>
      <c r="D39" s="362" t="s">
        <v>26</v>
      </c>
      <c r="E39" s="361"/>
      <c r="F39" s="371"/>
      <c r="G39" s="365">
        <v>30438.550000000017</v>
      </c>
      <c r="H39" s="365"/>
      <c r="I39" s="365"/>
      <c r="J39" s="366"/>
      <c r="K39" s="366">
        <v>37722.53</v>
      </c>
      <c r="L39" s="365"/>
      <c r="M39" s="365"/>
      <c r="N39" s="368">
        <v>16770.29</v>
      </c>
      <c r="O39" s="369">
        <v>51.76</v>
      </c>
      <c r="P39" s="366"/>
      <c r="Q39" s="367"/>
      <c r="R39" s="379">
        <f t="shared" si="0"/>
        <v>51339.030000000021</v>
      </c>
      <c r="S39" s="561">
        <f t="shared" si="1"/>
        <v>-2.8147725824965164E-3</v>
      </c>
      <c r="T39" s="333" t="str">
        <f t="shared" ref="T39:T67" si="5">D39</f>
        <v>MYR</v>
      </c>
      <c r="U39" s="327">
        <v>51339.032814772603</v>
      </c>
      <c r="V39" s="333"/>
      <c r="W39" s="333">
        <f>U39</f>
        <v>51339.032814772603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362">
        <v>19</v>
      </c>
      <c r="B40" s="360" t="s">
        <v>1445</v>
      </c>
      <c r="C40" s="362">
        <v>501208</v>
      </c>
      <c r="D40" s="362" t="s">
        <v>26</v>
      </c>
      <c r="E40" s="361"/>
      <c r="F40" s="371"/>
      <c r="G40" s="365">
        <v>3947.9399999999805</v>
      </c>
      <c r="H40" s="365"/>
      <c r="I40" s="365"/>
      <c r="J40" s="366"/>
      <c r="K40" s="366">
        <v>15938.74</v>
      </c>
      <c r="L40" s="365"/>
      <c r="M40" s="365"/>
      <c r="N40" s="368">
        <v>10204.17</v>
      </c>
      <c r="O40" s="369"/>
      <c r="P40" s="366"/>
      <c r="Q40" s="367"/>
      <c r="R40" s="379">
        <f t="shared" si="0"/>
        <v>9682.5099999999784</v>
      </c>
      <c r="S40" s="561">
        <f t="shared" si="1"/>
        <v>-7.4254082392144483E-3</v>
      </c>
      <c r="T40" s="333" t="str">
        <f t="shared" si="5"/>
        <v>MYR</v>
      </c>
      <c r="U40" s="327">
        <v>9682.5174254082176</v>
      </c>
      <c r="V40" s="333"/>
      <c r="W40" s="333">
        <f>U40</f>
        <v>9682.5174254082176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hidden="1" customHeight="1" x14ac:dyDescent="0.3">
      <c r="A41" s="362">
        <v>15</v>
      </c>
      <c r="B41" s="360" t="s">
        <v>1488</v>
      </c>
      <c r="C41" s="362">
        <v>501242</v>
      </c>
      <c r="D41" s="362" t="s">
        <v>26</v>
      </c>
      <c r="E41" s="361"/>
      <c r="F41" s="371"/>
      <c r="G41" s="365">
        <v>0</v>
      </c>
      <c r="H41" s="365"/>
      <c r="I41" s="365"/>
      <c r="J41" s="366"/>
      <c r="K41" s="366"/>
      <c r="L41" s="365"/>
      <c r="M41" s="365"/>
      <c r="N41" s="368"/>
      <c r="O41" s="369"/>
      <c r="P41" s="366"/>
      <c r="Q41" s="367"/>
      <c r="R41" s="379">
        <f t="shared" si="0"/>
        <v>0</v>
      </c>
      <c r="S41" s="561">
        <f t="shared" si="1"/>
        <v>0</v>
      </c>
      <c r="T41" s="333" t="str">
        <f t="shared" si="5"/>
        <v>MYR</v>
      </c>
      <c r="U41" s="327"/>
      <c r="V41" s="333"/>
      <c r="W41" s="333">
        <f>U41</f>
        <v>0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362">
        <v>20</v>
      </c>
      <c r="B42" s="821" t="s">
        <v>38</v>
      </c>
      <c r="C42" s="375">
        <v>500784</v>
      </c>
      <c r="D42" s="375" t="s">
        <v>26</v>
      </c>
      <c r="E42" s="374"/>
      <c r="F42" s="376"/>
      <c r="G42" s="366">
        <v>141385.49999999983</v>
      </c>
      <c r="H42" s="366"/>
      <c r="I42" s="366"/>
      <c r="J42" s="366"/>
      <c r="K42" s="366">
        <v>826228.49</v>
      </c>
      <c r="L42" s="366"/>
      <c r="M42" s="365"/>
      <c r="N42" s="368">
        <v>754584.38</v>
      </c>
      <c r="O42" s="369"/>
      <c r="P42" s="366"/>
      <c r="Q42" s="368"/>
      <c r="R42" s="379">
        <f t="shared" si="0"/>
        <v>213029.60999999975</v>
      </c>
      <c r="S42" s="561">
        <f t="shared" si="1"/>
        <v>1.7397260060533881E-2</v>
      </c>
      <c r="T42" s="333" t="str">
        <f t="shared" si="5"/>
        <v>MYR</v>
      </c>
      <c r="U42" s="327">
        <v>213029.59260273969</v>
      </c>
      <c r="V42" s="333"/>
      <c r="W42" s="333">
        <f>U42</f>
        <v>213029.59260273969</v>
      </c>
      <c r="AC42" s="333">
        <f t="shared" ref="AC42:AC54" si="6">I42+J42+K42+L42-N42-O42-P42-Q42</f>
        <v>71644.109999999986</v>
      </c>
      <c r="AD42" s="333">
        <f t="shared" ref="AD42:AD54" si="7">G42+I42+J42+K42+L42-N42-O42-P42-Q42</f>
        <v>213029.60999999975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hidden="1" customHeight="1" x14ac:dyDescent="0.3">
      <c r="A43" s="557"/>
      <c r="B43" s="356" t="s">
        <v>39</v>
      </c>
      <c r="C43" s="348">
        <v>500671</v>
      </c>
      <c r="D43" s="349" t="s">
        <v>26</v>
      </c>
      <c r="E43" s="348"/>
      <c r="F43" s="350"/>
      <c r="G43" s="345">
        <v>0</v>
      </c>
      <c r="H43" s="351"/>
      <c r="I43" s="345"/>
      <c r="J43" s="345"/>
      <c r="K43" s="368"/>
      <c r="L43" s="353"/>
      <c r="M43" s="353"/>
      <c r="N43" s="368"/>
      <c r="O43" s="351"/>
      <c r="P43" s="345"/>
      <c r="Q43" s="353"/>
      <c r="R43" s="379">
        <f t="shared" si="0"/>
        <v>0</v>
      </c>
      <c r="S43" s="561">
        <f t="shared" si="1"/>
        <v>0</v>
      </c>
      <c r="T43" s="333" t="str">
        <f t="shared" si="5"/>
        <v>MYR</v>
      </c>
      <c r="U43" s="327"/>
      <c r="V43" s="333"/>
      <c r="W43" s="333"/>
      <c r="AC43" s="333">
        <f t="shared" si="6"/>
        <v>0</v>
      </c>
      <c r="AD43" s="333">
        <f t="shared" si="7"/>
        <v>0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hidden="1" customHeight="1" x14ac:dyDescent="0.3">
      <c r="A44" s="355"/>
      <c r="B44" s="356" t="s">
        <v>40</v>
      </c>
      <c r="C44" s="348">
        <v>500551</v>
      </c>
      <c r="D44" s="349" t="s">
        <v>26</v>
      </c>
      <c r="E44" s="348"/>
      <c r="F44" s="350"/>
      <c r="G44" s="345">
        <v>0</v>
      </c>
      <c r="H44" s="351"/>
      <c r="I44" s="345"/>
      <c r="J44" s="345"/>
      <c r="K44" s="368"/>
      <c r="L44" s="353"/>
      <c r="M44" s="353"/>
      <c r="N44" s="368"/>
      <c r="O44" s="351"/>
      <c r="P44" s="345"/>
      <c r="Q44" s="353"/>
      <c r="R44" s="379">
        <f t="shared" si="0"/>
        <v>0</v>
      </c>
      <c r="S44" s="561">
        <f t="shared" si="1"/>
        <v>0</v>
      </c>
      <c r="T44" s="333" t="str">
        <f t="shared" si="5"/>
        <v>MYR</v>
      </c>
      <c r="U44" s="327"/>
      <c r="V44" s="333"/>
      <c r="W44" s="333"/>
      <c r="AC44" s="333">
        <f t="shared" si="6"/>
        <v>0</v>
      </c>
      <c r="AD44" s="333">
        <f t="shared" si="7"/>
        <v>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hidden="1" customHeight="1" x14ac:dyDescent="0.3">
      <c r="A45" s="355"/>
      <c r="B45" s="356" t="s">
        <v>41</v>
      </c>
      <c r="C45" s="348">
        <v>500531</v>
      </c>
      <c r="D45" s="349" t="s">
        <v>26</v>
      </c>
      <c r="E45" s="348"/>
      <c r="F45" s="350"/>
      <c r="G45" s="345">
        <v>0</v>
      </c>
      <c r="H45" s="345"/>
      <c r="I45" s="352"/>
      <c r="J45" s="345"/>
      <c r="K45" s="368"/>
      <c r="L45" s="353"/>
      <c r="M45" s="353"/>
      <c r="N45" s="368"/>
      <c r="O45" s="351"/>
      <c r="P45" s="345"/>
      <c r="Q45" s="353"/>
      <c r="R45" s="379">
        <f t="shared" si="0"/>
        <v>0</v>
      </c>
      <c r="S45" s="561">
        <f t="shared" si="1"/>
        <v>0</v>
      </c>
      <c r="T45" s="333" t="str">
        <f t="shared" si="5"/>
        <v>MYR</v>
      </c>
      <c r="U45" s="327"/>
      <c r="V45" s="333"/>
      <c r="W45" s="333"/>
      <c r="AC45" s="333">
        <f t="shared" si="6"/>
        <v>0</v>
      </c>
      <c r="AD45" s="333">
        <f t="shared" si="7"/>
        <v>0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hidden="1" customHeight="1" x14ac:dyDescent="0.3">
      <c r="A46" s="355"/>
      <c r="B46" s="356" t="s">
        <v>42</v>
      </c>
      <c r="C46" s="348">
        <v>500628</v>
      </c>
      <c r="D46" s="349" t="s">
        <v>0</v>
      </c>
      <c r="E46" s="348"/>
      <c r="F46" s="350"/>
      <c r="G46" s="345">
        <v>0</v>
      </c>
      <c r="H46" s="345"/>
      <c r="I46" s="352"/>
      <c r="J46" s="345"/>
      <c r="K46" s="368"/>
      <c r="L46" s="353"/>
      <c r="M46" s="353"/>
      <c r="N46" s="368"/>
      <c r="O46" s="351"/>
      <c r="P46" s="345"/>
      <c r="Q46" s="353"/>
      <c r="R46" s="379">
        <f t="shared" si="0"/>
        <v>0</v>
      </c>
      <c r="S46" s="561">
        <f t="shared" si="1"/>
        <v>0</v>
      </c>
      <c r="T46" s="333" t="str">
        <f t="shared" si="5"/>
        <v>USD</v>
      </c>
      <c r="U46" s="327"/>
      <c r="V46" s="333"/>
      <c r="W46" s="333"/>
      <c r="AC46" s="333">
        <f t="shared" si="6"/>
        <v>0</v>
      </c>
      <c r="AD46" s="333">
        <f t="shared" si="7"/>
        <v>0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hidden="1" customHeight="1" x14ac:dyDescent="0.3">
      <c r="A47" s="355"/>
      <c r="B47" s="356" t="s">
        <v>43</v>
      </c>
      <c r="C47" s="348">
        <v>500739</v>
      </c>
      <c r="D47" s="349" t="s">
        <v>26</v>
      </c>
      <c r="E47" s="348"/>
      <c r="F47" s="350"/>
      <c r="G47" s="345">
        <v>0</v>
      </c>
      <c r="H47" s="345"/>
      <c r="I47" s="352"/>
      <c r="J47" s="345"/>
      <c r="K47" s="368"/>
      <c r="L47" s="353"/>
      <c r="M47" s="353"/>
      <c r="N47" s="368"/>
      <c r="O47" s="351"/>
      <c r="P47" s="345"/>
      <c r="Q47" s="353"/>
      <c r="R47" s="379">
        <f t="shared" si="0"/>
        <v>0</v>
      </c>
      <c r="S47" s="561">
        <f t="shared" si="1"/>
        <v>0</v>
      </c>
      <c r="T47" s="333" t="str">
        <f t="shared" si="5"/>
        <v>MYR</v>
      </c>
      <c r="U47" s="327"/>
      <c r="V47" s="333"/>
      <c r="W47" s="333"/>
      <c r="AC47" s="333">
        <f t="shared" si="6"/>
        <v>0</v>
      </c>
      <c r="AD47" s="333">
        <f t="shared" si="7"/>
        <v>0</v>
      </c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3">
      <c r="A48" s="355"/>
      <c r="B48" s="356" t="s">
        <v>44</v>
      </c>
      <c r="C48" s="348">
        <v>500588</v>
      </c>
      <c r="D48" s="349" t="s">
        <v>3</v>
      </c>
      <c r="E48" s="348"/>
      <c r="F48" s="350"/>
      <c r="G48" s="345">
        <v>0</v>
      </c>
      <c r="H48" s="345"/>
      <c r="I48" s="352"/>
      <c r="J48" s="345"/>
      <c r="K48" s="368"/>
      <c r="L48" s="353"/>
      <c r="M48" s="353"/>
      <c r="N48" s="368"/>
      <c r="O48" s="351"/>
      <c r="P48" s="345"/>
      <c r="Q48" s="353"/>
      <c r="R48" s="379">
        <f t="shared" si="0"/>
        <v>0</v>
      </c>
      <c r="S48" s="561">
        <f t="shared" si="1"/>
        <v>0</v>
      </c>
      <c r="T48" s="333" t="str">
        <f t="shared" si="5"/>
        <v>GBP</v>
      </c>
      <c r="U48" s="327"/>
      <c r="V48" s="333"/>
      <c r="W48" s="333"/>
      <c r="AC48" s="333">
        <f t="shared" si="6"/>
        <v>0</v>
      </c>
      <c r="AD48" s="333">
        <f t="shared" si="7"/>
        <v>0</v>
      </c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3">
      <c r="A49" s="359">
        <v>3</v>
      </c>
      <c r="B49" s="377" t="s">
        <v>45</v>
      </c>
      <c r="C49" s="361">
        <v>500851</v>
      </c>
      <c r="D49" s="362" t="s">
        <v>26</v>
      </c>
      <c r="E49" s="361"/>
      <c r="F49" s="371"/>
      <c r="G49" s="365">
        <v>0</v>
      </c>
      <c r="H49" s="365"/>
      <c r="I49" s="378"/>
      <c r="J49" s="365"/>
      <c r="K49" s="368"/>
      <c r="L49" s="367"/>
      <c r="M49" s="365"/>
      <c r="N49" s="368"/>
      <c r="O49" s="364"/>
      <c r="P49" s="365"/>
      <c r="Q49" s="367"/>
      <c r="R49" s="379">
        <f t="shared" si="0"/>
        <v>0</v>
      </c>
      <c r="S49" s="561">
        <f t="shared" si="1"/>
        <v>0</v>
      </c>
      <c r="T49" s="333" t="str">
        <f t="shared" si="5"/>
        <v>MYR</v>
      </c>
      <c r="U49" s="327"/>
      <c r="V49" s="333"/>
      <c r="W49" s="333">
        <f t="shared" ref="W49:W55" si="8">U49</f>
        <v>0</v>
      </c>
      <c r="AC49" s="333">
        <f t="shared" si="6"/>
        <v>0</v>
      </c>
      <c r="AD49" s="333">
        <f t="shared" si="7"/>
        <v>0</v>
      </c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hidden="1" customHeight="1" x14ac:dyDescent="0.3">
      <c r="A50" s="355"/>
      <c r="B50" s="356" t="s">
        <v>46</v>
      </c>
      <c r="C50" s="348">
        <v>500889</v>
      </c>
      <c r="D50" s="349" t="s">
        <v>26</v>
      </c>
      <c r="E50" s="348"/>
      <c r="F50" s="350"/>
      <c r="G50" s="345">
        <v>0</v>
      </c>
      <c r="H50" s="345"/>
      <c r="I50" s="352"/>
      <c r="J50" s="635"/>
      <c r="K50" s="368"/>
      <c r="L50" s="353"/>
      <c r="M50" s="353"/>
      <c r="N50" s="368"/>
      <c r="O50" s="351"/>
      <c r="P50" s="345"/>
      <c r="Q50" s="353"/>
      <c r="R50" s="379">
        <f t="shared" si="0"/>
        <v>0</v>
      </c>
      <c r="S50" s="561">
        <f t="shared" si="1"/>
        <v>0</v>
      </c>
      <c r="T50" s="333" t="str">
        <f t="shared" si="5"/>
        <v>MYR</v>
      </c>
      <c r="U50" s="327"/>
      <c r="V50" s="333"/>
      <c r="W50" s="333">
        <f t="shared" si="8"/>
        <v>0</v>
      </c>
      <c r="AC50" s="333">
        <f t="shared" si="6"/>
        <v>0</v>
      </c>
      <c r="AD50" s="333">
        <f t="shared" si="7"/>
        <v>0</v>
      </c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hidden="1" customHeight="1" x14ac:dyDescent="0.3">
      <c r="A51" s="355"/>
      <c r="B51" s="356" t="s">
        <v>47</v>
      </c>
      <c r="C51" s="348">
        <v>500967</v>
      </c>
      <c r="D51" s="349" t="s">
        <v>2</v>
      </c>
      <c r="E51" s="348"/>
      <c r="F51" s="350"/>
      <c r="G51" s="345">
        <v>0</v>
      </c>
      <c r="H51" s="345"/>
      <c r="I51" s="352"/>
      <c r="J51" s="353"/>
      <c r="K51" s="368"/>
      <c r="L51" s="353"/>
      <c r="M51" s="345"/>
      <c r="N51" s="368"/>
      <c r="O51" s="351"/>
      <c r="P51" s="345"/>
      <c r="Q51" s="353"/>
      <c r="R51" s="379">
        <f t="shared" si="0"/>
        <v>0</v>
      </c>
      <c r="S51" s="561">
        <f t="shared" si="1"/>
        <v>0</v>
      </c>
      <c r="T51" s="333" t="str">
        <f t="shared" si="5"/>
        <v>SGD</v>
      </c>
      <c r="U51" s="327"/>
      <c r="V51" s="333"/>
      <c r="W51" s="333">
        <f t="shared" si="8"/>
        <v>0</v>
      </c>
      <c r="AC51" s="333">
        <f t="shared" si="6"/>
        <v>0</v>
      </c>
      <c r="AD51" s="333">
        <f t="shared" si="7"/>
        <v>0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3">
      <c r="A52" s="355"/>
      <c r="B52" s="356" t="s">
        <v>48</v>
      </c>
      <c r="C52" s="348">
        <v>500950</v>
      </c>
      <c r="D52" s="349" t="s">
        <v>0</v>
      </c>
      <c r="E52" s="348"/>
      <c r="F52" s="350"/>
      <c r="G52" s="345">
        <v>0</v>
      </c>
      <c r="H52" s="345"/>
      <c r="I52" s="352"/>
      <c r="J52" s="345"/>
      <c r="K52" s="368"/>
      <c r="L52" s="353"/>
      <c r="M52" s="342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5"/>
        <v>USD</v>
      </c>
      <c r="U52" s="327"/>
      <c r="V52" s="333"/>
      <c r="W52" s="333">
        <f t="shared" si="8"/>
        <v>0</v>
      </c>
      <c r="AC52" s="333">
        <f t="shared" si="6"/>
        <v>0</v>
      </c>
      <c r="AD52" s="333">
        <f t="shared" si="7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3">
      <c r="A53" s="355"/>
      <c r="B53" s="356" t="s">
        <v>151</v>
      </c>
      <c r="C53" s="348">
        <v>500670</v>
      </c>
      <c r="D53" s="349" t="s">
        <v>0</v>
      </c>
      <c r="E53" s="348"/>
      <c r="F53" s="350"/>
      <c r="G53" s="345">
        <v>0</v>
      </c>
      <c r="H53" s="345"/>
      <c r="I53" s="352"/>
      <c r="J53" s="345"/>
      <c r="K53" s="368"/>
      <c r="L53" s="353"/>
      <c r="M53" s="342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5"/>
        <v>USD</v>
      </c>
      <c r="U53" s="327"/>
      <c r="V53" s="333"/>
      <c r="W53" s="333">
        <f t="shared" si="8"/>
        <v>0</v>
      </c>
      <c r="AC53" s="333">
        <f t="shared" si="6"/>
        <v>0</v>
      </c>
      <c r="AD53" s="333">
        <f t="shared" si="7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57"/>
      <c r="AU53" s="327"/>
      <c r="AV53" s="327"/>
      <c r="AW53" s="327"/>
      <c r="AX53" s="327"/>
      <c r="AY53" s="327"/>
      <c r="AZ53" s="327"/>
      <c r="BA53" s="327"/>
      <c r="BB53" s="358"/>
      <c r="BD53" s="358"/>
      <c r="IP53" s="333"/>
    </row>
    <row r="54" spans="1:250" s="332" customFormat="1" ht="15" hidden="1" customHeight="1" x14ac:dyDescent="0.3">
      <c r="A54" s="355"/>
      <c r="B54" s="356" t="s">
        <v>49</v>
      </c>
      <c r="C54" s="348">
        <v>500727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5"/>
        <v>MYR</v>
      </c>
      <c r="U54" s="327"/>
      <c r="V54" s="333"/>
      <c r="W54" s="333">
        <f t="shared" si="8"/>
        <v>0</v>
      </c>
      <c r="AC54" s="333">
        <f t="shared" si="6"/>
        <v>0</v>
      </c>
      <c r="AD54" s="333">
        <f t="shared" si="7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3">
      <c r="A55" s="359">
        <v>12</v>
      </c>
      <c r="B55" s="377" t="s">
        <v>1396</v>
      </c>
      <c r="C55" s="361">
        <v>501163</v>
      </c>
      <c r="D55" s="362" t="s">
        <v>26</v>
      </c>
      <c r="E55" s="847"/>
      <c r="F55" s="816"/>
      <c r="G55" s="365">
        <v>0</v>
      </c>
      <c r="H55" s="365"/>
      <c r="I55" s="378"/>
      <c r="J55" s="365"/>
      <c r="K55" s="368"/>
      <c r="L55" s="367"/>
      <c r="M55" s="367"/>
      <c r="N55" s="368"/>
      <c r="O55" s="364"/>
      <c r="P55" s="365"/>
      <c r="Q55" s="367"/>
      <c r="R55" s="379">
        <f t="shared" si="0"/>
        <v>0</v>
      </c>
      <c r="S55" s="561"/>
      <c r="T55" s="333" t="str">
        <f t="shared" si="5"/>
        <v>MYR</v>
      </c>
      <c r="U55" s="327"/>
      <c r="V55" s="333"/>
      <c r="W55" s="333">
        <f t="shared" si="8"/>
        <v>0</v>
      </c>
      <c r="AC55" s="333"/>
      <c r="AD55" s="333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customHeight="1" x14ac:dyDescent="0.3">
      <c r="A56" s="359">
        <v>21</v>
      </c>
      <c r="B56" s="377" t="s">
        <v>1619</v>
      </c>
      <c r="C56" s="361">
        <v>501310</v>
      </c>
      <c r="D56" s="362" t="s">
        <v>26</v>
      </c>
      <c r="E56" s="847"/>
      <c r="F56" s="816"/>
      <c r="G56" s="365">
        <v>425.84</v>
      </c>
      <c r="H56" s="365"/>
      <c r="I56" s="378"/>
      <c r="J56" s="365"/>
      <c r="K56" s="368">
        <v>5313.88</v>
      </c>
      <c r="L56" s="367"/>
      <c r="M56" s="367"/>
      <c r="N56" s="368"/>
      <c r="O56" s="364"/>
      <c r="P56" s="365"/>
      <c r="Q56" s="367"/>
      <c r="R56" s="379">
        <f t="shared" si="0"/>
        <v>5739.72</v>
      </c>
      <c r="S56" s="561">
        <f t="shared" si="1"/>
        <v>-2.1033479442849057E-3</v>
      </c>
      <c r="T56" s="333" t="str">
        <f t="shared" si="5"/>
        <v>MYR</v>
      </c>
      <c r="U56" s="327">
        <v>5739.7221033479445</v>
      </c>
      <c r="V56" s="333"/>
      <c r="W56" s="333">
        <f>U56</f>
        <v>5739.7221033479445</v>
      </c>
      <c r="AC56" s="333"/>
      <c r="AD56" s="333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customHeight="1" x14ac:dyDescent="0.3">
      <c r="A57" s="359">
        <v>22</v>
      </c>
      <c r="B57" s="377" t="s">
        <v>1618</v>
      </c>
      <c r="C57" s="361">
        <v>501261</v>
      </c>
      <c r="D57" s="362" t="s">
        <v>26</v>
      </c>
      <c r="E57" s="847"/>
      <c r="F57" s="816"/>
      <c r="G57" s="365">
        <v>0</v>
      </c>
      <c r="H57" s="365"/>
      <c r="I57" s="378"/>
      <c r="J57" s="365"/>
      <c r="K57" s="368">
        <v>449.55</v>
      </c>
      <c r="L57" s="367"/>
      <c r="M57" s="367"/>
      <c r="N57" s="368"/>
      <c r="O57" s="364"/>
      <c r="P57" s="365"/>
      <c r="Q57" s="367"/>
      <c r="R57" s="379">
        <f t="shared" si="0"/>
        <v>449.55</v>
      </c>
      <c r="S57" s="561">
        <f t="shared" si="1"/>
        <v>-4.4422246575663848E-3</v>
      </c>
      <c r="T57" s="333" t="str">
        <f t="shared" si="5"/>
        <v>MYR</v>
      </c>
      <c r="U57" s="327">
        <v>449.55444222465758</v>
      </c>
      <c r="V57" s="333"/>
      <c r="W57" s="333">
        <f>U57</f>
        <v>449.55444222465758</v>
      </c>
      <c r="AC57" s="333"/>
      <c r="AD57" s="333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customHeight="1" x14ac:dyDescent="0.3">
      <c r="A58" s="359">
        <v>23</v>
      </c>
      <c r="B58" s="377" t="s">
        <v>1375</v>
      </c>
      <c r="C58" s="361">
        <v>501147</v>
      </c>
      <c r="D58" s="362" t="s">
        <v>26</v>
      </c>
      <c r="E58" s="847"/>
      <c r="F58" s="816"/>
      <c r="G58" s="421">
        <v>80911.060000000012</v>
      </c>
      <c r="H58" s="440"/>
      <c r="I58" s="365"/>
      <c r="J58" s="365"/>
      <c r="K58" s="366">
        <v>24600.31</v>
      </c>
      <c r="L58" s="365"/>
      <c r="M58" s="365"/>
      <c r="N58" s="366">
        <v>10082.450000000001</v>
      </c>
      <c r="O58" s="365"/>
      <c r="P58" s="365"/>
      <c r="Q58" s="365"/>
      <c r="R58" s="379">
        <f t="shared" si="0"/>
        <v>95428.920000000013</v>
      </c>
      <c r="S58" s="561">
        <f>R58-U58</f>
        <v>-1.8621282200911082E-2</v>
      </c>
      <c r="T58" s="333" t="str">
        <f t="shared" si="5"/>
        <v>MYR</v>
      </c>
      <c r="U58" s="327">
        <v>95428.938621282214</v>
      </c>
      <c r="V58" s="333"/>
      <c r="W58" s="333">
        <f>U58*$W$1</f>
        <v>387536.91974102706</v>
      </c>
      <c r="AC58" s="333"/>
      <c r="AD58" s="333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customHeight="1" x14ac:dyDescent="0.3">
      <c r="A59" s="359">
        <v>24</v>
      </c>
      <c r="B59" s="377" t="s">
        <v>1572</v>
      </c>
      <c r="C59" s="361">
        <v>501281</v>
      </c>
      <c r="D59" s="362" t="s">
        <v>26</v>
      </c>
      <c r="E59" s="361"/>
      <c r="F59" s="371"/>
      <c r="G59" s="364">
        <v>53410.33</v>
      </c>
      <c r="H59" s="440"/>
      <c r="I59" s="378"/>
      <c r="J59" s="365"/>
      <c r="K59" s="368">
        <v>28791.78</v>
      </c>
      <c r="L59" s="367"/>
      <c r="M59" s="367"/>
      <c r="N59" s="368"/>
      <c r="O59" s="364"/>
      <c r="P59" s="365"/>
      <c r="Q59" s="367"/>
      <c r="R59" s="379">
        <f t="shared" si="0"/>
        <v>82202.11</v>
      </c>
      <c r="S59" s="561">
        <f>R59-U59</f>
        <v>6.3245972560252994E-3</v>
      </c>
      <c r="T59" s="333" t="str">
        <f t="shared" si="5"/>
        <v>MYR</v>
      </c>
      <c r="U59" s="327">
        <v>82202.103675402745</v>
      </c>
      <c r="V59" s="333"/>
      <c r="W59" s="333">
        <f>U59*$W$1</f>
        <v>333822.74302581052</v>
      </c>
      <c r="AC59" s="333"/>
      <c r="AD59" s="333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customHeight="1" x14ac:dyDescent="0.3">
      <c r="A60" s="359">
        <v>25</v>
      </c>
      <c r="B60" s="377" t="s">
        <v>1373</v>
      </c>
      <c r="C60" s="361">
        <v>501149</v>
      </c>
      <c r="D60" s="362" t="s">
        <v>26</v>
      </c>
      <c r="E60" s="361"/>
      <c r="F60" s="371"/>
      <c r="G60" s="365">
        <v>27429.680000000011</v>
      </c>
      <c r="H60" s="365"/>
      <c r="I60" s="378"/>
      <c r="J60" s="365"/>
      <c r="K60" s="368">
        <v>13556.69</v>
      </c>
      <c r="L60" s="367"/>
      <c r="M60" s="367"/>
      <c r="N60" s="368">
        <v>18143.439999999999</v>
      </c>
      <c r="O60" s="364"/>
      <c r="P60" s="365"/>
      <c r="Q60" s="367"/>
      <c r="R60" s="379">
        <f t="shared" si="0"/>
        <v>22842.930000000011</v>
      </c>
      <c r="S60" s="561">
        <f t="shared" ref="S60:S93" si="9">R60-W60</f>
        <v>1.1815183574071852E-2</v>
      </c>
      <c r="T60" s="333" t="str">
        <f t="shared" si="5"/>
        <v>MYR</v>
      </c>
      <c r="U60" s="327">
        <v>22842.918184816437</v>
      </c>
      <c r="V60" s="333"/>
      <c r="W60" s="333">
        <f>U60</f>
        <v>22842.918184816437</v>
      </c>
      <c r="AC60" s="333"/>
      <c r="AD60" s="333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4" customFormat="1" ht="15" customHeight="1" x14ac:dyDescent="0.3">
      <c r="A61" s="385">
        <v>26</v>
      </c>
      <c r="B61" s="386" t="s">
        <v>1360</v>
      </c>
      <c r="C61" s="374">
        <v>501128</v>
      </c>
      <c r="D61" s="375" t="s">
        <v>0</v>
      </c>
      <c r="E61" s="374"/>
      <c r="F61" s="376"/>
      <c r="G61" s="366">
        <v>137811.0799999999</v>
      </c>
      <c r="H61" s="366"/>
      <c r="I61" s="387"/>
      <c r="J61" s="366"/>
      <c r="K61" s="368">
        <v>70123.72</v>
      </c>
      <c r="L61" s="368"/>
      <c r="M61" s="368"/>
      <c r="N61" s="368">
        <v>148034.23000000001</v>
      </c>
      <c r="O61" s="369">
        <v>960.02</v>
      </c>
      <c r="P61" s="366">
        <v>864.68</v>
      </c>
      <c r="Q61" s="368"/>
      <c r="R61" s="379">
        <f t="shared" si="0"/>
        <v>58075.869999999908</v>
      </c>
      <c r="S61" s="561">
        <f t="shared" si="9"/>
        <v>1.076164175174199E-3</v>
      </c>
      <c r="T61" s="333" t="str">
        <f t="shared" si="5"/>
        <v>USD</v>
      </c>
      <c r="U61" s="383">
        <v>14300.878828819437</v>
      </c>
      <c r="V61" s="326"/>
      <c r="W61" s="333">
        <f>U61*$W$1</f>
        <v>58075.868923835733</v>
      </c>
      <c r="AC61" s="326"/>
      <c r="AD61" s="326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4"/>
      <c r="BC61" s="384"/>
      <c r="BD61" s="384"/>
      <c r="IP61" s="326"/>
    </row>
    <row r="62" spans="1:250" s="334" customFormat="1" ht="15" customHeight="1" x14ac:dyDescent="0.3">
      <c r="A62" s="385">
        <v>27</v>
      </c>
      <c r="B62" s="386" t="s">
        <v>1625</v>
      </c>
      <c r="C62" s="374">
        <v>501317</v>
      </c>
      <c r="D62" s="375" t="s">
        <v>0</v>
      </c>
      <c r="E62" s="374"/>
      <c r="F62" s="376"/>
      <c r="G62" s="366">
        <v>0</v>
      </c>
      <c r="H62" s="366"/>
      <c r="I62" s="387"/>
      <c r="J62" s="366"/>
      <c r="K62" s="368">
        <v>8012.8</v>
      </c>
      <c r="L62" s="368"/>
      <c r="M62" s="368"/>
      <c r="N62" s="368"/>
      <c r="O62" s="369"/>
      <c r="P62" s="366"/>
      <c r="Q62" s="368"/>
      <c r="R62" s="379">
        <f t="shared" si="0"/>
        <v>8012.8</v>
      </c>
      <c r="S62" s="561">
        <f t="shared" si="9"/>
        <v>-1.2851407280322746E-2</v>
      </c>
      <c r="T62" s="333" t="str">
        <f t="shared" si="5"/>
        <v>USD</v>
      </c>
      <c r="U62" s="383">
        <v>1973.1132360027777</v>
      </c>
      <c r="V62" s="326"/>
      <c r="W62" s="333">
        <f>U62*$W$1</f>
        <v>8012.8128514072805</v>
      </c>
      <c r="AC62" s="326"/>
      <c r="AD62" s="326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4"/>
      <c r="BC62" s="384"/>
      <c r="BD62" s="384"/>
      <c r="IP62" s="326"/>
    </row>
    <row r="63" spans="1:250" s="334" customFormat="1" ht="15" customHeight="1" x14ac:dyDescent="0.3">
      <c r="A63" s="385">
        <v>28</v>
      </c>
      <c r="B63" s="386" t="s">
        <v>1433</v>
      </c>
      <c r="C63" s="374">
        <v>501194</v>
      </c>
      <c r="D63" s="375" t="s">
        <v>26</v>
      </c>
      <c r="E63" s="374"/>
      <c r="F63" s="376"/>
      <c r="G63" s="366">
        <v>232107.16000000009</v>
      </c>
      <c r="H63" s="366"/>
      <c r="I63" s="387"/>
      <c r="J63" s="366"/>
      <c r="K63" s="368">
        <v>169751.25</v>
      </c>
      <c r="L63" s="368"/>
      <c r="M63" s="368"/>
      <c r="N63" s="368">
        <v>77007.72</v>
      </c>
      <c r="O63" s="369"/>
      <c r="P63" s="366"/>
      <c r="Q63" s="368"/>
      <c r="R63" s="379">
        <f t="shared" si="0"/>
        <v>324850.69000000006</v>
      </c>
      <c r="S63" s="561">
        <f t="shared" si="9"/>
        <v>-1.3415794586762786E-2</v>
      </c>
      <c r="T63" s="333" t="str">
        <f t="shared" si="5"/>
        <v>MYR</v>
      </c>
      <c r="U63" s="383">
        <v>324850.70341579465</v>
      </c>
      <c r="V63" s="326"/>
      <c r="W63" s="333">
        <f>U63</f>
        <v>324850.70341579465</v>
      </c>
      <c r="AC63" s="326"/>
      <c r="AD63" s="326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4"/>
      <c r="BC63" s="384"/>
      <c r="BD63" s="384"/>
      <c r="IP63" s="326"/>
    </row>
    <row r="64" spans="1:250" s="334" customFormat="1" ht="15" customHeight="1" x14ac:dyDescent="0.3">
      <c r="A64" s="385">
        <v>29</v>
      </c>
      <c r="B64" s="386" t="s">
        <v>1369</v>
      </c>
      <c r="C64" s="374">
        <v>501140</v>
      </c>
      <c r="D64" s="375" t="s">
        <v>26</v>
      </c>
      <c r="E64" s="374"/>
      <c r="F64" s="376"/>
      <c r="G64" s="366">
        <v>31224.89999999998</v>
      </c>
      <c r="H64" s="366"/>
      <c r="I64" s="387"/>
      <c r="J64" s="366"/>
      <c r="K64" s="368">
        <v>16606.439999999999</v>
      </c>
      <c r="L64" s="368"/>
      <c r="M64" s="368"/>
      <c r="N64" s="368">
        <v>17173.12</v>
      </c>
      <c r="O64" s="369"/>
      <c r="P64" s="366"/>
      <c r="Q64" s="368"/>
      <c r="R64" s="379">
        <f t="shared" si="0"/>
        <v>30658.219999999983</v>
      </c>
      <c r="S64" s="567">
        <f t="shared" si="9"/>
        <v>-8.6112219396454748E-3</v>
      </c>
      <c r="T64" s="333" t="str">
        <f t="shared" si="5"/>
        <v>MYR</v>
      </c>
      <c r="U64" s="383">
        <v>30658.228611221923</v>
      </c>
      <c r="V64" s="326"/>
      <c r="W64" s="333">
        <f>U64</f>
        <v>30658.228611221923</v>
      </c>
      <c r="AC64" s="326"/>
      <c r="AD64" s="326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4"/>
      <c r="BC64" s="384"/>
      <c r="BD64" s="384"/>
      <c r="IP64" s="326"/>
    </row>
    <row r="65" spans="1:250" s="334" customFormat="1" ht="15" customHeight="1" x14ac:dyDescent="0.3">
      <c r="A65" s="385">
        <v>30</v>
      </c>
      <c r="B65" s="386" t="s">
        <v>1434</v>
      </c>
      <c r="C65" s="374">
        <v>501195</v>
      </c>
      <c r="D65" s="375" t="s">
        <v>26</v>
      </c>
      <c r="E65" s="374"/>
      <c r="F65" s="376"/>
      <c r="G65" s="366">
        <v>22296.959999999992</v>
      </c>
      <c r="H65" s="366"/>
      <c r="I65" s="387"/>
      <c r="J65" s="366"/>
      <c r="K65" s="368">
        <v>35314.04</v>
      </c>
      <c r="L65" s="368"/>
      <c r="M65" s="368"/>
      <c r="N65" s="368">
        <v>8222.18</v>
      </c>
      <c r="O65" s="369">
        <v>2.81</v>
      </c>
      <c r="P65" s="366"/>
      <c r="Q65" s="368"/>
      <c r="R65" s="379">
        <f t="shared" si="0"/>
        <v>49386.009999999995</v>
      </c>
      <c r="S65" s="561">
        <f t="shared" si="9"/>
        <v>1.1946739614359103E-3</v>
      </c>
      <c r="T65" s="333" t="str">
        <f t="shared" si="5"/>
        <v>MYR</v>
      </c>
      <c r="U65" s="383">
        <v>49386.008805326033</v>
      </c>
      <c r="V65" s="326"/>
      <c r="W65" s="333">
        <f>U65</f>
        <v>49386.008805326033</v>
      </c>
      <c r="AC65" s="326"/>
      <c r="AD65" s="326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4"/>
      <c r="BC65" s="384"/>
      <c r="BD65" s="384"/>
      <c r="IP65" s="326"/>
    </row>
    <row r="66" spans="1:250" s="332" customFormat="1" ht="15" customHeight="1" x14ac:dyDescent="0.3">
      <c r="A66" s="359">
        <v>31</v>
      </c>
      <c r="B66" s="377" t="s">
        <v>180</v>
      </c>
      <c r="C66" s="361">
        <v>501133</v>
      </c>
      <c r="D66" s="375" t="s">
        <v>0</v>
      </c>
      <c r="E66" s="361"/>
      <c r="F66" s="371"/>
      <c r="G66" s="365">
        <v>164787.89000000004</v>
      </c>
      <c r="H66" s="365"/>
      <c r="I66" s="378"/>
      <c r="J66" s="365"/>
      <c r="K66" s="368">
        <v>108971.05</v>
      </c>
      <c r="L66" s="367"/>
      <c r="M66" s="367"/>
      <c r="N66" s="368">
        <v>112583.26</v>
      </c>
      <c r="O66" s="364"/>
      <c r="P66" s="365"/>
      <c r="Q66" s="367">
        <v>2003.46</v>
      </c>
      <c r="R66" s="379">
        <f t="shared" si="0"/>
        <v>159172.22000000003</v>
      </c>
      <c r="S66" s="561">
        <f t="shared" si="9"/>
        <v>-3.1363102316390723E-3</v>
      </c>
      <c r="T66" s="333" t="str">
        <f t="shared" si="5"/>
        <v>USD</v>
      </c>
      <c r="U66" s="327">
        <v>39195.327046616665</v>
      </c>
      <c r="V66" s="333"/>
      <c r="W66" s="333">
        <f>U66*$W$1</f>
        <v>159172.22313631026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4" customFormat="1" ht="15" hidden="1" customHeight="1" x14ac:dyDescent="0.3">
      <c r="A67" s="385">
        <v>6</v>
      </c>
      <c r="B67" s="386" t="s">
        <v>1275</v>
      </c>
      <c r="C67" s="374">
        <v>501095</v>
      </c>
      <c r="D67" s="375" t="s">
        <v>0</v>
      </c>
      <c r="E67" s="374"/>
      <c r="F67" s="376"/>
      <c r="G67" s="366">
        <v>0</v>
      </c>
      <c r="H67" s="366"/>
      <c r="I67" s="387"/>
      <c r="J67" s="366"/>
      <c r="K67" s="368"/>
      <c r="L67" s="368"/>
      <c r="M67" s="368"/>
      <c r="N67" s="368"/>
      <c r="O67" s="369"/>
      <c r="P67" s="366"/>
      <c r="Q67" s="368"/>
      <c r="R67" s="379">
        <f t="shared" si="0"/>
        <v>0</v>
      </c>
      <c r="S67" s="561">
        <f t="shared" si="9"/>
        <v>0</v>
      </c>
      <c r="T67" s="333" t="str">
        <f t="shared" si="5"/>
        <v>USD</v>
      </c>
      <c r="U67" s="383"/>
      <c r="V67" s="326"/>
      <c r="W67" s="333">
        <f>U67*$W$1</f>
        <v>0</v>
      </c>
      <c r="AC67" s="326"/>
      <c r="AD67" s="326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4"/>
      <c r="BC67" s="384"/>
      <c r="BD67" s="384"/>
      <c r="IP67" s="326"/>
    </row>
    <row r="68" spans="1:250" s="334" customFormat="1" ht="15" customHeight="1" x14ac:dyDescent="0.3">
      <c r="A68" s="385">
        <v>32</v>
      </c>
      <c r="B68" s="386" t="s">
        <v>1504</v>
      </c>
      <c r="C68" s="374">
        <v>501245</v>
      </c>
      <c r="D68" s="375" t="s">
        <v>26</v>
      </c>
      <c r="E68" s="374"/>
      <c r="F68" s="376"/>
      <c r="G68" s="366">
        <v>29730.68</v>
      </c>
      <c r="H68" s="366"/>
      <c r="I68" s="387"/>
      <c r="J68" s="366"/>
      <c r="K68" s="368">
        <v>1958.31</v>
      </c>
      <c r="L68" s="368"/>
      <c r="M68" s="368"/>
      <c r="N68" s="368">
        <v>31688.99</v>
      </c>
      <c r="O68" s="369"/>
      <c r="P68" s="366"/>
      <c r="Q68" s="368"/>
      <c r="R68" s="379">
        <f t="shared" si="0"/>
        <v>0</v>
      </c>
      <c r="S68" s="561">
        <f t="shared" si="9"/>
        <v>0</v>
      </c>
      <c r="T68" s="333" t="s">
        <v>26</v>
      </c>
      <c r="U68" s="383">
        <v>0</v>
      </c>
      <c r="V68" s="326"/>
      <c r="W68" s="333">
        <f t="shared" ref="W68:W80" si="10">U68</f>
        <v>0</v>
      </c>
      <c r="AC68" s="326"/>
      <c r="AD68" s="326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4"/>
      <c r="BC68" s="384"/>
      <c r="BD68" s="384"/>
      <c r="IP68" s="326"/>
    </row>
    <row r="69" spans="1:250" s="334" customFormat="1" ht="15" hidden="1" customHeight="1" x14ac:dyDescent="0.3">
      <c r="A69" s="385">
        <v>25</v>
      </c>
      <c r="B69" s="386" t="s">
        <v>1459</v>
      </c>
      <c r="C69" s="374">
        <v>501213</v>
      </c>
      <c r="D69" s="375" t="s">
        <v>26</v>
      </c>
      <c r="E69" s="374"/>
      <c r="F69" s="376"/>
      <c r="G69" s="366">
        <v>0</v>
      </c>
      <c r="H69" s="366"/>
      <c r="I69" s="387"/>
      <c r="J69" s="366"/>
      <c r="K69" s="368"/>
      <c r="L69" s="368"/>
      <c r="M69" s="368"/>
      <c r="N69" s="368"/>
      <c r="O69" s="369"/>
      <c r="P69" s="366"/>
      <c r="Q69" s="368"/>
      <c r="R69" s="379">
        <f t="shared" si="0"/>
        <v>0</v>
      </c>
      <c r="S69" s="561">
        <f t="shared" si="9"/>
        <v>0</v>
      </c>
      <c r="T69" s="333" t="s">
        <v>26</v>
      </c>
      <c r="U69" s="383"/>
      <c r="V69" s="326"/>
      <c r="W69" s="333">
        <f t="shared" si="10"/>
        <v>0</v>
      </c>
      <c r="AC69" s="326"/>
      <c r="AD69" s="326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4"/>
      <c r="BC69" s="384"/>
      <c r="BD69" s="384"/>
      <c r="IP69" s="326"/>
    </row>
    <row r="70" spans="1:250" s="334" customFormat="1" ht="15" customHeight="1" x14ac:dyDescent="0.3">
      <c r="A70" s="385">
        <v>33</v>
      </c>
      <c r="B70" s="386" t="s">
        <v>1573</v>
      </c>
      <c r="C70" s="374">
        <v>501270</v>
      </c>
      <c r="D70" s="375" t="s">
        <v>26</v>
      </c>
      <c r="E70" s="374"/>
      <c r="F70" s="376"/>
      <c r="G70" s="366">
        <v>18833.5</v>
      </c>
      <c r="H70" s="366"/>
      <c r="I70" s="387"/>
      <c r="J70" s="366"/>
      <c r="K70" s="368">
        <v>13675.44</v>
      </c>
      <c r="L70" s="368"/>
      <c r="M70" s="368"/>
      <c r="N70" s="368"/>
      <c r="O70" s="369"/>
      <c r="P70" s="366"/>
      <c r="Q70" s="368"/>
      <c r="R70" s="379">
        <f t="shared" si="0"/>
        <v>32508.940000000002</v>
      </c>
      <c r="S70" s="561">
        <f t="shared" si="9"/>
        <v>5.6719780804996844E-3</v>
      </c>
      <c r="T70" s="333" t="s">
        <v>26</v>
      </c>
      <c r="U70" s="383">
        <v>32508.934328021922</v>
      </c>
      <c r="V70" s="326"/>
      <c r="W70" s="333">
        <f t="shared" si="10"/>
        <v>32508.934328021922</v>
      </c>
      <c r="AC70" s="326"/>
      <c r="AD70" s="326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4"/>
      <c r="BC70" s="384"/>
      <c r="BD70" s="384"/>
      <c r="IP70" s="326"/>
    </row>
    <row r="71" spans="1:250" s="334" customFormat="1" ht="15" hidden="1" customHeight="1" x14ac:dyDescent="0.3">
      <c r="A71" s="385">
        <v>30</v>
      </c>
      <c r="B71" s="386" t="s">
        <v>1372</v>
      </c>
      <c r="C71" s="374">
        <v>501145</v>
      </c>
      <c r="D71" s="375" t="s">
        <v>26</v>
      </c>
      <c r="E71" s="374"/>
      <c r="F71" s="376"/>
      <c r="G71" s="366">
        <v>0</v>
      </c>
      <c r="H71" s="366"/>
      <c r="I71" s="387"/>
      <c r="J71" s="366"/>
      <c r="K71" s="368"/>
      <c r="L71" s="368"/>
      <c r="M71" s="368"/>
      <c r="N71" s="368"/>
      <c r="O71" s="369"/>
      <c r="P71" s="366"/>
      <c r="Q71" s="368"/>
      <c r="R71" s="379">
        <f t="shared" si="0"/>
        <v>0</v>
      </c>
      <c r="S71" s="561">
        <f t="shared" si="9"/>
        <v>0</v>
      </c>
      <c r="T71" s="333" t="str">
        <f>D71</f>
        <v>MYR</v>
      </c>
      <c r="U71" s="383">
        <v>0</v>
      </c>
      <c r="V71" s="326"/>
      <c r="W71" s="333">
        <f t="shared" si="10"/>
        <v>0</v>
      </c>
      <c r="AC71" s="326"/>
      <c r="AD71" s="326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4"/>
      <c r="BC71" s="384"/>
      <c r="BD71" s="384"/>
      <c r="IP71" s="326"/>
    </row>
    <row r="72" spans="1:250" s="334" customFormat="1" ht="15" customHeight="1" x14ac:dyDescent="0.3">
      <c r="A72" s="385">
        <v>34</v>
      </c>
      <c r="B72" s="386" t="s">
        <v>1397</v>
      </c>
      <c r="C72" s="374">
        <v>501160</v>
      </c>
      <c r="D72" s="375" t="s">
        <v>26</v>
      </c>
      <c r="E72" s="374"/>
      <c r="F72" s="376"/>
      <c r="G72" s="366">
        <v>35145.650000000038</v>
      </c>
      <c r="H72" s="366"/>
      <c r="I72" s="387"/>
      <c r="J72" s="366"/>
      <c r="K72" s="368">
        <v>28157.89</v>
      </c>
      <c r="L72" s="368"/>
      <c r="M72" s="368"/>
      <c r="N72" s="368"/>
      <c r="O72" s="364"/>
      <c r="P72" s="366"/>
      <c r="Q72" s="368"/>
      <c r="R72" s="379">
        <f t="shared" si="0"/>
        <v>63303.540000000037</v>
      </c>
      <c r="S72" s="561">
        <f t="shared" si="9"/>
        <v>-1.2492473928432446E-2</v>
      </c>
      <c r="T72" s="333" t="str">
        <f>D72</f>
        <v>MYR</v>
      </c>
      <c r="U72" s="383">
        <v>63303.552492473966</v>
      </c>
      <c r="V72" s="326"/>
      <c r="W72" s="333">
        <f t="shared" si="10"/>
        <v>63303.552492473966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35</v>
      </c>
      <c r="B73" s="386" t="s">
        <v>1566</v>
      </c>
      <c r="C73" s="374">
        <v>501275</v>
      </c>
      <c r="D73" s="375" t="s">
        <v>26</v>
      </c>
      <c r="E73" s="374"/>
      <c r="F73" s="376"/>
      <c r="G73" s="366">
        <v>62720.200000000012</v>
      </c>
      <c r="H73" s="366"/>
      <c r="I73" s="387"/>
      <c r="J73" s="366"/>
      <c r="K73" s="368">
        <v>20106.07</v>
      </c>
      <c r="L73" s="368"/>
      <c r="M73" s="368"/>
      <c r="N73" s="368"/>
      <c r="O73" s="364"/>
      <c r="P73" s="366"/>
      <c r="Q73" s="368"/>
      <c r="R73" s="379">
        <f t="shared" ref="R73:R136" si="11">G73+H73+J73+K73+I73-M73-O73-P73-Q73-N73</f>
        <v>82826.270000000019</v>
      </c>
      <c r="S73" s="561">
        <f t="shared" si="9"/>
        <v>6.2637315131723881E-3</v>
      </c>
      <c r="T73" s="333" t="str">
        <f>D73</f>
        <v>MYR</v>
      </c>
      <c r="U73" s="383">
        <v>82826.263736268505</v>
      </c>
      <c r="V73" s="326"/>
      <c r="W73" s="333">
        <f t="shared" si="10"/>
        <v>82826.263736268505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36</v>
      </c>
      <c r="B74" s="386" t="s">
        <v>1460</v>
      </c>
      <c r="C74" s="374">
        <v>501220</v>
      </c>
      <c r="D74" s="375" t="s">
        <v>26</v>
      </c>
      <c r="E74" s="374"/>
      <c r="F74" s="376"/>
      <c r="G74" s="366">
        <v>104727.78000000003</v>
      </c>
      <c r="H74" s="366"/>
      <c r="I74" s="387"/>
      <c r="J74" s="366"/>
      <c r="K74" s="368">
        <v>89784.83</v>
      </c>
      <c r="L74" s="368"/>
      <c r="M74" s="368"/>
      <c r="N74" s="368">
        <v>67668.259999999995</v>
      </c>
      <c r="O74" s="364"/>
      <c r="P74" s="366"/>
      <c r="Q74" s="368"/>
      <c r="R74" s="379">
        <f t="shared" si="11"/>
        <v>126844.35000000005</v>
      </c>
      <c r="S74" s="561">
        <f t="shared" si="9"/>
        <v>6.4383562130387872E-3</v>
      </c>
      <c r="T74" s="333" t="str">
        <f t="shared" ref="T74:T77" si="12">D74</f>
        <v>MYR</v>
      </c>
      <c r="U74" s="383">
        <v>126844.34356164384</v>
      </c>
      <c r="V74" s="326"/>
      <c r="W74" s="333">
        <f t="shared" si="10"/>
        <v>126844.34356164384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hidden="1" customHeight="1" x14ac:dyDescent="0.3">
      <c r="A75" s="385">
        <v>25</v>
      </c>
      <c r="B75" s="386" t="s">
        <v>1436</v>
      </c>
      <c r="C75" s="374">
        <v>501201</v>
      </c>
      <c r="D75" s="375" t="s">
        <v>26</v>
      </c>
      <c r="E75" s="374"/>
      <c r="F75" s="376"/>
      <c r="G75" s="366">
        <v>0</v>
      </c>
      <c r="H75" s="366"/>
      <c r="I75" s="387"/>
      <c r="J75" s="366"/>
      <c r="K75" s="368"/>
      <c r="L75" s="368"/>
      <c r="M75" s="368"/>
      <c r="N75" s="368"/>
      <c r="O75" s="364"/>
      <c r="P75" s="366"/>
      <c r="Q75" s="368"/>
      <c r="R75" s="379">
        <f t="shared" si="11"/>
        <v>0</v>
      </c>
      <c r="S75" s="561">
        <f t="shared" si="9"/>
        <v>0</v>
      </c>
      <c r="T75" s="333" t="str">
        <f t="shared" si="12"/>
        <v>MYR</v>
      </c>
      <c r="U75" s="383"/>
      <c r="V75" s="326"/>
      <c r="W75" s="333">
        <f t="shared" si="10"/>
        <v>0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3">
      <c r="A76" s="385">
        <v>37</v>
      </c>
      <c r="B76" s="386" t="s">
        <v>1620</v>
      </c>
      <c r="C76" s="374">
        <v>501201</v>
      </c>
      <c r="D76" s="375" t="s">
        <v>26</v>
      </c>
      <c r="E76" s="374"/>
      <c r="F76" s="376"/>
      <c r="G76" s="366">
        <v>0</v>
      </c>
      <c r="H76" s="366"/>
      <c r="I76" s="387"/>
      <c r="J76" s="366"/>
      <c r="K76" s="368">
        <v>43523.75</v>
      </c>
      <c r="L76" s="368"/>
      <c r="M76" s="368"/>
      <c r="N76" s="368"/>
      <c r="O76" s="364"/>
      <c r="P76" s="366"/>
      <c r="Q76" s="368"/>
      <c r="R76" s="379">
        <f t="shared" si="11"/>
        <v>43523.75</v>
      </c>
      <c r="S76" s="561">
        <f t="shared" si="9"/>
        <v>-4.9364602673449554E-3</v>
      </c>
      <c r="T76" s="333" t="str">
        <f t="shared" si="12"/>
        <v>MYR</v>
      </c>
      <c r="U76" s="383">
        <v>43523.754936460267</v>
      </c>
      <c r="V76" s="326"/>
      <c r="W76" s="333">
        <f t="shared" si="10"/>
        <v>43523.754936460267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4" customFormat="1" ht="15" customHeight="1" x14ac:dyDescent="0.3">
      <c r="A77" s="385">
        <v>38</v>
      </c>
      <c r="B77" s="386" t="s">
        <v>1461</v>
      </c>
      <c r="C77" s="374">
        <v>501211</v>
      </c>
      <c r="D77" s="375" t="s">
        <v>26</v>
      </c>
      <c r="E77" s="374"/>
      <c r="F77" s="376"/>
      <c r="G77" s="366">
        <v>8351.7200000000012</v>
      </c>
      <c r="H77" s="366"/>
      <c r="I77" s="387"/>
      <c r="J77" s="366"/>
      <c r="K77" s="368">
        <v>5480.21</v>
      </c>
      <c r="L77" s="368"/>
      <c r="M77" s="368"/>
      <c r="N77" s="368">
        <v>5779.12</v>
      </c>
      <c r="O77" s="364">
        <v>759.57</v>
      </c>
      <c r="P77" s="366"/>
      <c r="Q77" s="368"/>
      <c r="R77" s="379">
        <f t="shared" si="11"/>
        <v>7293.2400000000007</v>
      </c>
      <c r="S77" s="561">
        <f t="shared" si="9"/>
        <v>7.816109582563513E-4</v>
      </c>
      <c r="T77" s="333" t="str">
        <f t="shared" si="12"/>
        <v>MYR</v>
      </c>
      <c r="U77" s="383">
        <v>7293.2392183890424</v>
      </c>
      <c r="V77" s="326"/>
      <c r="W77" s="333">
        <f t="shared" si="10"/>
        <v>7293.2392183890424</v>
      </c>
      <c r="AC77" s="326"/>
      <c r="AD77" s="326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4"/>
      <c r="BC77" s="384"/>
      <c r="BD77" s="384"/>
      <c r="IP77" s="326"/>
    </row>
    <row r="78" spans="1:250" s="332" customFormat="1" ht="15" customHeight="1" x14ac:dyDescent="0.3">
      <c r="A78" s="359">
        <v>39</v>
      </c>
      <c r="B78" s="377" t="s">
        <v>50</v>
      </c>
      <c r="C78" s="361">
        <v>500783</v>
      </c>
      <c r="D78" s="362" t="s">
        <v>26</v>
      </c>
      <c r="E78" s="361"/>
      <c r="F78" s="371"/>
      <c r="G78" s="365">
        <v>31336.990000000027</v>
      </c>
      <c r="H78" s="365"/>
      <c r="I78" s="378"/>
      <c r="J78" s="365"/>
      <c r="K78" s="368">
        <v>65386.3</v>
      </c>
      <c r="L78" s="367"/>
      <c r="M78" s="367"/>
      <c r="N78" s="368">
        <v>73559.45</v>
      </c>
      <c r="O78" s="364"/>
      <c r="P78" s="365"/>
      <c r="Q78" s="367"/>
      <c r="R78" s="379">
        <f t="shared" si="11"/>
        <v>23163.84000000004</v>
      </c>
      <c r="S78" s="561">
        <f t="shared" si="9"/>
        <v>2.3287671610887628E-3</v>
      </c>
      <c r="T78" s="333" t="str">
        <f t="shared" ref="T78:T104" si="13">D78</f>
        <v>MYR</v>
      </c>
      <c r="U78" s="327">
        <v>23163.837671232879</v>
      </c>
      <c r="V78" s="333"/>
      <c r="W78" s="333">
        <f t="shared" si="10"/>
        <v>23163.837671232879</v>
      </c>
      <c r="AC78" s="333">
        <f>I78+J78+K78+L78-N78-O78-P78-Q78</f>
        <v>-8173.1499999999942</v>
      </c>
      <c r="AD78" s="333">
        <f>G78+I78+J78+K78+L78-N78-O78-P78-Q78</f>
        <v>23163.84000000004</v>
      </c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58"/>
      <c r="BC78" s="358"/>
      <c r="BD78" s="358"/>
      <c r="IP78" s="333"/>
    </row>
    <row r="79" spans="1:250" s="332" customFormat="1" ht="15" customHeight="1" x14ac:dyDescent="0.3">
      <c r="A79" s="359">
        <v>40</v>
      </c>
      <c r="B79" s="377" t="s">
        <v>51</v>
      </c>
      <c r="C79" s="361">
        <v>500790</v>
      </c>
      <c r="D79" s="362" t="s">
        <v>26</v>
      </c>
      <c r="E79" s="361"/>
      <c r="F79" s="371"/>
      <c r="G79" s="365">
        <v>147066.74</v>
      </c>
      <c r="H79" s="365"/>
      <c r="I79" s="378"/>
      <c r="J79" s="365"/>
      <c r="K79" s="368">
        <v>175737.81</v>
      </c>
      <c r="L79" s="367"/>
      <c r="M79" s="367"/>
      <c r="N79" s="368">
        <v>224080.28</v>
      </c>
      <c r="O79" s="364"/>
      <c r="P79" s="365"/>
      <c r="Q79" s="367"/>
      <c r="R79" s="379">
        <f t="shared" si="11"/>
        <v>98724.26999999999</v>
      </c>
      <c r="S79" s="561">
        <f t="shared" si="9"/>
        <v>2.0547945314319804E-3</v>
      </c>
      <c r="T79" s="333" t="str">
        <f t="shared" si="13"/>
        <v>MYR</v>
      </c>
      <c r="U79" s="327">
        <v>98724.267945205458</v>
      </c>
      <c r="V79" s="333"/>
      <c r="W79" s="333">
        <f t="shared" si="10"/>
        <v>98724.267945205458</v>
      </c>
      <c r="AC79" s="333">
        <f>I79+J79+K79+L79-N79-O79-P79-Q79</f>
        <v>-48342.47</v>
      </c>
      <c r="AD79" s="333">
        <f>G79+I79+J79+K79+L79-N79-O79-P79-Q79</f>
        <v>98724.26999999999</v>
      </c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58"/>
      <c r="BC79" s="358"/>
      <c r="BD79" s="358"/>
      <c r="IP79" s="333"/>
    </row>
    <row r="80" spans="1:250" s="332" customFormat="1" ht="15" customHeight="1" x14ac:dyDescent="0.3">
      <c r="A80" s="359">
        <v>41</v>
      </c>
      <c r="B80" s="377" t="s">
        <v>1574</v>
      </c>
      <c r="C80" s="361">
        <v>501240</v>
      </c>
      <c r="D80" s="362" t="s">
        <v>26</v>
      </c>
      <c r="E80" s="361"/>
      <c r="F80" s="371"/>
      <c r="G80" s="365">
        <v>35293.119999999981</v>
      </c>
      <c r="H80" s="365"/>
      <c r="I80" s="378"/>
      <c r="J80" s="365"/>
      <c r="K80" s="368">
        <v>28791.78</v>
      </c>
      <c r="L80" s="367"/>
      <c r="M80" s="367"/>
      <c r="N80" s="368"/>
      <c r="O80" s="364"/>
      <c r="P80" s="365"/>
      <c r="Q80" s="367"/>
      <c r="R80" s="379">
        <f t="shared" si="11"/>
        <v>64084.89999999998</v>
      </c>
      <c r="S80" s="561">
        <f t="shared" si="9"/>
        <v>-3.1506849336437881E-2</v>
      </c>
      <c r="T80" s="333" t="str">
        <f t="shared" si="13"/>
        <v>MYR</v>
      </c>
      <c r="U80" s="327">
        <v>64084.931506849316</v>
      </c>
      <c r="V80" s="333"/>
      <c r="W80" s="333">
        <f t="shared" si="10"/>
        <v>64084.931506849316</v>
      </c>
      <c r="AC80" s="333"/>
      <c r="AD80" s="333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27"/>
      <c r="AR80" s="327"/>
      <c r="AS80" s="327"/>
      <c r="AT80" s="327"/>
      <c r="AU80" s="327"/>
      <c r="AV80" s="327"/>
      <c r="AW80" s="327"/>
      <c r="AX80" s="327"/>
      <c r="AY80" s="327"/>
      <c r="AZ80" s="327"/>
      <c r="BA80" s="327"/>
      <c r="BB80" s="358"/>
      <c r="BC80" s="358"/>
      <c r="BD80" s="358"/>
      <c r="IP80" s="333"/>
    </row>
    <row r="81" spans="1:250" s="332" customFormat="1" ht="15" hidden="1" customHeight="1" x14ac:dyDescent="0.3">
      <c r="A81" s="359"/>
      <c r="B81" s="377" t="s">
        <v>214</v>
      </c>
      <c r="C81" s="361">
        <v>500786</v>
      </c>
      <c r="D81" s="362" t="s">
        <v>26</v>
      </c>
      <c r="E81" s="558" t="s">
        <v>67</v>
      </c>
      <c r="F81" s="371"/>
      <c r="G81" s="365">
        <v>0</v>
      </c>
      <c r="H81" s="365"/>
      <c r="I81" s="378"/>
      <c r="J81" s="365"/>
      <c r="K81" s="368"/>
      <c r="L81" s="367"/>
      <c r="M81" s="367"/>
      <c r="N81" s="368"/>
      <c r="O81" s="364"/>
      <c r="P81" s="365"/>
      <c r="Q81" s="367"/>
      <c r="R81" s="379">
        <f t="shared" si="11"/>
        <v>0</v>
      </c>
      <c r="S81" s="561">
        <f t="shared" si="9"/>
        <v>0</v>
      </c>
      <c r="T81" s="333" t="str">
        <f t="shared" si="13"/>
        <v>MYR</v>
      </c>
      <c r="U81" s="327"/>
      <c r="V81" s="333"/>
      <c r="W81" s="333"/>
      <c r="AC81" s="333">
        <f t="shared" ref="AC81:AC100" si="14">I81+J81+K81+L81-N81-O81-P81-Q81</f>
        <v>0</v>
      </c>
      <c r="AD81" s="333">
        <f t="shared" ref="AD81:AD100" si="15">G81+I81+J81+K81+L81-N81-O81-P81-Q81</f>
        <v>0</v>
      </c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27"/>
      <c r="AR81" s="327"/>
      <c r="AS81" s="327"/>
      <c r="AT81" s="327"/>
      <c r="AU81" s="327"/>
      <c r="AV81" s="327"/>
      <c r="AW81" s="327"/>
      <c r="AX81" s="327"/>
      <c r="AY81" s="327"/>
      <c r="AZ81" s="327"/>
      <c r="BA81" s="327"/>
      <c r="BB81" s="358"/>
      <c r="BC81" s="358"/>
      <c r="BD81" s="358"/>
      <c r="IP81" s="333"/>
    </row>
    <row r="82" spans="1:250" s="332" customFormat="1" ht="15" hidden="1" customHeight="1" x14ac:dyDescent="0.3">
      <c r="A82" s="359"/>
      <c r="B82" s="377" t="s">
        <v>215</v>
      </c>
      <c r="C82" s="361">
        <v>500778</v>
      </c>
      <c r="D82" s="362" t="s">
        <v>0</v>
      </c>
      <c r="E82" s="361"/>
      <c r="F82" s="371"/>
      <c r="G82" s="365">
        <v>0</v>
      </c>
      <c r="H82" s="365"/>
      <c r="I82" s="378"/>
      <c r="J82" s="365"/>
      <c r="K82" s="368"/>
      <c r="L82" s="367"/>
      <c r="M82" s="367"/>
      <c r="N82" s="368"/>
      <c r="O82" s="364"/>
      <c r="P82" s="365"/>
      <c r="Q82" s="367"/>
      <c r="R82" s="379">
        <f t="shared" si="11"/>
        <v>0</v>
      </c>
      <c r="S82" s="561">
        <f t="shared" si="9"/>
        <v>0</v>
      </c>
      <c r="T82" s="333" t="str">
        <f t="shared" si="13"/>
        <v>USD</v>
      </c>
      <c r="U82" s="327"/>
      <c r="V82" s="333"/>
      <c r="W82" s="333"/>
      <c r="AC82" s="333">
        <f t="shared" si="14"/>
        <v>0</v>
      </c>
      <c r="AD82" s="333">
        <f t="shared" si="15"/>
        <v>0</v>
      </c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27"/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58"/>
      <c r="BD82" s="358"/>
      <c r="IP82" s="333"/>
    </row>
    <row r="83" spans="1:250" s="332" customFormat="1" ht="15" hidden="1" customHeight="1" x14ac:dyDescent="0.3">
      <c r="A83" s="359"/>
      <c r="B83" s="377" t="s">
        <v>216</v>
      </c>
      <c r="C83" s="361">
        <v>500637</v>
      </c>
      <c r="D83" s="362" t="s">
        <v>0</v>
      </c>
      <c r="E83" s="361"/>
      <c r="F83" s="371"/>
      <c r="G83" s="365">
        <v>0</v>
      </c>
      <c r="H83" s="365"/>
      <c r="I83" s="378"/>
      <c r="J83" s="365"/>
      <c r="K83" s="368"/>
      <c r="L83" s="367"/>
      <c r="M83" s="367"/>
      <c r="N83" s="368"/>
      <c r="O83" s="364"/>
      <c r="P83" s="365"/>
      <c r="Q83" s="367"/>
      <c r="R83" s="379">
        <f t="shared" si="11"/>
        <v>0</v>
      </c>
      <c r="S83" s="561">
        <f t="shared" si="9"/>
        <v>0</v>
      </c>
      <c r="T83" s="333" t="str">
        <f t="shared" si="13"/>
        <v>USD</v>
      </c>
      <c r="U83" s="327"/>
      <c r="V83" s="333"/>
      <c r="W83" s="333"/>
      <c r="AC83" s="333">
        <f t="shared" si="14"/>
        <v>0</v>
      </c>
      <c r="AD83" s="333">
        <f t="shared" si="15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58"/>
      <c r="BD83" s="358"/>
      <c r="IP83" s="333"/>
    </row>
    <row r="84" spans="1:250" s="334" customFormat="1" ht="15" hidden="1" customHeight="1" x14ac:dyDescent="0.3">
      <c r="A84" s="359">
        <v>6</v>
      </c>
      <c r="B84" s="377" t="s">
        <v>52</v>
      </c>
      <c r="C84" s="361">
        <v>500960</v>
      </c>
      <c r="D84" s="362" t="s">
        <v>0</v>
      </c>
      <c r="E84" s="361"/>
      <c r="F84" s="371"/>
      <c r="G84" s="365">
        <v>-2.7648638933897018E-10</v>
      </c>
      <c r="H84" s="365"/>
      <c r="I84" s="378"/>
      <c r="J84" s="365"/>
      <c r="K84" s="368"/>
      <c r="L84" s="367"/>
      <c r="M84" s="367"/>
      <c r="N84" s="368"/>
      <c r="O84" s="364"/>
      <c r="P84" s="365"/>
      <c r="Q84" s="367"/>
      <c r="R84" s="379">
        <f t="shared" si="11"/>
        <v>-2.7648638933897018E-10</v>
      </c>
      <c r="S84" s="561">
        <f t="shared" si="9"/>
        <v>-2.7648638933897018E-10</v>
      </c>
      <c r="T84" s="333" t="str">
        <f t="shared" si="13"/>
        <v>USD</v>
      </c>
      <c r="U84" s="327"/>
      <c r="V84" s="333"/>
      <c r="W84" s="333">
        <f>U84*$W$1</f>
        <v>0</v>
      </c>
      <c r="X84" s="332"/>
      <c r="Y84" s="332"/>
      <c r="Z84" s="332"/>
      <c r="AA84" s="332"/>
      <c r="AB84" s="332"/>
      <c r="AC84" s="333">
        <f t="shared" si="14"/>
        <v>0</v>
      </c>
      <c r="AD84" s="333">
        <f t="shared" si="15"/>
        <v>-2.7648638933897018E-10</v>
      </c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58"/>
      <c r="BC84" s="332"/>
      <c r="BD84" s="358"/>
      <c r="BE84" s="332"/>
      <c r="BF84" s="332"/>
      <c r="BG84" s="332"/>
      <c r="BH84" s="332"/>
      <c r="BI84" s="332"/>
      <c r="BJ84" s="332"/>
      <c r="BK84" s="332"/>
      <c r="BL84" s="332"/>
      <c r="BM84" s="332"/>
      <c r="BN84" s="332"/>
      <c r="BO84" s="332"/>
      <c r="BP84" s="332"/>
      <c r="BQ84" s="332"/>
      <c r="BR84" s="332"/>
      <c r="BS84" s="332"/>
      <c r="BT84" s="332"/>
      <c r="BU84" s="332"/>
      <c r="BV84" s="332"/>
      <c r="BW84" s="332"/>
      <c r="BX84" s="332"/>
      <c r="BY84" s="332"/>
      <c r="BZ84" s="332"/>
      <c r="CA84" s="332"/>
      <c r="CB84" s="332"/>
      <c r="CC84" s="332"/>
      <c r="CD84" s="332"/>
      <c r="CE84" s="332"/>
      <c r="CF84" s="332"/>
      <c r="CG84" s="332"/>
      <c r="CH84" s="332"/>
      <c r="CI84" s="332"/>
      <c r="CJ84" s="332"/>
      <c r="CK84" s="332"/>
      <c r="CL84" s="332"/>
      <c r="CM84" s="332"/>
      <c r="CN84" s="332"/>
      <c r="CO84" s="332"/>
      <c r="CP84" s="332"/>
      <c r="CQ84" s="332"/>
      <c r="CR84" s="332"/>
      <c r="CS84" s="332"/>
      <c r="CT84" s="332"/>
      <c r="CU84" s="332"/>
      <c r="CV84" s="332"/>
      <c r="CW84" s="332"/>
      <c r="CX84" s="332"/>
      <c r="CY84" s="332"/>
      <c r="CZ84" s="332"/>
      <c r="DA84" s="332"/>
      <c r="DB84" s="332"/>
      <c r="DC84" s="332"/>
      <c r="DD84" s="332"/>
      <c r="DE84" s="332"/>
      <c r="DF84" s="332"/>
      <c r="DG84" s="332"/>
      <c r="DH84" s="332"/>
      <c r="DI84" s="332"/>
      <c r="DJ84" s="332"/>
      <c r="DK84" s="332"/>
      <c r="DL84" s="332"/>
      <c r="DM84" s="332"/>
      <c r="DN84" s="332"/>
      <c r="DO84" s="332"/>
      <c r="DP84" s="332"/>
      <c r="DQ84" s="332"/>
      <c r="DR84" s="332"/>
      <c r="DS84" s="332"/>
      <c r="DT84" s="332"/>
      <c r="DU84" s="332"/>
      <c r="DV84" s="332"/>
      <c r="DW84" s="332"/>
      <c r="DX84" s="332"/>
      <c r="DY84" s="332"/>
      <c r="DZ84" s="332"/>
      <c r="EA84" s="332"/>
      <c r="EB84" s="332"/>
      <c r="EC84" s="332"/>
      <c r="ED84" s="332"/>
      <c r="EE84" s="332"/>
      <c r="EF84" s="332"/>
      <c r="EG84" s="332"/>
      <c r="EH84" s="332"/>
      <c r="EI84" s="332"/>
      <c r="EJ84" s="332"/>
      <c r="EK84" s="332"/>
      <c r="EL84" s="332"/>
      <c r="EM84" s="332"/>
      <c r="EN84" s="332"/>
      <c r="EO84" s="332"/>
      <c r="EP84" s="332"/>
      <c r="EQ84" s="332"/>
      <c r="ER84" s="332"/>
      <c r="ES84" s="332"/>
      <c r="ET84" s="332"/>
      <c r="EU84" s="332"/>
      <c r="EV84" s="332"/>
      <c r="EW84" s="332"/>
      <c r="EX84" s="332"/>
      <c r="EY84" s="332"/>
      <c r="EZ84" s="332"/>
      <c r="FA84" s="332"/>
      <c r="FB84" s="332"/>
      <c r="FC84" s="332"/>
      <c r="FD84" s="332"/>
      <c r="FE84" s="332"/>
      <c r="FF84" s="332"/>
      <c r="FG84" s="332"/>
      <c r="FH84" s="332"/>
      <c r="FI84" s="332"/>
      <c r="FJ84" s="332"/>
      <c r="FK84" s="332"/>
      <c r="FL84" s="332"/>
      <c r="FM84" s="332"/>
      <c r="FN84" s="332"/>
      <c r="FO84" s="332"/>
      <c r="FP84" s="332"/>
      <c r="FQ84" s="332"/>
      <c r="FR84" s="332"/>
      <c r="FS84" s="332"/>
      <c r="FT84" s="332"/>
      <c r="FU84" s="332"/>
      <c r="FV84" s="332"/>
      <c r="FW84" s="332"/>
      <c r="FX84" s="332"/>
      <c r="FY84" s="332"/>
      <c r="FZ84" s="332"/>
      <c r="GA84" s="332"/>
      <c r="GB84" s="332"/>
      <c r="GC84" s="332"/>
      <c r="GD84" s="332"/>
      <c r="GE84" s="332"/>
      <c r="GF84" s="332"/>
      <c r="GG84" s="332"/>
      <c r="GH84" s="332"/>
      <c r="GI84" s="332"/>
      <c r="GJ84" s="332"/>
      <c r="GK84" s="332"/>
      <c r="GL84" s="332"/>
      <c r="GM84" s="332"/>
      <c r="GN84" s="332"/>
      <c r="GO84" s="332"/>
      <c r="GP84" s="332"/>
      <c r="GQ84" s="332"/>
      <c r="GR84" s="332"/>
      <c r="GS84" s="332"/>
      <c r="GT84" s="332"/>
      <c r="GU84" s="332"/>
      <c r="GV84" s="332"/>
      <c r="GW84" s="332"/>
      <c r="GX84" s="332"/>
      <c r="GY84" s="332"/>
      <c r="GZ84" s="332"/>
      <c r="HA84" s="332"/>
      <c r="HB84" s="332"/>
      <c r="HC84" s="332"/>
      <c r="HD84" s="332"/>
      <c r="HE84" s="332"/>
      <c r="HF84" s="332"/>
      <c r="HG84" s="332"/>
      <c r="HH84" s="332"/>
      <c r="HI84" s="332"/>
      <c r="HJ84" s="332"/>
      <c r="HK84" s="332"/>
      <c r="HL84" s="332"/>
      <c r="HM84" s="332"/>
      <c r="HN84" s="332"/>
      <c r="HO84" s="332"/>
      <c r="HP84" s="332"/>
      <c r="HQ84" s="332"/>
      <c r="HR84" s="332"/>
      <c r="HS84" s="332"/>
      <c r="HT84" s="332"/>
      <c r="HU84" s="332"/>
      <c r="HV84" s="332"/>
      <c r="HW84" s="332"/>
      <c r="HX84" s="332"/>
      <c r="HY84" s="332"/>
      <c r="HZ84" s="332"/>
      <c r="IA84" s="332"/>
      <c r="IB84" s="332"/>
      <c r="IC84" s="332"/>
      <c r="ID84" s="332"/>
      <c r="IE84" s="332"/>
      <c r="IF84" s="332"/>
      <c r="IG84" s="332"/>
      <c r="IH84" s="332"/>
      <c r="II84" s="332"/>
      <c r="IJ84" s="332"/>
      <c r="IP84" s="326"/>
    </row>
    <row r="85" spans="1:250" s="332" customFormat="1" ht="15" hidden="1" customHeight="1" x14ac:dyDescent="0.3">
      <c r="A85" s="359">
        <v>6</v>
      </c>
      <c r="B85" s="377" t="s">
        <v>145</v>
      </c>
      <c r="C85" s="361">
        <v>500887</v>
      </c>
      <c r="D85" s="362" t="s">
        <v>0</v>
      </c>
      <c r="E85" s="361"/>
      <c r="F85" s="371"/>
      <c r="G85" s="365">
        <v>4.5499999832827598E-3</v>
      </c>
      <c r="H85" s="365"/>
      <c r="I85" s="378"/>
      <c r="J85" s="365"/>
      <c r="K85" s="368"/>
      <c r="L85" s="367"/>
      <c r="M85" s="367"/>
      <c r="N85" s="368"/>
      <c r="O85" s="364"/>
      <c r="P85" s="365"/>
      <c r="Q85" s="367"/>
      <c r="R85" s="379">
        <f t="shared" si="11"/>
        <v>4.5499999832827598E-3</v>
      </c>
      <c r="S85" s="561">
        <f t="shared" si="9"/>
        <v>4.5499999832827598E-3</v>
      </c>
      <c r="T85" s="333" t="str">
        <f t="shared" si="13"/>
        <v>USD</v>
      </c>
      <c r="U85" s="640"/>
      <c r="V85" s="333"/>
      <c r="W85" s="333">
        <f>U85*$W$1</f>
        <v>0</v>
      </c>
      <c r="AC85" s="333">
        <f t="shared" si="14"/>
        <v>0</v>
      </c>
      <c r="AD85" s="333">
        <f t="shared" si="15"/>
        <v>4.5499999832827598E-3</v>
      </c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27"/>
      <c r="AR85" s="327"/>
      <c r="AS85" s="327"/>
      <c r="AT85" s="357"/>
      <c r="AU85" s="327"/>
      <c r="AV85" s="327"/>
      <c r="AW85" s="327"/>
      <c r="AX85" s="327"/>
      <c r="AY85" s="327"/>
      <c r="AZ85" s="327"/>
      <c r="BA85" s="327"/>
      <c r="BB85" s="358"/>
      <c r="BC85" s="358"/>
      <c r="BD85" s="358"/>
      <c r="IP85" s="333"/>
    </row>
    <row r="86" spans="1:250" s="332" customFormat="1" ht="15" hidden="1" customHeight="1" x14ac:dyDescent="0.3">
      <c r="A86" s="359">
        <v>7</v>
      </c>
      <c r="B86" s="377" t="s">
        <v>146</v>
      </c>
      <c r="C86" s="361">
        <v>501040</v>
      </c>
      <c r="D86" s="362" t="s">
        <v>0</v>
      </c>
      <c r="E86" s="361"/>
      <c r="F86" s="371"/>
      <c r="G86" s="365">
        <v>-4.4250000137253664E-3</v>
      </c>
      <c r="H86" s="365"/>
      <c r="I86" s="378"/>
      <c r="J86" s="365"/>
      <c r="K86" s="368"/>
      <c r="L86" s="367"/>
      <c r="M86" s="367"/>
      <c r="N86" s="368"/>
      <c r="O86" s="364"/>
      <c r="P86" s="365"/>
      <c r="Q86" s="367"/>
      <c r="R86" s="379">
        <f t="shared" si="11"/>
        <v>-4.4250000137253664E-3</v>
      </c>
      <c r="S86" s="561">
        <f t="shared" si="9"/>
        <v>-4.4250000137253664E-3</v>
      </c>
      <c r="T86" s="333" t="str">
        <f t="shared" si="13"/>
        <v>USD</v>
      </c>
      <c r="U86" s="327"/>
      <c r="V86" s="333"/>
      <c r="W86" s="333">
        <f>U86*$W$1</f>
        <v>0</v>
      </c>
      <c r="AC86" s="333">
        <f t="shared" si="14"/>
        <v>0</v>
      </c>
      <c r="AD86" s="333">
        <f t="shared" si="15"/>
        <v>-4.4250000137253664E-3</v>
      </c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27"/>
      <c r="AR86" s="327"/>
      <c r="AS86" s="327"/>
      <c r="AT86" s="357"/>
      <c r="AU86" s="327"/>
      <c r="AV86" s="327"/>
      <c r="AW86" s="327"/>
      <c r="AX86" s="327"/>
      <c r="AY86" s="327"/>
      <c r="AZ86" s="327"/>
      <c r="BA86" s="327"/>
      <c r="BB86" s="358"/>
      <c r="BC86" s="358"/>
      <c r="BD86" s="358"/>
      <c r="IP86" s="333"/>
    </row>
    <row r="87" spans="1:250" s="332" customFormat="1" ht="15" hidden="1" customHeight="1" thickBot="1" x14ac:dyDescent="0.35">
      <c r="A87" s="359">
        <v>7</v>
      </c>
      <c r="B87" s="377" t="s">
        <v>53</v>
      </c>
      <c r="C87" s="361">
        <v>500865</v>
      </c>
      <c r="D87" s="362" t="s">
        <v>26</v>
      </c>
      <c r="E87" s="361"/>
      <c r="F87" s="371"/>
      <c r="G87" s="365">
        <v>0</v>
      </c>
      <c r="H87" s="365"/>
      <c r="I87" s="378"/>
      <c r="J87" s="365"/>
      <c r="K87" s="368"/>
      <c r="L87" s="367"/>
      <c r="M87" s="367"/>
      <c r="N87" s="368"/>
      <c r="O87" s="364"/>
      <c r="P87" s="365"/>
      <c r="Q87" s="367"/>
      <c r="R87" s="379">
        <f t="shared" si="11"/>
        <v>0</v>
      </c>
      <c r="S87" s="561">
        <f t="shared" si="9"/>
        <v>0</v>
      </c>
      <c r="T87" s="333" t="str">
        <f t="shared" si="13"/>
        <v>MYR</v>
      </c>
      <c r="U87" s="588"/>
      <c r="V87" s="333"/>
      <c r="W87" s="333">
        <f t="shared" ref="W87:W104" si="16">U87</f>
        <v>0</v>
      </c>
      <c r="AC87" s="333">
        <f t="shared" si="14"/>
        <v>0</v>
      </c>
      <c r="AD87" s="333">
        <f t="shared" si="15"/>
        <v>0</v>
      </c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58"/>
      <c r="BC87" s="358"/>
      <c r="BD87" s="358"/>
      <c r="IP87" s="333"/>
    </row>
    <row r="88" spans="1:250" s="332" customFormat="1" ht="15" hidden="1" customHeight="1" x14ac:dyDescent="0.3">
      <c r="A88" s="359"/>
      <c r="B88" s="377" t="s">
        <v>54</v>
      </c>
      <c r="C88" s="361">
        <v>500825</v>
      </c>
      <c r="D88" s="362" t="s">
        <v>26</v>
      </c>
      <c r="E88" s="361"/>
      <c r="F88" s="371"/>
      <c r="G88" s="365">
        <v>0</v>
      </c>
      <c r="H88" s="365"/>
      <c r="I88" s="378"/>
      <c r="J88" s="365"/>
      <c r="K88" s="368"/>
      <c r="L88" s="367"/>
      <c r="M88" s="367"/>
      <c r="N88" s="368"/>
      <c r="O88" s="364"/>
      <c r="P88" s="365"/>
      <c r="Q88" s="367"/>
      <c r="R88" s="379">
        <f t="shared" si="11"/>
        <v>0</v>
      </c>
      <c r="S88" s="561">
        <f t="shared" si="9"/>
        <v>0</v>
      </c>
      <c r="T88" s="333" t="str">
        <f t="shared" si="13"/>
        <v>MYR</v>
      </c>
      <c r="U88" s="327"/>
      <c r="V88" s="333"/>
      <c r="W88" s="333">
        <f t="shared" si="16"/>
        <v>0</v>
      </c>
      <c r="AC88" s="333">
        <f t="shared" si="14"/>
        <v>0</v>
      </c>
      <c r="AD88" s="333">
        <f t="shared" si="15"/>
        <v>0</v>
      </c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58"/>
      <c r="BD88" s="358"/>
      <c r="IP88" s="333"/>
    </row>
    <row r="89" spans="1:250" s="332" customFormat="1" ht="15" hidden="1" customHeight="1" x14ac:dyDescent="0.3">
      <c r="A89" s="359"/>
      <c r="B89" s="377" t="s">
        <v>55</v>
      </c>
      <c r="C89" s="361">
        <v>500935</v>
      </c>
      <c r="D89" s="362" t="s">
        <v>0</v>
      </c>
      <c r="E89" s="361"/>
      <c r="F89" s="371"/>
      <c r="G89" s="365">
        <v>0</v>
      </c>
      <c r="H89" s="365"/>
      <c r="I89" s="378"/>
      <c r="J89" s="365"/>
      <c r="K89" s="368"/>
      <c r="L89" s="367"/>
      <c r="M89" s="367"/>
      <c r="N89" s="368"/>
      <c r="O89" s="364"/>
      <c r="P89" s="365"/>
      <c r="Q89" s="367"/>
      <c r="R89" s="379">
        <f t="shared" si="11"/>
        <v>0</v>
      </c>
      <c r="S89" s="561">
        <f t="shared" si="9"/>
        <v>0</v>
      </c>
      <c r="T89" s="333" t="str">
        <f t="shared" si="13"/>
        <v>USD</v>
      </c>
      <c r="U89" s="327"/>
      <c r="V89" s="333"/>
      <c r="W89" s="333">
        <f t="shared" si="16"/>
        <v>0</v>
      </c>
      <c r="AC89" s="333">
        <f t="shared" si="14"/>
        <v>0</v>
      </c>
      <c r="AD89" s="333">
        <f t="shared" si="15"/>
        <v>0</v>
      </c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27"/>
      <c r="AR89" s="327"/>
      <c r="AS89" s="327"/>
      <c r="AT89" s="357"/>
      <c r="AU89" s="327"/>
      <c r="AV89" s="327"/>
      <c r="AW89" s="327"/>
      <c r="AX89" s="327"/>
      <c r="AY89" s="327"/>
      <c r="AZ89" s="327"/>
      <c r="BA89" s="327"/>
      <c r="BB89" s="358"/>
      <c r="BC89" s="358"/>
      <c r="BD89" s="358"/>
      <c r="IP89" s="333"/>
    </row>
    <row r="90" spans="1:250" s="332" customFormat="1" ht="15" hidden="1" customHeight="1" x14ac:dyDescent="0.3">
      <c r="A90" s="359"/>
      <c r="B90" s="377" t="s">
        <v>56</v>
      </c>
      <c r="C90" s="361">
        <v>500949</v>
      </c>
      <c r="D90" s="362" t="s">
        <v>26</v>
      </c>
      <c r="E90" s="361"/>
      <c r="F90" s="371"/>
      <c r="G90" s="365">
        <v>0</v>
      </c>
      <c r="H90" s="365"/>
      <c r="I90" s="378"/>
      <c r="J90" s="365"/>
      <c r="K90" s="368"/>
      <c r="L90" s="367"/>
      <c r="M90" s="367"/>
      <c r="N90" s="368"/>
      <c r="O90" s="364"/>
      <c r="P90" s="365"/>
      <c r="Q90" s="367"/>
      <c r="R90" s="379">
        <f t="shared" si="11"/>
        <v>0</v>
      </c>
      <c r="S90" s="561">
        <f t="shared" si="9"/>
        <v>0</v>
      </c>
      <c r="T90" s="333" t="str">
        <f t="shared" si="13"/>
        <v>MYR</v>
      </c>
      <c r="U90" s="327"/>
      <c r="V90" s="333"/>
      <c r="W90" s="333">
        <f t="shared" si="16"/>
        <v>0</v>
      </c>
      <c r="AC90" s="333">
        <f t="shared" si="14"/>
        <v>0</v>
      </c>
      <c r="AD90" s="333">
        <f t="shared" si="15"/>
        <v>0</v>
      </c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D90" s="358"/>
      <c r="IP90" s="333"/>
    </row>
    <row r="91" spans="1:250" s="332" customFormat="1" ht="15" hidden="1" customHeight="1" x14ac:dyDescent="0.3">
      <c r="A91" s="359"/>
      <c r="B91" s="377" t="s">
        <v>57</v>
      </c>
      <c r="C91" s="361">
        <v>500795</v>
      </c>
      <c r="D91" s="362" t="s">
        <v>0</v>
      </c>
      <c r="E91" s="361"/>
      <c r="F91" s="371"/>
      <c r="G91" s="365">
        <v>0</v>
      </c>
      <c r="H91" s="365"/>
      <c r="I91" s="378"/>
      <c r="J91" s="365"/>
      <c r="K91" s="368"/>
      <c r="L91" s="367"/>
      <c r="M91" s="367"/>
      <c r="N91" s="368"/>
      <c r="O91" s="364"/>
      <c r="P91" s="365"/>
      <c r="Q91" s="367"/>
      <c r="R91" s="379">
        <f t="shared" si="11"/>
        <v>0</v>
      </c>
      <c r="S91" s="561">
        <f t="shared" si="9"/>
        <v>0</v>
      </c>
      <c r="T91" s="333" t="str">
        <f t="shared" si="13"/>
        <v>USD</v>
      </c>
      <c r="U91" s="327"/>
      <c r="V91" s="333"/>
      <c r="W91" s="333">
        <f t="shared" si="16"/>
        <v>0</v>
      </c>
      <c r="AC91" s="333">
        <f t="shared" si="14"/>
        <v>0</v>
      </c>
      <c r="AD91" s="333">
        <f t="shared" si="15"/>
        <v>0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57"/>
      <c r="AU91" s="327"/>
      <c r="AV91" s="327"/>
      <c r="AW91" s="327"/>
      <c r="AX91" s="327"/>
      <c r="AY91" s="327"/>
      <c r="AZ91" s="327"/>
      <c r="BA91" s="327"/>
      <c r="BB91" s="358"/>
      <c r="BD91" s="358"/>
      <c r="IP91" s="333"/>
    </row>
    <row r="92" spans="1:250" s="332" customFormat="1" ht="15" hidden="1" customHeight="1" x14ac:dyDescent="0.3">
      <c r="A92" s="359"/>
      <c r="B92" s="377" t="s">
        <v>58</v>
      </c>
      <c r="C92" s="361">
        <v>500835</v>
      </c>
      <c r="D92" s="362" t="s">
        <v>0</v>
      </c>
      <c r="E92" s="361"/>
      <c r="F92" s="371"/>
      <c r="G92" s="365">
        <v>0</v>
      </c>
      <c r="H92" s="365"/>
      <c r="I92" s="378"/>
      <c r="J92" s="365"/>
      <c r="K92" s="368"/>
      <c r="L92" s="367"/>
      <c r="M92" s="367"/>
      <c r="N92" s="368"/>
      <c r="O92" s="364"/>
      <c r="P92" s="365"/>
      <c r="Q92" s="367"/>
      <c r="R92" s="379">
        <f t="shared" si="11"/>
        <v>0</v>
      </c>
      <c r="S92" s="561">
        <f t="shared" si="9"/>
        <v>0</v>
      </c>
      <c r="T92" s="333" t="str">
        <f t="shared" si="13"/>
        <v>USD</v>
      </c>
      <c r="U92" s="327"/>
      <c r="V92" s="333"/>
      <c r="W92" s="333">
        <f t="shared" si="16"/>
        <v>0</v>
      </c>
      <c r="AC92" s="333">
        <f t="shared" si="14"/>
        <v>0</v>
      </c>
      <c r="AD92" s="333">
        <f t="shared" si="15"/>
        <v>0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57"/>
      <c r="AU92" s="327"/>
      <c r="AV92" s="327"/>
      <c r="AW92" s="327"/>
      <c r="AX92" s="327"/>
      <c r="AY92" s="327"/>
      <c r="AZ92" s="327"/>
      <c r="BA92" s="327"/>
      <c r="BB92" s="358"/>
      <c r="BD92" s="358"/>
      <c r="IP92" s="333"/>
    </row>
    <row r="93" spans="1:250" s="332" customFormat="1" ht="15" hidden="1" customHeight="1" x14ac:dyDescent="0.3">
      <c r="A93" s="359"/>
      <c r="B93" s="377" t="s">
        <v>59</v>
      </c>
      <c r="C93" s="361">
        <v>500957</v>
      </c>
      <c r="D93" s="362" t="s">
        <v>26</v>
      </c>
      <c r="E93" s="361"/>
      <c r="F93" s="371"/>
      <c r="G93" s="365">
        <v>0</v>
      </c>
      <c r="H93" s="365"/>
      <c r="I93" s="378"/>
      <c r="J93" s="365"/>
      <c r="K93" s="368"/>
      <c r="L93" s="367"/>
      <c r="M93" s="367"/>
      <c r="N93" s="368"/>
      <c r="O93" s="364"/>
      <c r="P93" s="365"/>
      <c r="Q93" s="367"/>
      <c r="R93" s="379">
        <f t="shared" si="11"/>
        <v>0</v>
      </c>
      <c r="S93" s="561">
        <f t="shared" si="9"/>
        <v>0</v>
      </c>
      <c r="T93" s="333" t="str">
        <f t="shared" si="13"/>
        <v>MYR</v>
      </c>
      <c r="U93" s="327"/>
      <c r="V93" s="333"/>
      <c r="W93" s="333">
        <f t="shared" si="16"/>
        <v>0</v>
      </c>
      <c r="AC93" s="333">
        <f t="shared" si="14"/>
        <v>0</v>
      </c>
      <c r="AD93" s="333">
        <f t="shared" si="15"/>
        <v>0</v>
      </c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D93" s="358"/>
      <c r="IP93" s="333"/>
    </row>
    <row r="94" spans="1:250" s="332" customFormat="1" ht="15" hidden="1" customHeight="1" x14ac:dyDescent="0.3">
      <c r="A94" s="359"/>
      <c r="B94" s="377" t="s">
        <v>60</v>
      </c>
      <c r="C94" s="361">
        <v>500601</v>
      </c>
      <c r="D94" s="362" t="s">
        <v>3</v>
      </c>
      <c r="E94" s="361"/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1"/>
        <v>0</v>
      </c>
      <c r="S94" s="561">
        <f t="shared" ref="S94:S126" si="17">R94-W94</f>
        <v>0</v>
      </c>
      <c r="T94" s="333" t="str">
        <f t="shared" si="13"/>
        <v>GBP</v>
      </c>
      <c r="U94" s="327"/>
      <c r="V94" s="333"/>
      <c r="W94" s="333">
        <f t="shared" si="16"/>
        <v>0</v>
      </c>
      <c r="AC94" s="333">
        <f t="shared" si="14"/>
        <v>0</v>
      </c>
      <c r="AD94" s="333">
        <f t="shared" si="15"/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57"/>
      <c r="AU94" s="327"/>
      <c r="AV94" s="327"/>
      <c r="AW94" s="327"/>
      <c r="AX94" s="327"/>
      <c r="AY94" s="327"/>
      <c r="AZ94" s="327"/>
      <c r="BA94" s="327"/>
      <c r="BB94" s="358"/>
      <c r="BD94" s="358"/>
      <c r="IP94" s="333"/>
    </row>
    <row r="95" spans="1:250" s="332" customFormat="1" ht="15" hidden="1" customHeight="1" x14ac:dyDescent="0.3">
      <c r="A95" s="359"/>
      <c r="B95" s="377" t="s">
        <v>61</v>
      </c>
      <c r="C95" s="361">
        <v>500537</v>
      </c>
      <c r="D95" s="362" t="s">
        <v>26</v>
      </c>
      <c r="E95" s="361"/>
      <c r="F95" s="371"/>
      <c r="G95" s="365">
        <v>0</v>
      </c>
      <c r="H95" s="365"/>
      <c r="I95" s="378"/>
      <c r="J95" s="365"/>
      <c r="K95" s="369"/>
      <c r="L95" s="364"/>
      <c r="M95" s="364"/>
      <c r="N95" s="369"/>
      <c r="O95" s="364"/>
      <c r="P95" s="365"/>
      <c r="Q95" s="364"/>
      <c r="R95" s="379">
        <f t="shared" si="11"/>
        <v>0</v>
      </c>
      <c r="S95" s="561">
        <f t="shared" si="17"/>
        <v>0</v>
      </c>
      <c r="T95" s="333" t="str">
        <f t="shared" si="13"/>
        <v>MYR</v>
      </c>
      <c r="U95" s="327"/>
      <c r="V95" s="333"/>
      <c r="W95" s="333">
        <f t="shared" si="16"/>
        <v>0</v>
      </c>
      <c r="AC95" s="333">
        <f t="shared" si="14"/>
        <v>0</v>
      </c>
      <c r="AD95" s="333">
        <f t="shared" si="15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5" hidden="1" customHeight="1" x14ac:dyDescent="0.3">
      <c r="A96" s="359"/>
      <c r="B96" s="377" t="s">
        <v>62</v>
      </c>
      <c r="C96" s="361">
        <v>500532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9"/>
      <c r="L96" s="364"/>
      <c r="M96" s="364"/>
      <c r="N96" s="369"/>
      <c r="O96" s="364"/>
      <c r="P96" s="365"/>
      <c r="Q96" s="364"/>
      <c r="R96" s="379">
        <f t="shared" si="11"/>
        <v>0</v>
      </c>
      <c r="S96" s="561">
        <f t="shared" si="17"/>
        <v>0</v>
      </c>
      <c r="T96" s="333" t="str">
        <f t="shared" si="13"/>
        <v>USD</v>
      </c>
      <c r="U96" s="327"/>
      <c r="V96" s="333"/>
      <c r="W96" s="333">
        <f t="shared" si="16"/>
        <v>0</v>
      </c>
      <c r="AC96" s="333">
        <f t="shared" si="14"/>
        <v>0</v>
      </c>
      <c r="AD96" s="333">
        <f t="shared" si="15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2" customFormat="1" ht="15" hidden="1" customHeight="1" thickBot="1" x14ac:dyDescent="0.35">
      <c r="A97" s="359"/>
      <c r="B97" s="377" t="s">
        <v>63</v>
      </c>
      <c r="C97" s="361">
        <v>500536</v>
      </c>
      <c r="D97" s="362" t="s">
        <v>26</v>
      </c>
      <c r="E97" s="361"/>
      <c r="F97" s="371"/>
      <c r="G97" s="365">
        <v>0</v>
      </c>
      <c r="H97" s="365"/>
      <c r="I97" s="378"/>
      <c r="J97" s="365"/>
      <c r="K97" s="369"/>
      <c r="L97" s="364"/>
      <c r="M97" s="364"/>
      <c r="N97" s="369"/>
      <c r="O97" s="364"/>
      <c r="P97" s="365"/>
      <c r="Q97" s="364"/>
      <c r="R97" s="379">
        <f t="shared" si="11"/>
        <v>0</v>
      </c>
      <c r="S97" s="561">
        <f t="shared" si="17"/>
        <v>0</v>
      </c>
      <c r="T97" s="333" t="str">
        <f t="shared" si="13"/>
        <v>MYR</v>
      </c>
      <c r="U97" s="327"/>
      <c r="V97" s="333"/>
      <c r="W97" s="333">
        <f t="shared" si="16"/>
        <v>0</v>
      </c>
      <c r="AC97" s="333">
        <f t="shared" si="14"/>
        <v>0</v>
      </c>
      <c r="AD97" s="333">
        <f t="shared" si="15"/>
        <v>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D97" s="358"/>
      <c r="IP97" s="333"/>
    </row>
    <row r="98" spans="1:250" s="332" customFormat="1" ht="15" hidden="1" customHeight="1" thickBot="1" x14ac:dyDescent="0.35">
      <c r="A98" s="359">
        <v>7</v>
      </c>
      <c r="B98" s="377" t="s">
        <v>64</v>
      </c>
      <c r="C98" s="361">
        <v>500729</v>
      </c>
      <c r="D98" s="362" t="s">
        <v>26</v>
      </c>
      <c r="E98" s="361"/>
      <c r="F98" s="371"/>
      <c r="G98" s="365">
        <v>0</v>
      </c>
      <c r="H98" s="364"/>
      <c r="I98" s="365"/>
      <c r="J98" s="364"/>
      <c r="K98" s="369"/>
      <c r="L98" s="364"/>
      <c r="M98" s="364"/>
      <c r="N98" s="369"/>
      <c r="O98" s="364"/>
      <c r="P98" s="364"/>
      <c r="Q98" s="364"/>
      <c r="R98" s="379">
        <f t="shared" si="11"/>
        <v>0</v>
      </c>
      <c r="S98" s="561">
        <f t="shared" si="17"/>
        <v>0</v>
      </c>
      <c r="T98" s="333" t="str">
        <f t="shared" si="13"/>
        <v>MYR</v>
      </c>
      <c r="U98" s="589"/>
      <c r="V98" s="333"/>
      <c r="W98" s="333">
        <f t="shared" si="16"/>
        <v>0</v>
      </c>
      <c r="AC98" s="333">
        <f t="shared" si="14"/>
        <v>0</v>
      </c>
      <c r="AD98" s="333">
        <f t="shared" si="15"/>
        <v>0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x14ac:dyDescent="0.3">
      <c r="A99" s="359"/>
      <c r="B99" s="377" t="s">
        <v>65</v>
      </c>
      <c r="C99" s="361">
        <v>500985</v>
      </c>
      <c r="D99" s="362" t="s">
        <v>26</v>
      </c>
      <c r="E99" s="361"/>
      <c r="F99" s="371"/>
      <c r="G99" s="364">
        <v>0</v>
      </c>
      <c r="H99" s="364"/>
      <c r="I99" s="365"/>
      <c r="J99" s="364"/>
      <c r="K99" s="369"/>
      <c r="L99" s="364"/>
      <c r="M99" s="364"/>
      <c r="N99" s="369"/>
      <c r="O99" s="364"/>
      <c r="P99" s="364"/>
      <c r="Q99" s="364"/>
      <c r="R99" s="379">
        <f t="shared" si="11"/>
        <v>0</v>
      </c>
      <c r="S99" s="561">
        <f t="shared" si="17"/>
        <v>0</v>
      </c>
      <c r="T99" s="333" t="str">
        <f t="shared" si="13"/>
        <v>MYR</v>
      </c>
      <c r="U99" s="327"/>
      <c r="V99" s="333"/>
      <c r="W99" s="333">
        <f t="shared" si="16"/>
        <v>0</v>
      </c>
      <c r="AC99" s="333">
        <f t="shared" si="14"/>
        <v>0</v>
      </c>
      <c r="AD99" s="333">
        <f t="shared" si="15"/>
        <v>0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x14ac:dyDescent="0.3">
      <c r="A100" s="359">
        <v>7</v>
      </c>
      <c r="B100" s="377" t="s">
        <v>66</v>
      </c>
      <c r="C100" s="362">
        <v>500694</v>
      </c>
      <c r="D100" s="362" t="s">
        <v>26</v>
      </c>
      <c r="E100" s="361"/>
      <c r="F100" s="389"/>
      <c r="G100" s="364">
        <v>0</v>
      </c>
      <c r="H100" s="364"/>
      <c r="I100" s="365"/>
      <c r="J100" s="364"/>
      <c r="K100" s="369"/>
      <c r="L100" s="364"/>
      <c r="M100" s="364"/>
      <c r="N100" s="369"/>
      <c r="O100" s="364"/>
      <c r="P100" s="364"/>
      <c r="Q100" s="365"/>
      <c r="R100" s="379">
        <f t="shared" si="11"/>
        <v>0</v>
      </c>
      <c r="S100" s="561">
        <f t="shared" si="17"/>
        <v>0</v>
      </c>
      <c r="T100" s="333" t="str">
        <f t="shared" si="13"/>
        <v>MYR</v>
      </c>
      <c r="U100" s="327"/>
      <c r="V100" s="333"/>
      <c r="W100" s="333">
        <f t="shared" si="16"/>
        <v>0</v>
      </c>
      <c r="AC100" s="333">
        <f t="shared" si="14"/>
        <v>0</v>
      </c>
      <c r="AD100" s="333">
        <f t="shared" si="15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hidden="1" customHeight="1" x14ac:dyDescent="0.3">
      <c r="A101" s="359">
        <v>20</v>
      </c>
      <c r="B101" s="377" t="s">
        <v>1296</v>
      </c>
      <c r="C101" s="361">
        <v>501113</v>
      </c>
      <c r="D101" s="362" t="s">
        <v>26</v>
      </c>
      <c r="E101" s="361"/>
      <c r="F101" s="389"/>
      <c r="G101" s="364">
        <v>0</v>
      </c>
      <c r="H101" s="364"/>
      <c r="I101" s="365"/>
      <c r="J101" s="364"/>
      <c r="K101" s="369"/>
      <c r="L101" s="364"/>
      <c r="M101" s="364"/>
      <c r="N101" s="369"/>
      <c r="O101" s="364"/>
      <c r="P101" s="364"/>
      <c r="Q101" s="364"/>
      <c r="R101" s="379">
        <f t="shared" si="11"/>
        <v>0</v>
      </c>
      <c r="S101" s="561">
        <f t="shared" si="17"/>
        <v>0</v>
      </c>
      <c r="T101" s="333" t="str">
        <f t="shared" si="13"/>
        <v>MYR</v>
      </c>
      <c r="U101" s="327"/>
      <c r="V101" s="333"/>
      <c r="W101" s="333">
        <f t="shared" si="16"/>
        <v>0</v>
      </c>
      <c r="AC101" s="333"/>
      <c r="AD101" s="333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customHeight="1" x14ac:dyDescent="0.3">
      <c r="A102" s="359">
        <v>42</v>
      </c>
      <c r="B102" s="377" t="s">
        <v>1575</v>
      </c>
      <c r="C102" s="361">
        <v>501286</v>
      </c>
      <c r="D102" s="362" t="s">
        <v>26</v>
      </c>
      <c r="E102" s="361"/>
      <c r="F102" s="371"/>
      <c r="G102" s="364">
        <v>44489.35</v>
      </c>
      <c r="H102" s="364"/>
      <c r="I102" s="365"/>
      <c r="J102" s="364"/>
      <c r="K102" s="369">
        <v>38820.36</v>
      </c>
      <c r="L102" s="364"/>
      <c r="M102" s="364"/>
      <c r="N102" s="369"/>
      <c r="O102" s="364"/>
      <c r="P102" s="364"/>
      <c r="Q102" s="364"/>
      <c r="R102" s="379">
        <f t="shared" si="11"/>
        <v>83309.709999999992</v>
      </c>
      <c r="S102" s="561">
        <f t="shared" si="17"/>
        <v>-2.4109589139698073E-3</v>
      </c>
      <c r="T102" s="333" t="str">
        <f t="shared" si="13"/>
        <v>MYR</v>
      </c>
      <c r="U102" s="327">
        <v>83309.712410958906</v>
      </c>
      <c r="V102" s="333"/>
      <c r="W102" s="333">
        <f t="shared" si="16"/>
        <v>83309.712410958906</v>
      </c>
      <c r="AC102" s="333"/>
      <c r="AD102" s="333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customHeight="1" x14ac:dyDescent="0.3">
      <c r="A103" s="359">
        <v>43</v>
      </c>
      <c r="B103" s="377" t="s">
        <v>1624</v>
      </c>
      <c r="C103" s="361">
        <v>501321</v>
      </c>
      <c r="D103" s="362" t="s">
        <v>26</v>
      </c>
      <c r="E103" s="361"/>
      <c r="F103" s="371"/>
      <c r="G103" s="364">
        <v>0</v>
      </c>
      <c r="H103" s="364"/>
      <c r="I103" s="365"/>
      <c r="J103" s="364"/>
      <c r="K103" s="369">
        <v>2314.3200000000002</v>
      </c>
      <c r="L103" s="364"/>
      <c r="M103" s="364"/>
      <c r="N103" s="369"/>
      <c r="O103" s="364"/>
      <c r="P103" s="364"/>
      <c r="Q103" s="364"/>
      <c r="R103" s="379">
        <f t="shared" si="11"/>
        <v>2314.3200000000002</v>
      </c>
      <c r="S103" s="561">
        <f t="shared" si="17"/>
        <v>-3.4630136983651028E-3</v>
      </c>
      <c r="T103" s="333" t="str">
        <f t="shared" si="13"/>
        <v>MYR</v>
      </c>
      <c r="U103" s="327">
        <v>2314.3234630136985</v>
      </c>
      <c r="V103" s="333"/>
      <c r="W103" s="333">
        <f t="shared" si="16"/>
        <v>2314.3234630136985</v>
      </c>
      <c r="AC103" s="333"/>
      <c r="AD103" s="333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C103" s="358"/>
      <c r="BD103" s="358"/>
      <c r="IP103" s="333"/>
    </row>
    <row r="104" spans="1:250" s="332" customFormat="1" ht="15" customHeight="1" x14ac:dyDescent="0.3">
      <c r="A104" s="359">
        <v>44</v>
      </c>
      <c r="B104" s="377" t="s">
        <v>1505</v>
      </c>
      <c r="C104" s="361">
        <v>501255</v>
      </c>
      <c r="D104" s="362" t="s">
        <v>26</v>
      </c>
      <c r="E104" s="361"/>
      <c r="F104" s="389"/>
      <c r="G104" s="364">
        <v>12653.37</v>
      </c>
      <c r="H104" s="364"/>
      <c r="I104" s="365">
        <v>0.02</v>
      </c>
      <c r="J104" s="364"/>
      <c r="K104" s="369">
        <v>3762.36</v>
      </c>
      <c r="L104" s="364"/>
      <c r="M104" s="364"/>
      <c r="N104" s="369">
        <v>9859.0300000000007</v>
      </c>
      <c r="O104" s="364"/>
      <c r="P104" s="364"/>
      <c r="Q104" s="364"/>
      <c r="R104" s="379">
        <f t="shared" si="11"/>
        <v>6556.7199999999993</v>
      </c>
      <c r="S104" s="561">
        <f t="shared" si="17"/>
        <v>-1.0234520505036926E-4</v>
      </c>
      <c r="T104" s="333" t="str">
        <f t="shared" si="13"/>
        <v>MYR</v>
      </c>
      <c r="U104" s="327">
        <v>6556.7201023452044</v>
      </c>
      <c r="V104" s="333"/>
      <c r="W104" s="333">
        <f t="shared" si="16"/>
        <v>6556.7201023452044</v>
      </c>
      <c r="AC104" s="333"/>
      <c r="AD104" s="333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58"/>
      <c r="BC104" s="358"/>
      <c r="BD104" s="358"/>
      <c r="IP104" s="333"/>
    </row>
    <row r="105" spans="1:250" s="332" customFormat="1" ht="15" hidden="1" customHeight="1" x14ac:dyDescent="0.3">
      <c r="A105" s="359">
        <v>34</v>
      </c>
      <c r="B105" s="377" t="s">
        <v>1457</v>
      </c>
      <c r="C105" s="361">
        <v>501216</v>
      </c>
      <c r="D105" s="362" t="s">
        <v>0</v>
      </c>
      <c r="E105" s="361"/>
      <c r="F105" s="389"/>
      <c r="G105" s="364">
        <v>0</v>
      </c>
      <c r="H105" s="364"/>
      <c r="I105" s="369"/>
      <c r="J105" s="364"/>
      <c r="K105" s="369"/>
      <c r="L105" s="364"/>
      <c r="M105" s="364"/>
      <c r="N105" s="369"/>
      <c r="O105" s="364"/>
      <c r="P105" s="364"/>
      <c r="Q105" s="364"/>
      <c r="R105" s="379">
        <f t="shared" si="11"/>
        <v>0</v>
      </c>
      <c r="S105" s="561">
        <f t="shared" si="17"/>
        <v>0</v>
      </c>
      <c r="T105" s="333" t="str">
        <f t="shared" ref="T105:T116" si="18">D105</f>
        <v>USD</v>
      </c>
      <c r="U105" s="327"/>
      <c r="V105" s="333"/>
      <c r="W105" s="333">
        <f>U105*$W$1</f>
        <v>0</v>
      </c>
      <c r="AC105" s="333"/>
      <c r="AD105" s="333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C105" s="358"/>
      <c r="BD105" s="358"/>
      <c r="IP105" s="333"/>
    </row>
    <row r="106" spans="1:250" s="332" customFormat="1" ht="15" hidden="1" customHeight="1" x14ac:dyDescent="0.3">
      <c r="A106" s="359">
        <v>35</v>
      </c>
      <c r="B106" s="377" t="s">
        <v>1474</v>
      </c>
      <c r="C106" s="361">
        <v>501223</v>
      </c>
      <c r="D106" s="362" t="s">
        <v>0</v>
      </c>
      <c r="E106" s="361"/>
      <c r="F106" s="389"/>
      <c r="G106" s="364">
        <v>4.8885340220294893E-11</v>
      </c>
      <c r="H106" s="364"/>
      <c r="I106" s="365"/>
      <c r="J106" s="364"/>
      <c r="K106" s="369"/>
      <c r="L106" s="364"/>
      <c r="M106" s="364"/>
      <c r="N106" s="369"/>
      <c r="O106" s="364"/>
      <c r="P106" s="364"/>
      <c r="Q106" s="364"/>
      <c r="R106" s="379">
        <f t="shared" si="11"/>
        <v>4.8885340220294893E-11</v>
      </c>
      <c r="S106" s="561">
        <f t="shared" si="17"/>
        <v>4.8885340220294893E-11</v>
      </c>
      <c r="T106" s="333" t="str">
        <f t="shared" si="18"/>
        <v>USD</v>
      </c>
      <c r="U106" s="327"/>
      <c r="V106" s="333"/>
      <c r="W106" s="333">
        <f>U106*$W$1</f>
        <v>0</v>
      </c>
      <c r="AC106" s="333"/>
      <c r="AD106" s="333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C106" s="358"/>
      <c r="BD106" s="358"/>
      <c r="IP106" s="333"/>
    </row>
    <row r="107" spans="1:250" s="332" customFormat="1" ht="15" customHeight="1" x14ac:dyDescent="0.3">
      <c r="A107" s="359">
        <v>45</v>
      </c>
      <c r="B107" s="377" t="s">
        <v>1381</v>
      </c>
      <c r="C107" s="361">
        <v>501241</v>
      </c>
      <c r="D107" s="362" t="s">
        <v>0</v>
      </c>
      <c r="E107" s="361"/>
      <c r="F107" s="389"/>
      <c r="G107" s="364">
        <v>609568.59000000032</v>
      </c>
      <c r="H107" s="364"/>
      <c r="I107" s="365"/>
      <c r="J107" s="364"/>
      <c r="K107" s="369">
        <v>696946.06</v>
      </c>
      <c r="L107" s="364"/>
      <c r="M107" s="364"/>
      <c r="N107" s="369">
        <v>236356.19</v>
      </c>
      <c r="O107" s="364"/>
      <c r="P107" s="364">
        <v>8609.19</v>
      </c>
      <c r="Q107" s="364"/>
      <c r="R107" s="379">
        <f t="shared" si="11"/>
        <v>1061549.2700000005</v>
      </c>
      <c r="S107" s="561">
        <f t="shared" si="17"/>
        <v>4.226792836561799E-3</v>
      </c>
      <c r="T107" s="333" t="str">
        <f t="shared" si="18"/>
        <v>USD</v>
      </c>
      <c r="U107" s="327">
        <v>261400.95192642396</v>
      </c>
      <c r="V107" s="333"/>
      <c r="W107" s="333">
        <f>U107*$W$1</f>
        <v>1061549.2657732076</v>
      </c>
      <c r="AC107" s="333"/>
      <c r="AD107" s="333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58"/>
      <c r="BC107" s="358"/>
      <c r="BD107" s="358"/>
      <c r="IP107" s="333"/>
    </row>
    <row r="108" spans="1:250" s="332" customFormat="1" ht="15" customHeight="1" x14ac:dyDescent="0.3">
      <c r="A108" s="359">
        <v>46</v>
      </c>
      <c r="B108" s="377" t="s">
        <v>1382</v>
      </c>
      <c r="C108" s="361">
        <v>501168</v>
      </c>
      <c r="D108" s="362" t="s">
        <v>0</v>
      </c>
      <c r="E108" s="361"/>
      <c r="F108" s="389"/>
      <c r="G108" s="364">
        <v>202826.43000000005</v>
      </c>
      <c r="H108" s="364"/>
      <c r="I108" s="365">
        <v>43472.72</v>
      </c>
      <c r="J108" s="364"/>
      <c r="K108" s="369">
        <v>293415.09000000003</v>
      </c>
      <c r="L108" s="364"/>
      <c r="M108" s="364"/>
      <c r="N108" s="369"/>
      <c r="O108" s="364"/>
      <c r="P108" s="364">
        <v>3412.8</v>
      </c>
      <c r="Q108" s="364"/>
      <c r="R108" s="379">
        <f t="shared" si="11"/>
        <v>536301.44000000006</v>
      </c>
      <c r="S108" s="561">
        <f t="shared" si="17"/>
        <v>-4.2126016924157739E-3</v>
      </c>
      <c r="T108" s="333" t="str">
        <f t="shared" si="18"/>
        <v>USD</v>
      </c>
      <c r="U108" s="327">
        <v>132061.42433208611</v>
      </c>
      <c r="V108" s="333"/>
      <c r="W108" s="333">
        <f>U108*$W$1</f>
        <v>536301.44421260175</v>
      </c>
      <c r="AC108" s="333"/>
      <c r="AD108" s="333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C108" s="358"/>
      <c r="BD108" s="358"/>
      <c r="IP108" s="333"/>
    </row>
    <row r="109" spans="1:250" s="332" customFormat="1" ht="15" customHeight="1" x14ac:dyDescent="0.3">
      <c r="A109" s="359">
        <v>47</v>
      </c>
      <c r="B109" s="377" t="s">
        <v>1576</v>
      </c>
      <c r="C109" s="361">
        <v>501263</v>
      </c>
      <c r="D109" s="362" t="s">
        <v>0</v>
      </c>
      <c r="E109" s="361"/>
      <c r="F109" s="389"/>
      <c r="G109" s="364">
        <v>2438647.2000000002</v>
      </c>
      <c r="H109" s="364"/>
      <c r="I109" s="365"/>
      <c r="J109" s="364"/>
      <c r="K109" s="369">
        <v>599945.05000000005</v>
      </c>
      <c r="L109" s="364"/>
      <c r="M109" s="364"/>
      <c r="N109" s="369"/>
      <c r="O109" s="364"/>
      <c r="P109" s="364">
        <v>41032.78</v>
      </c>
      <c r="Q109" s="364"/>
      <c r="R109" s="379">
        <f t="shared" si="11"/>
        <v>2997559.47</v>
      </c>
      <c r="S109" s="561">
        <f t="shared" si="17"/>
        <v>3.3333334140479565E-3</v>
      </c>
      <c r="T109" s="333" t="str">
        <f t="shared" si="18"/>
        <v>USD</v>
      </c>
      <c r="U109" s="327">
        <v>738133.33333333337</v>
      </c>
      <c r="V109" s="333"/>
      <c r="W109" s="333">
        <f>U109*$W$1</f>
        <v>2997559.4666666668</v>
      </c>
      <c r="AC109" s="333"/>
      <c r="AD109" s="333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C109" s="358"/>
      <c r="BD109" s="358"/>
      <c r="IP109" s="333"/>
    </row>
    <row r="110" spans="1:250" s="332" customFormat="1" ht="15" customHeight="1" x14ac:dyDescent="0.3">
      <c r="A110" s="359">
        <v>48</v>
      </c>
      <c r="B110" s="377" t="s">
        <v>1426</v>
      </c>
      <c r="C110" s="361">
        <v>501175</v>
      </c>
      <c r="D110" s="362" t="s">
        <v>26</v>
      </c>
      <c r="E110" s="361"/>
      <c r="F110" s="389"/>
      <c r="G110" s="366">
        <v>14070.800000000001</v>
      </c>
      <c r="H110" s="364"/>
      <c r="I110" s="365"/>
      <c r="J110" s="364"/>
      <c r="K110" s="369">
        <v>7715.74</v>
      </c>
      <c r="L110" s="364"/>
      <c r="M110" s="364"/>
      <c r="N110" s="369">
        <v>6374.25</v>
      </c>
      <c r="O110" s="364">
        <f>57.56+0.2</f>
        <v>57.760000000000005</v>
      </c>
      <c r="P110" s="364"/>
      <c r="Q110" s="364"/>
      <c r="R110" s="379">
        <f t="shared" si="11"/>
        <v>15354.530000000002</v>
      </c>
      <c r="S110" s="561">
        <f t="shared" si="17"/>
        <v>-2.517808217817219E-3</v>
      </c>
      <c r="T110" s="333" t="str">
        <f t="shared" si="18"/>
        <v>MYR</v>
      </c>
      <c r="U110" s="327">
        <v>15354.53251780822</v>
      </c>
      <c r="V110" s="333"/>
      <c r="W110" s="333">
        <f t="shared" ref="W110:W118" si="19">U110</f>
        <v>15354.53251780822</v>
      </c>
      <c r="AC110" s="333"/>
      <c r="AD110" s="333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C110" s="358"/>
      <c r="BD110" s="358"/>
      <c r="IP110" s="333"/>
    </row>
    <row r="111" spans="1:250" s="332" customFormat="1" ht="15" customHeight="1" x14ac:dyDescent="0.3">
      <c r="A111" s="359">
        <v>49</v>
      </c>
      <c r="B111" s="377" t="s">
        <v>1285</v>
      </c>
      <c r="C111" s="361">
        <v>501110</v>
      </c>
      <c r="D111" s="362" t="s">
        <v>26</v>
      </c>
      <c r="E111" s="361"/>
      <c r="F111" s="389"/>
      <c r="G111" s="364">
        <v>35011.750000000022</v>
      </c>
      <c r="H111" s="364"/>
      <c r="I111" s="365"/>
      <c r="J111" s="364"/>
      <c r="K111" s="369">
        <v>43529.58</v>
      </c>
      <c r="L111" s="364"/>
      <c r="M111" s="364"/>
      <c r="N111" s="369"/>
      <c r="O111" s="364"/>
      <c r="P111" s="364"/>
      <c r="Q111" s="364"/>
      <c r="R111" s="379">
        <f t="shared" si="11"/>
        <v>78541.330000000016</v>
      </c>
      <c r="S111" s="561">
        <f t="shared" si="17"/>
        <v>2.2588010964682326E-2</v>
      </c>
      <c r="T111" s="333" t="str">
        <f t="shared" si="18"/>
        <v>MYR</v>
      </c>
      <c r="U111" s="327">
        <v>78541.307411989052</v>
      </c>
      <c r="V111" s="333"/>
      <c r="W111" s="333">
        <f t="shared" si="19"/>
        <v>78541.307411989052</v>
      </c>
      <c r="AC111" s="333"/>
      <c r="AD111" s="333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customHeight="1" x14ac:dyDescent="0.3">
      <c r="A112" s="359">
        <v>50</v>
      </c>
      <c r="B112" s="377" t="s">
        <v>1475</v>
      </c>
      <c r="C112" s="361">
        <v>501224</v>
      </c>
      <c r="D112" s="362" t="s">
        <v>26</v>
      </c>
      <c r="E112" s="361"/>
      <c r="F112" s="389"/>
      <c r="G112" s="364">
        <v>56556.229999999981</v>
      </c>
      <c r="H112" s="364"/>
      <c r="I112" s="365">
        <v>70.2</v>
      </c>
      <c r="J112" s="364"/>
      <c r="K112" s="369">
        <v>4114.8999999999996</v>
      </c>
      <c r="L112" s="364"/>
      <c r="M112" s="364"/>
      <c r="N112" s="369">
        <v>60741.33</v>
      </c>
      <c r="O112" s="364"/>
      <c r="P112" s="364"/>
      <c r="Q112" s="364"/>
      <c r="R112" s="379">
        <f t="shared" si="11"/>
        <v>0</v>
      </c>
      <c r="S112" s="561">
        <f t="shared" si="17"/>
        <v>0</v>
      </c>
      <c r="T112" s="333" t="str">
        <f t="shared" si="18"/>
        <v>MYR</v>
      </c>
      <c r="U112" s="327">
        <v>0</v>
      </c>
      <c r="V112" s="333"/>
      <c r="W112" s="333">
        <f t="shared" si="19"/>
        <v>0</v>
      </c>
      <c r="AC112" s="333"/>
      <c r="AD112" s="333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customHeight="1" x14ac:dyDescent="0.3">
      <c r="A113" s="359">
        <v>51</v>
      </c>
      <c r="B113" s="377" t="s">
        <v>1417</v>
      </c>
      <c r="C113" s="361">
        <v>501169</v>
      </c>
      <c r="D113" s="362" t="s">
        <v>26</v>
      </c>
      <c r="E113" s="361"/>
      <c r="F113" s="389"/>
      <c r="G113" s="364">
        <v>326.54999999999836</v>
      </c>
      <c r="H113" s="364"/>
      <c r="I113" s="365">
        <v>730.47</v>
      </c>
      <c r="J113" s="364"/>
      <c r="K113" s="369">
        <v>1932.75</v>
      </c>
      <c r="L113" s="364"/>
      <c r="M113" s="364"/>
      <c r="N113" s="369"/>
      <c r="O113" s="364"/>
      <c r="P113" s="364"/>
      <c r="Q113" s="364"/>
      <c r="R113" s="379">
        <f t="shared" si="11"/>
        <v>2989.7699999999986</v>
      </c>
      <c r="S113" s="561">
        <f t="shared" si="17"/>
        <v>-3.1506849427387351E-4</v>
      </c>
      <c r="T113" s="333" t="str">
        <f t="shared" si="18"/>
        <v>MYR</v>
      </c>
      <c r="U113" s="327">
        <v>2989.7703150684929</v>
      </c>
      <c r="V113" s="333"/>
      <c r="W113" s="333">
        <f t="shared" si="19"/>
        <v>2989.7703150684929</v>
      </c>
      <c r="AC113" s="333"/>
      <c r="AD113" s="333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customHeight="1" x14ac:dyDescent="0.3">
      <c r="A114" s="359">
        <v>52</v>
      </c>
      <c r="B114" s="377" t="s">
        <v>1462</v>
      </c>
      <c r="C114" s="361">
        <v>501218</v>
      </c>
      <c r="D114" s="362" t="s">
        <v>26</v>
      </c>
      <c r="E114" s="361"/>
      <c r="F114" s="389"/>
      <c r="G114" s="364">
        <v>93661.07</v>
      </c>
      <c r="H114" s="364"/>
      <c r="I114" s="365"/>
      <c r="J114" s="364"/>
      <c r="K114" s="369">
        <v>37496.03</v>
      </c>
      <c r="L114" s="364"/>
      <c r="M114" s="364"/>
      <c r="N114" s="369">
        <v>19148.55</v>
      </c>
      <c r="O114" s="364"/>
      <c r="P114" s="364"/>
      <c r="Q114" s="364"/>
      <c r="R114" s="379">
        <f t="shared" si="11"/>
        <v>112008.55</v>
      </c>
      <c r="S114" s="561">
        <f t="shared" si="17"/>
        <v>2.6985698787029833E-3</v>
      </c>
      <c r="T114" s="333" t="str">
        <f t="shared" si="18"/>
        <v>MYR</v>
      </c>
      <c r="U114" s="327">
        <v>112008.54730143012</v>
      </c>
      <c r="V114" s="333"/>
      <c r="W114" s="333">
        <f t="shared" si="19"/>
        <v>112008.54730143012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hidden="1" customHeight="1" x14ac:dyDescent="0.3">
      <c r="A115" s="359">
        <v>48</v>
      </c>
      <c r="B115" s="377" t="s">
        <v>1401</v>
      </c>
      <c r="C115" s="361">
        <v>501166</v>
      </c>
      <c r="D115" s="362" t="s">
        <v>26</v>
      </c>
      <c r="E115" s="361"/>
      <c r="F115" s="389"/>
      <c r="G115" s="366">
        <v>0</v>
      </c>
      <c r="H115" s="364"/>
      <c r="I115" s="365"/>
      <c r="J115" s="364"/>
      <c r="K115" s="369"/>
      <c r="L115" s="364"/>
      <c r="M115" s="364"/>
      <c r="N115" s="369"/>
      <c r="O115" s="364"/>
      <c r="P115" s="364"/>
      <c r="Q115" s="364"/>
      <c r="R115" s="379">
        <f t="shared" si="11"/>
        <v>0</v>
      </c>
      <c r="S115" s="561">
        <f t="shared" si="17"/>
        <v>0</v>
      </c>
      <c r="T115" s="333" t="str">
        <f t="shared" si="18"/>
        <v>MYR</v>
      </c>
      <c r="U115" s="327"/>
      <c r="V115" s="333"/>
      <c r="W115" s="333">
        <f t="shared" si="19"/>
        <v>0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3">
      <c r="A116" s="359">
        <v>53</v>
      </c>
      <c r="B116" s="377" t="s">
        <v>1463</v>
      </c>
      <c r="C116" s="361">
        <v>501196</v>
      </c>
      <c r="D116" s="362" t="s">
        <v>26</v>
      </c>
      <c r="E116" s="361"/>
      <c r="F116" s="389"/>
      <c r="G116" s="369">
        <v>32442</v>
      </c>
      <c r="H116" s="364"/>
      <c r="I116" s="365"/>
      <c r="J116" s="364"/>
      <c r="K116" s="369">
        <v>8452.56</v>
      </c>
      <c r="L116" s="364"/>
      <c r="M116" s="364"/>
      <c r="N116" s="369"/>
      <c r="O116" s="364"/>
      <c r="P116" s="364"/>
      <c r="Q116" s="364"/>
      <c r="R116" s="379">
        <f t="shared" si="11"/>
        <v>40894.559999999998</v>
      </c>
      <c r="S116" s="561">
        <f t="shared" si="17"/>
        <v>1.4254246489144862E-3</v>
      </c>
      <c r="T116" s="333" t="str">
        <f t="shared" si="18"/>
        <v>MYR</v>
      </c>
      <c r="U116" s="327">
        <v>40894.558574575349</v>
      </c>
      <c r="V116" s="333"/>
      <c r="W116" s="333">
        <f t="shared" si="19"/>
        <v>40894.558574575349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customHeight="1" x14ac:dyDescent="0.3">
      <c r="A117" s="359">
        <v>54</v>
      </c>
      <c r="B117" s="377" t="s">
        <v>1326</v>
      </c>
      <c r="C117" s="361">
        <v>501124</v>
      </c>
      <c r="D117" s="362" t="s">
        <v>26</v>
      </c>
      <c r="E117" s="361"/>
      <c r="F117" s="389"/>
      <c r="G117" s="364">
        <v>74501.539999999994</v>
      </c>
      <c r="H117" s="364"/>
      <c r="I117" s="365"/>
      <c r="J117" s="364"/>
      <c r="K117" s="369">
        <v>10727.98</v>
      </c>
      <c r="L117" s="364"/>
      <c r="M117" s="364"/>
      <c r="N117" s="369">
        <v>62225.9</v>
      </c>
      <c r="O117" s="364"/>
      <c r="P117" s="364"/>
      <c r="Q117" s="364"/>
      <c r="R117" s="379">
        <f t="shared" si="11"/>
        <v>23003.619999999988</v>
      </c>
      <c r="S117" s="561">
        <f t="shared" si="17"/>
        <v>-1.053675617731642E-2</v>
      </c>
      <c r="T117" s="333" t="str">
        <f t="shared" ref="T117:T143" si="20">D117</f>
        <v>MYR</v>
      </c>
      <c r="U117" s="327">
        <v>23003.630536756165</v>
      </c>
      <c r="V117" s="333"/>
      <c r="W117" s="333">
        <f t="shared" si="19"/>
        <v>23003.630536756165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customHeight="1" x14ac:dyDescent="0.3">
      <c r="A118" s="359">
        <v>55</v>
      </c>
      <c r="B118" s="377" t="s">
        <v>1376</v>
      </c>
      <c r="C118" s="361">
        <v>501148</v>
      </c>
      <c r="D118" s="362" t="s">
        <v>26</v>
      </c>
      <c r="E118" s="375"/>
      <c r="F118" s="397"/>
      <c r="G118" s="460">
        <v>48066.640000000007</v>
      </c>
      <c r="H118" s="461"/>
      <c r="I118" s="372"/>
      <c r="J118" s="388"/>
      <c r="K118" s="388">
        <v>15557.2</v>
      </c>
      <c r="L118" s="372"/>
      <c r="M118" s="372"/>
      <c r="N118" s="388">
        <v>22725.69</v>
      </c>
      <c r="O118" s="388"/>
      <c r="P118" s="388"/>
      <c r="Q118" s="372"/>
      <c r="R118" s="379">
        <f t="shared" si="11"/>
        <v>40898.150000000009</v>
      </c>
      <c r="S118" s="561">
        <f t="shared" si="17"/>
        <v>-7.2328765963902697E-4</v>
      </c>
      <c r="T118" s="333" t="str">
        <f t="shared" si="20"/>
        <v>MYR</v>
      </c>
      <c r="U118" s="327">
        <v>40898.150723287668</v>
      </c>
      <c r="V118" s="333"/>
      <c r="W118" s="333">
        <f t="shared" si="19"/>
        <v>40898.150723287668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4" customFormat="1" ht="15" hidden="1" customHeight="1" x14ac:dyDescent="0.3">
      <c r="A119" s="385">
        <v>43</v>
      </c>
      <c r="B119" s="386" t="s">
        <v>1256</v>
      </c>
      <c r="C119" s="374">
        <v>501080</v>
      </c>
      <c r="D119" s="375" t="s">
        <v>26</v>
      </c>
      <c r="E119" s="374"/>
      <c r="F119" s="782"/>
      <c r="G119" s="369">
        <v>0</v>
      </c>
      <c r="H119" s="369"/>
      <c r="I119" s="366"/>
      <c r="J119" s="369"/>
      <c r="K119" s="369"/>
      <c r="L119" s="369"/>
      <c r="M119" s="369"/>
      <c r="N119" s="369"/>
      <c r="O119" s="369"/>
      <c r="P119" s="369"/>
      <c r="Q119" s="369"/>
      <c r="R119" s="379">
        <f t="shared" si="11"/>
        <v>0</v>
      </c>
      <c r="S119" s="682">
        <f t="shared" si="17"/>
        <v>0</v>
      </c>
      <c r="T119" s="333" t="str">
        <f t="shared" si="20"/>
        <v>MYR</v>
      </c>
      <c r="U119" s="383"/>
      <c r="V119" s="326"/>
      <c r="W119" s="326">
        <f>U119</f>
        <v>0</v>
      </c>
      <c r="AC119" s="326"/>
      <c r="AD119" s="326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3"/>
      <c r="AR119" s="383"/>
      <c r="AS119" s="383"/>
      <c r="AT119" s="383"/>
      <c r="AU119" s="383"/>
      <c r="AV119" s="383"/>
      <c r="AW119" s="383"/>
      <c r="AX119" s="383"/>
      <c r="AY119" s="383"/>
      <c r="AZ119" s="383"/>
      <c r="BA119" s="383"/>
      <c r="BB119" s="384"/>
      <c r="BC119" s="384"/>
      <c r="BD119" s="384"/>
      <c r="IP119" s="326"/>
    </row>
    <row r="120" spans="1:250" s="334" customFormat="1" ht="15" hidden="1" customHeight="1" x14ac:dyDescent="0.3">
      <c r="A120" s="385">
        <v>44</v>
      </c>
      <c r="B120" s="377" t="s">
        <v>1415</v>
      </c>
      <c r="C120" s="374">
        <v>501152</v>
      </c>
      <c r="D120" s="375" t="s">
        <v>26</v>
      </c>
      <c r="E120" s="374"/>
      <c r="F120" s="782"/>
      <c r="G120" s="369">
        <v>3.637978807091713E-12</v>
      </c>
      <c r="H120" s="369"/>
      <c r="I120" s="366"/>
      <c r="J120" s="369"/>
      <c r="K120" s="369"/>
      <c r="L120" s="369"/>
      <c r="M120" s="369"/>
      <c r="N120" s="369"/>
      <c r="O120" s="369"/>
      <c r="P120" s="369"/>
      <c r="Q120" s="369"/>
      <c r="R120" s="379">
        <f t="shared" si="11"/>
        <v>3.637978807091713E-12</v>
      </c>
      <c r="S120" s="884">
        <f t="shared" si="17"/>
        <v>3.637978807091713E-12</v>
      </c>
      <c r="T120" s="333" t="str">
        <f t="shared" si="20"/>
        <v>MYR</v>
      </c>
      <c r="U120" s="383"/>
      <c r="V120" s="326"/>
      <c r="W120" s="326">
        <f>U120</f>
        <v>0</v>
      </c>
      <c r="AC120" s="326"/>
      <c r="AD120" s="326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4"/>
      <c r="BC120" s="384"/>
      <c r="BD120" s="384"/>
      <c r="IP120" s="326"/>
    </row>
    <row r="121" spans="1:250" s="332" customFormat="1" ht="15" hidden="1" customHeight="1" thickBot="1" x14ac:dyDescent="0.35">
      <c r="A121" s="359">
        <v>26</v>
      </c>
      <c r="B121" s="377" t="s">
        <v>68</v>
      </c>
      <c r="C121" s="361">
        <v>500854</v>
      </c>
      <c r="D121" s="362" t="s">
        <v>0</v>
      </c>
      <c r="E121" s="361"/>
      <c r="F121" s="371"/>
      <c r="G121" s="365">
        <v>-3.1249997573468136E-3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1"/>
        <v>-3.1249997573468136E-3</v>
      </c>
      <c r="S121" s="855">
        <f t="shared" si="17"/>
        <v>-3.1249997573468136E-3</v>
      </c>
      <c r="T121" s="333" t="str">
        <f t="shared" si="20"/>
        <v>USD</v>
      </c>
      <c r="U121" s="590"/>
      <c r="V121" s="333"/>
      <c r="W121" s="333">
        <f>U121*$W$1</f>
        <v>0</v>
      </c>
      <c r="AC121" s="333">
        <f t="shared" ref="AC121:AC128" si="21">I121+J121+K121+L121-N121-O121-P121-Q121</f>
        <v>0</v>
      </c>
      <c r="AD121" s="333">
        <f t="shared" ref="AD121:AD129" si="22">G121+I121+J121+K121+L121-N121-O121-P121-Q121</f>
        <v>-3.1249997573468136E-3</v>
      </c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5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hidden="1" customHeight="1" x14ac:dyDescent="0.3">
      <c r="A122" s="355"/>
      <c r="B122" s="356" t="s">
        <v>69</v>
      </c>
      <c r="C122" s="348">
        <v>500909</v>
      </c>
      <c r="D122" s="349" t="s">
        <v>0</v>
      </c>
      <c r="E122" s="348"/>
      <c r="F122" s="350"/>
      <c r="G122" s="345">
        <v>0</v>
      </c>
      <c r="H122" s="351"/>
      <c r="I122" s="345"/>
      <c r="J122" s="351"/>
      <c r="K122" s="369"/>
      <c r="L122" s="351"/>
      <c r="M122" s="351"/>
      <c r="N122" s="369"/>
      <c r="O122" s="351"/>
      <c r="P122" s="351"/>
      <c r="Q122" s="351"/>
      <c r="R122" s="379">
        <f t="shared" si="11"/>
        <v>0</v>
      </c>
      <c r="S122" s="561">
        <f t="shared" si="17"/>
        <v>0</v>
      </c>
      <c r="T122" s="333" t="str">
        <f t="shared" si="20"/>
        <v>USD</v>
      </c>
      <c r="U122" s="327"/>
      <c r="V122" s="333"/>
      <c r="W122" s="333"/>
      <c r="AC122" s="333">
        <f t="shared" si="21"/>
        <v>0</v>
      </c>
      <c r="AD122" s="333">
        <f t="shared" si="22"/>
        <v>0</v>
      </c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57"/>
      <c r="AU122" s="327"/>
      <c r="AV122" s="327"/>
      <c r="AW122" s="327"/>
      <c r="AX122" s="327"/>
      <c r="AY122" s="327"/>
      <c r="AZ122" s="327"/>
      <c r="BA122" s="327"/>
      <c r="BB122" s="358"/>
      <c r="BD122" s="358"/>
      <c r="IP122" s="333"/>
    </row>
    <row r="123" spans="1:250" s="332" customFormat="1" ht="15" hidden="1" customHeight="1" x14ac:dyDescent="0.3">
      <c r="A123" s="355"/>
      <c r="B123" s="356" t="s">
        <v>70</v>
      </c>
      <c r="C123" s="348">
        <v>500853</v>
      </c>
      <c r="D123" s="349" t="s">
        <v>0</v>
      </c>
      <c r="E123" s="348"/>
      <c r="F123" s="350"/>
      <c r="G123" s="345">
        <v>0</v>
      </c>
      <c r="H123" s="351"/>
      <c r="I123" s="345"/>
      <c r="J123" s="351"/>
      <c r="K123" s="369"/>
      <c r="L123" s="351"/>
      <c r="M123" s="351"/>
      <c r="N123" s="369"/>
      <c r="O123" s="351"/>
      <c r="P123" s="351"/>
      <c r="Q123" s="351"/>
      <c r="R123" s="379">
        <f t="shared" si="11"/>
        <v>0</v>
      </c>
      <c r="S123" s="561">
        <f t="shared" si="17"/>
        <v>0</v>
      </c>
      <c r="T123" s="333" t="str">
        <f t="shared" si="20"/>
        <v>USD</v>
      </c>
      <c r="U123" s="327"/>
      <c r="V123" s="333"/>
      <c r="W123" s="333"/>
      <c r="AC123" s="333">
        <f t="shared" si="21"/>
        <v>0</v>
      </c>
      <c r="AD123" s="333">
        <f t="shared" si="22"/>
        <v>0</v>
      </c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hidden="1" customHeight="1" x14ac:dyDescent="0.3">
      <c r="A124" s="385">
        <v>10</v>
      </c>
      <c r="B124" s="386" t="s">
        <v>71</v>
      </c>
      <c r="C124" s="374">
        <v>500952</v>
      </c>
      <c r="D124" s="375" t="s">
        <v>26</v>
      </c>
      <c r="E124" s="374"/>
      <c r="F124" s="376"/>
      <c r="G124" s="366">
        <v>0</v>
      </c>
      <c r="H124" s="369"/>
      <c r="I124" s="366"/>
      <c r="J124" s="369"/>
      <c r="K124" s="369"/>
      <c r="L124" s="369"/>
      <c r="M124" s="369"/>
      <c r="N124" s="369"/>
      <c r="O124" s="369"/>
      <c r="P124" s="369"/>
      <c r="Q124" s="369"/>
      <c r="R124" s="379">
        <f t="shared" si="11"/>
        <v>0</v>
      </c>
      <c r="S124" s="561">
        <f t="shared" si="17"/>
        <v>0</v>
      </c>
      <c r="T124" s="333" t="str">
        <f t="shared" si="20"/>
        <v>MYR</v>
      </c>
      <c r="U124" s="327"/>
      <c r="V124" s="333"/>
      <c r="W124" s="333">
        <f>U124</f>
        <v>0</v>
      </c>
      <c r="AC124" s="333">
        <f t="shared" si="21"/>
        <v>0</v>
      </c>
      <c r="AD124" s="333">
        <f t="shared" si="22"/>
        <v>0</v>
      </c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hidden="1" customHeight="1" x14ac:dyDescent="0.3">
      <c r="A125" s="355"/>
      <c r="B125" s="356" t="s">
        <v>72</v>
      </c>
      <c r="C125" s="348">
        <v>500831</v>
      </c>
      <c r="D125" s="349" t="s">
        <v>26</v>
      </c>
      <c r="E125" s="348"/>
      <c r="F125" s="350"/>
      <c r="G125" s="345">
        <v>0</v>
      </c>
      <c r="H125" s="351"/>
      <c r="I125" s="345"/>
      <c r="J125" s="351"/>
      <c r="K125" s="369"/>
      <c r="L125" s="351"/>
      <c r="M125" s="351"/>
      <c r="N125" s="369"/>
      <c r="O125" s="351"/>
      <c r="P125" s="351"/>
      <c r="Q125" s="351"/>
      <c r="R125" s="379">
        <f t="shared" si="11"/>
        <v>0</v>
      </c>
      <c r="S125" s="561">
        <f t="shared" si="17"/>
        <v>0</v>
      </c>
      <c r="T125" s="333" t="str">
        <f t="shared" si="20"/>
        <v>MYR</v>
      </c>
      <c r="U125" s="327"/>
      <c r="V125" s="333"/>
      <c r="W125" s="333"/>
      <c r="AC125" s="333">
        <f t="shared" si="21"/>
        <v>0</v>
      </c>
      <c r="AD125" s="333">
        <f t="shared" si="22"/>
        <v>0</v>
      </c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hidden="1" customHeight="1" x14ac:dyDescent="0.3">
      <c r="A126" s="355"/>
      <c r="B126" s="356" t="s">
        <v>72</v>
      </c>
      <c r="C126" s="348">
        <v>500930</v>
      </c>
      <c r="D126" s="349" t="s">
        <v>26</v>
      </c>
      <c r="E126" s="348"/>
      <c r="F126" s="350"/>
      <c r="G126" s="345">
        <v>0</v>
      </c>
      <c r="H126" s="351"/>
      <c r="I126" s="345"/>
      <c r="J126" s="351"/>
      <c r="K126" s="369"/>
      <c r="L126" s="351"/>
      <c r="M126" s="351"/>
      <c r="N126" s="369"/>
      <c r="O126" s="351"/>
      <c r="P126" s="351"/>
      <c r="Q126" s="351"/>
      <c r="R126" s="379">
        <f t="shared" si="11"/>
        <v>0</v>
      </c>
      <c r="S126" s="561">
        <f t="shared" si="17"/>
        <v>0</v>
      </c>
      <c r="T126" s="333" t="str">
        <f t="shared" si="20"/>
        <v>MYR</v>
      </c>
      <c r="U126" s="327"/>
      <c r="V126" s="333"/>
      <c r="W126" s="333"/>
      <c r="AC126" s="333">
        <f t="shared" si="21"/>
        <v>0</v>
      </c>
      <c r="AD126" s="333">
        <f t="shared" si="22"/>
        <v>0</v>
      </c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hidden="1" customHeight="1" x14ac:dyDescent="0.3">
      <c r="A127" s="355"/>
      <c r="B127" s="356" t="s">
        <v>73</v>
      </c>
      <c r="C127" s="348">
        <v>500785</v>
      </c>
      <c r="D127" s="349" t="s">
        <v>26</v>
      </c>
      <c r="E127" s="348"/>
      <c r="F127" s="350"/>
      <c r="G127" s="345">
        <v>0</v>
      </c>
      <c r="H127" s="351"/>
      <c r="I127" s="345"/>
      <c r="J127" s="351"/>
      <c r="K127" s="369"/>
      <c r="L127" s="351"/>
      <c r="M127" s="351"/>
      <c r="N127" s="369"/>
      <c r="O127" s="351"/>
      <c r="P127" s="351"/>
      <c r="Q127" s="351"/>
      <c r="R127" s="379">
        <f t="shared" si="11"/>
        <v>0</v>
      </c>
      <c r="S127" s="561">
        <f t="shared" ref="S127:S143" si="23">R127-W127</f>
        <v>0</v>
      </c>
      <c r="T127" s="333" t="str">
        <f t="shared" si="20"/>
        <v>MYR</v>
      </c>
      <c r="U127" s="327"/>
      <c r="V127" s="333"/>
      <c r="W127" s="333"/>
      <c r="AC127" s="333">
        <f t="shared" si="21"/>
        <v>0</v>
      </c>
      <c r="AD127" s="333">
        <f t="shared" si="22"/>
        <v>0</v>
      </c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90"/>
      <c r="IP127" s="333"/>
    </row>
    <row r="128" spans="1:250" s="332" customFormat="1" ht="15" hidden="1" customHeight="1" x14ac:dyDescent="0.3">
      <c r="A128" s="355"/>
      <c r="B128" s="356" t="s">
        <v>74</v>
      </c>
      <c r="C128" s="348">
        <v>500859</v>
      </c>
      <c r="D128" s="349" t="s">
        <v>26</v>
      </c>
      <c r="E128" s="348"/>
      <c r="F128" s="350"/>
      <c r="G128" s="345">
        <v>0</v>
      </c>
      <c r="H128" s="351"/>
      <c r="I128" s="345"/>
      <c r="J128" s="351"/>
      <c r="K128" s="369"/>
      <c r="L128" s="351"/>
      <c r="M128" s="351"/>
      <c r="N128" s="369"/>
      <c r="O128" s="351"/>
      <c r="P128" s="351"/>
      <c r="Q128" s="351"/>
      <c r="R128" s="379">
        <f t="shared" si="11"/>
        <v>0</v>
      </c>
      <c r="S128" s="561">
        <f t="shared" si="23"/>
        <v>0</v>
      </c>
      <c r="T128" s="333" t="str">
        <f t="shared" si="20"/>
        <v>MYR</v>
      </c>
      <c r="U128" s="327"/>
      <c r="V128" s="333"/>
      <c r="W128" s="333"/>
      <c r="AC128" s="333">
        <f t="shared" si="21"/>
        <v>0</v>
      </c>
      <c r="AD128" s="333">
        <f t="shared" si="22"/>
        <v>0</v>
      </c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56</v>
      </c>
      <c r="B129" s="377" t="s">
        <v>1545</v>
      </c>
      <c r="C129" s="361">
        <v>501225</v>
      </c>
      <c r="D129" s="362" t="s">
        <v>26</v>
      </c>
      <c r="E129" s="361"/>
      <c r="F129" s="371"/>
      <c r="G129" s="365">
        <v>7228.6</v>
      </c>
      <c r="H129" s="364"/>
      <c r="I129" s="365"/>
      <c r="J129" s="364"/>
      <c r="K129" s="364">
        <v>2668.04</v>
      </c>
      <c r="L129" s="364"/>
      <c r="M129" s="364"/>
      <c r="N129" s="364">
        <v>7596.26</v>
      </c>
      <c r="O129" s="364"/>
      <c r="P129" s="364"/>
      <c r="Q129" s="364"/>
      <c r="R129" s="379">
        <f t="shared" si="11"/>
        <v>2300.3799999999992</v>
      </c>
      <c r="S129" s="561">
        <f t="shared" si="23"/>
        <v>8.8929315070345183E-3</v>
      </c>
      <c r="T129" s="333" t="str">
        <f t="shared" si="20"/>
        <v>MYR</v>
      </c>
      <c r="U129" s="327">
        <v>2300.3711070684922</v>
      </c>
      <c r="V129" s="333"/>
      <c r="W129" s="326">
        <f>U129</f>
        <v>2300.3711070684922</v>
      </c>
      <c r="AC129" s="333"/>
      <c r="AD129" s="333">
        <f t="shared" si="22"/>
        <v>2300.3799999999992</v>
      </c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hidden="1" customHeight="1" x14ac:dyDescent="0.3">
      <c r="A130" s="359">
        <v>44</v>
      </c>
      <c r="B130" s="377" t="s">
        <v>1367</v>
      </c>
      <c r="C130" s="361">
        <v>501119</v>
      </c>
      <c r="D130" s="362" t="s">
        <v>26</v>
      </c>
      <c r="E130" s="361"/>
      <c r="F130" s="371"/>
      <c r="G130" s="365">
        <v>0</v>
      </c>
      <c r="H130" s="364"/>
      <c r="I130" s="365"/>
      <c r="J130" s="364"/>
      <c r="K130" s="369"/>
      <c r="L130" s="364"/>
      <c r="M130" s="364"/>
      <c r="N130" s="369"/>
      <c r="O130" s="364"/>
      <c r="P130" s="364"/>
      <c r="Q130" s="364"/>
      <c r="R130" s="379">
        <f t="shared" si="11"/>
        <v>0</v>
      </c>
      <c r="S130" s="561">
        <f t="shared" si="23"/>
        <v>0</v>
      </c>
      <c r="T130" s="333" t="str">
        <f t="shared" si="20"/>
        <v>MYR</v>
      </c>
      <c r="U130" s="327"/>
      <c r="V130" s="333"/>
      <c r="W130" s="333">
        <f>U130</f>
        <v>0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57</v>
      </c>
      <c r="B131" s="377" t="s">
        <v>1374</v>
      </c>
      <c r="C131" s="361">
        <v>501134</v>
      </c>
      <c r="D131" s="362" t="s">
        <v>26</v>
      </c>
      <c r="E131" s="361"/>
      <c r="F131" s="371"/>
      <c r="G131" s="365">
        <v>44508.810000000027</v>
      </c>
      <c r="H131" s="364"/>
      <c r="I131" s="365"/>
      <c r="J131" s="364"/>
      <c r="K131" s="369">
        <v>11171.25</v>
      </c>
      <c r="L131" s="364"/>
      <c r="M131" s="364"/>
      <c r="N131" s="369">
        <v>43176.04</v>
      </c>
      <c r="O131" s="364">
        <v>14.08</v>
      </c>
      <c r="P131" s="364"/>
      <c r="Q131" s="364"/>
      <c r="R131" s="379">
        <f t="shared" si="11"/>
        <v>12489.940000000024</v>
      </c>
      <c r="S131" s="561">
        <f t="shared" si="23"/>
        <v>1.7537205712869763E-3</v>
      </c>
      <c r="T131" s="333" t="str">
        <f t="shared" si="20"/>
        <v>MYR</v>
      </c>
      <c r="U131" s="327">
        <v>12489.938246279453</v>
      </c>
      <c r="V131" s="333"/>
      <c r="W131" s="333">
        <f>U131</f>
        <v>12489.938246279453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3">
      <c r="A132" s="359">
        <v>58</v>
      </c>
      <c r="B132" s="386" t="s">
        <v>1476</v>
      </c>
      <c r="C132" s="374">
        <v>501123</v>
      </c>
      <c r="D132" s="375" t="s">
        <v>26</v>
      </c>
      <c r="E132" s="361"/>
      <c r="F132" s="371"/>
      <c r="G132" s="365">
        <v>32724.6</v>
      </c>
      <c r="H132" s="364"/>
      <c r="I132" s="365"/>
      <c r="J132" s="364"/>
      <c r="K132" s="369">
        <v>18118.54</v>
      </c>
      <c r="L132" s="364"/>
      <c r="M132" s="364"/>
      <c r="N132" s="369">
        <v>17266.32</v>
      </c>
      <c r="O132" s="364"/>
      <c r="P132" s="364"/>
      <c r="Q132" s="364"/>
      <c r="R132" s="379">
        <f t="shared" si="11"/>
        <v>33576.82</v>
      </c>
      <c r="S132" s="561">
        <f t="shared" si="23"/>
        <v>-1.0879287670832127E-2</v>
      </c>
      <c r="T132" s="333" t="str">
        <f t="shared" si="20"/>
        <v>MYR</v>
      </c>
      <c r="U132" s="327">
        <v>33576.830879287671</v>
      </c>
      <c r="V132" s="333"/>
      <c r="W132" s="333">
        <f>U132</f>
        <v>33576.830879287671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thickBot="1" x14ac:dyDescent="0.35">
      <c r="A133" s="359">
        <v>59</v>
      </c>
      <c r="B133" s="377" t="s">
        <v>75</v>
      </c>
      <c r="C133" s="361">
        <v>500605</v>
      </c>
      <c r="D133" s="362" t="s">
        <v>0</v>
      </c>
      <c r="E133" s="361"/>
      <c r="F133" s="371"/>
      <c r="G133" s="365">
        <v>433995.87767500011</v>
      </c>
      <c r="H133" s="364"/>
      <c r="I133" s="365"/>
      <c r="J133" s="365"/>
      <c r="K133" s="369">
        <v>211707.12</v>
      </c>
      <c r="L133" s="364"/>
      <c r="M133" s="364"/>
      <c r="N133" s="369">
        <v>194006.12</v>
      </c>
      <c r="O133" s="364">
        <v>406.38</v>
      </c>
      <c r="P133" s="364">
        <v>5127.6099999999997</v>
      </c>
      <c r="Q133" s="364"/>
      <c r="R133" s="379">
        <f t="shared" si="11"/>
        <v>446162.88767500012</v>
      </c>
      <c r="S133" s="561">
        <f t="shared" si="23"/>
        <v>1.3877779711037874E-3</v>
      </c>
      <c r="T133" s="333" t="str">
        <f t="shared" si="20"/>
        <v>USD</v>
      </c>
      <c r="U133" s="591">
        <v>109865.27611111109</v>
      </c>
      <c r="V133" s="333"/>
      <c r="W133" s="333">
        <f t="shared" ref="W133:W141" si="24">U133*$W$1</f>
        <v>446162.88628722215</v>
      </c>
      <c r="AC133" s="333">
        <f>I133+J133+K133+L133-N133-O133-P133-Q133</f>
        <v>12167.009999999998</v>
      </c>
      <c r="AD133" s="333">
        <f>G133+I133+J133+K133+L133-N133-O133-P133-Q133</f>
        <v>446162.88767500012</v>
      </c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5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2" customFormat="1" ht="15" hidden="1" customHeight="1" x14ac:dyDescent="0.3">
      <c r="A134" s="355"/>
      <c r="B134" s="356" t="s">
        <v>76</v>
      </c>
      <c r="C134" s="348">
        <v>500570</v>
      </c>
      <c r="D134" s="349" t="s">
        <v>0</v>
      </c>
      <c r="E134" s="348"/>
      <c r="F134" s="350"/>
      <c r="G134" s="345">
        <v>0</v>
      </c>
      <c r="H134" s="351"/>
      <c r="I134" s="345"/>
      <c r="J134" s="345"/>
      <c r="K134" s="369"/>
      <c r="L134" s="351"/>
      <c r="M134" s="351"/>
      <c r="N134" s="369"/>
      <c r="O134" s="351"/>
      <c r="P134" s="351"/>
      <c r="Q134" s="351"/>
      <c r="R134" s="379">
        <f t="shared" si="11"/>
        <v>0</v>
      </c>
      <c r="S134" s="561">
        <f t="shared" si="23"/>
        <v>0</v>
      </c>
      <c r="T134" s="333" t="str">
        <f t="shared" si="20"/>
        <v>USD</v>
      </c>
      <c r="U134" s="327"/>
      <c r="V134" s="333"/>
      <c r="W134" s="333">
        <f t="shared" si="24"/>
        <v>0</v>
      </c>
      <c r="AC134" s="333">
        <f>I134+J134+K134+L134-N134-O134-P134-Q134</f>
        <v>0</v>
      </c>
      <c r="AD134" s="333">
        <f>G134+I134+J134+K134+L134-N134-O134-P134-Q134</f>
        <v>0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358"/>
      <c r="BC134" s="358"/>
      <c r="BD134" s="358"/>
      <c r="IP134" s="333"/>
    </row>
    <row r="135" spans="1:250" s="332" customFormat="1" ht="15" hidden="1" customHeight="1" x14ac:dyDescent="0.3">
      <c r="A135" s="355"/>
      <c r="B135" s="356" t="s">
        <v>217</v>
      </c>
      <c r="C135" s="348">
        <v>500775</v>
      </c>
      <c r="D135" s="349" t="s">
        <v>0</v>
      </c>
      <c r="E135" s="348"/>
      <c r="F135" s="350"/>
      <c r="G135" s="345">
        <v>0</v>
      </c>
      <c r="H135" s="351"/>
      <c r="I135" s="351"/>
      <c r="J135" s="351"/>
      <c r="K135" s="369"/>
      <c r="L135" s="351"/>
      <c r="M135" s="351"/>
      <c r="N135" s="369"/>
      <c r="O135" s="351"/>
      <c r="P135" s="351"/>
      <c r="Q135" s="351"/>
      <c r="R135" s="379">
        <f t="shared" si="11"/>
        <v>0</v>
      </c>
      <c r="S135" s="561">
        <f t="shared" si="23"/>
        <v>0</v>
      </c>
      <c r="T135" s="333" t="str">
        <f t="shared" si="20"/>
        <v>USD</v>
      </c>
      <c r="U135" s="327"/>
      <c r="V135" s="333"/>
      <c r="W135" s="333">
        <f t="shared" si="24"/>
        <v>0</v>
      </c>
      <c r="AC135" s="333">
        <f>I135+J135+K135+L135-N135-O135-P135-Q135</f>
        <v>0</v>
      </c>
      <c r="AD135" s="333">
        <f>G135+I135+J135+K135+L135-N135-O135-P135-Q135</f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57"/>
      <c r="AU135" s="327"/>
      <c r="AV135" s="327"/>
      <c r="AW135" s="327"/>
      <c r="AX135" s="327"/>
      <c r="AY135" s="327"/>
      <c r="AZ135" s="327"/>
      <c r="BA135" s="327"/>
      <c r="BB135" s="358"/>
      <c r="BC135" s="358"/>
      <c r="BD135" s="358"/>
      <c r="IP135" s="333"/>
    </row>
    <row r="136" spans="1:250" s="332" customFormat="1" ht="15" customHeight="1" x14ac:dyDescent="0.3">
      <c r="A136" s="359">
        <v>60</v>
      </c>
      <c r="B136" s="377" t="s">
        <v>1377</v>
      </c>
      <c r="C136" s="361">
        <v>501157</v>
      </c>
      <c r="D136" s="362" t="s">
        <v>0</v>
      </c>
      <c r="E136" s="427"/>
      <c r="F136" s="433"/>
      <c r="G136" s="381">
        <v>575160.99999999977</v>
      </c>
      <c r="H136" s="436"/>
      <c r="I136" s="436"/>
      <c r="J136" s="436"/>
      <c r="K136" s="395">
        <v>236485.23</v>
      </c>
      <c r="L136" s="436"/>
      <c r="M136" s="436"/>
      <c r="N136" s="395">
        <v>389071.6</v>
      </c>
      <c r="O136" s="436"/>
      <c r="P136" s="436">
        <v>6872.48</v>
      </c>
      <c r="Q136" s="436"/>
      <c r="R136" s="379">
        <f t="shared" si="11"/>
        <v>415702.14999999979</v>
      </c>
      <c r="S136" s="561">
        <f t="shared" si="23"/>
        <v>4.3623615056276321E-5</v>
      </c>
      <c r="T136" s="333" t="str">
        <f t="shared" si="20"/>
        <v>USD</v>
      </c>
      <c r="U136" s="327">
        <v>102364.47918157502</v>
      </c>
      <c r="V136" s="333"/>
      <c r="W136" s="333">
        <f t="shared" si="24"/>
        <v>415702.14995637618</v>
      </c>
      <c r="AC136" s="333"/>
      <c r="AD136" s="333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customHeight="1" thickBot="1" x14ac:dyDescent="0.35">
      <c r="A137" s="359">
        <v>61</v>
      </c>
      <c r="B137" s="377" t="s">
        <v>1398</v>
      </c>
      <c r="C137" s="361">
        <v>501167</v>
      </c>
      <c r="D137" s="362" t="s">
        <v>0</v>
      </c>
      <c r="E137" s="427"/>
      <c r="F137" s="433"/>
      <c r="G137" s="381">
        <v>48791.210000000079</v>
      </c>
      <c r="H137" s="436"/>
      <c r="I137" s="436"/>
      <c r="J137" s="436"/>
      <c r="K137" s="395">
        <v>50295.08</v>
      </c>
      <c r="L137" s="436"/>
      <c r="M137" s="436"/>
      <c r="N137" s="395"/>
      <c r="O137" s="436"/>
      <c r="P137" s="436">
        <v>820.99</v>
      </c>
      <c r="Q137" s="436"/>
      <c r="R137" s="379">
        <f t="shared" ref="R137:R143" si="25">G137+H137+J137+K137+I137-M137-O137-P137-Q137-N137</f>
        <v>98265.300000000076</v>
      </c>
      <c r="S137" s="561">
        <f t="shared" si="23"/>
        <v>-2.9833332664566115E-3</v>
      </c>
      <c r="T137" s="333" t="str">
        <f t="shared" si="20"/>
        <v>USD</v>
      </c>
      <c r="U137" s="327">
        <v>24197.316666666669</v>
      </c>
      <c r="V137" s="333"/>
      <c r="W137" s="333">
        <f t="shared" si="24"/>
        <v>98265.302983333342</v>
      </c>
      <c r="AC137" s="333"/>
      <c r="AD137" s="333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C137" s="358"/>
      <c r="BD137" s="358"/>
      <c r="IP137" s="333"/>
    </row>
    <row r="138" spans="1:250" s="332" customFormat="1" ht="15" hidden="1" customHeight="1" thickBot="1" x14ac:dyDescent="0.35">
      <c r="A138" s="359">
        <v>46</v>
      </c>
      <c r="B138" s="420" t="s">
        <v>77</v>
      </c>
      <c r="C138" s="361">
        <v>500986</v>
      </c>
      <c r="D138" s="428" t="s">
        <v>0</v>
      </c>
      <c r="E138" s="427"/>
      <c r="F138" s="433"/>
      <c r="G138" s="381">
        <v>-4.324999976233812E-3</v>
      </c>
      <c r="H138" s="436"/>
      <c r="I138" s="436"/>
      <c r="J138" s="436"/>
      <c r="K138" s="395"/>
      <c r="L138" s="436"/>
      <c r="M138" s="436"/>
      <c r="N138" s="395"/>
      <c r="O138" s="436"/>
      <c r="P138" s="436"/>
      <c r="Q138" s="436"/>
      <c r="R138" s="379">
        <f t="shared" si="25"/>
        <v>-4.324999976233812E-3</v>
      </c>
      <c r="S138" s="567">
        <f t="shared" si="23"/>
        <v>-4.324999976233812E-3</v>
      </c>
      <c r="T138" s="333" t="str">
        <f t="shared" si="20"/>
        <v>USD</v>
      </c>
      <c r="U138" s="587"/>
      <c r="V138" s="333"/>
      <c r="W138" s="333">
        <f t="shared" si="24"/>
        <v>0</v>
      </c>
      <c r="Y138" s="332">
        <v>32666.06</v>
      </c>
      <c r="Z138" s="333">
        <f>W138-Y138</f>
        <v>-32666.06</v>
      </c>
      <c r="AC138" s="333">
        <f>I138+J138+K138+L138-N138-O138-P138-Q138</f>
        <v>0</v>
      </c>
      <c r="AD138" s="333">
        <f>G138+I138+J138+K138+L138-N138-O138-P138-Q138</f>
        <v>-4.324999976233812E-3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5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thickBot="1" x14ac:dyDescent="0.35">
      <c r="A139" s="359">
        <v>45</v>
      </c>
      <c r="B139" s="420" t="s">
        <v>78</v>
      </c>
      <c r="C139" s="427">
        <v>501015</v>
      </c>
      <c r="D139" s="428" t="s">
        <v>0</v>
      </c>
      <c r="E139" s="427"/>
      <c r="F139" s="433"/>
      <c r="G139" s="381">
        <v>-2.5749999938398105E-3</v>
      </c>
      <c r="H139" s="436"/>
      <c r="I139" s="436"/>
      <c r="J139" s="436"/>
      <c r="K139" s="395"/>
      <c r="L139" s="436"/>
      <c r="M139" s="436"/>
      <c r="N139" s="395"/>
      <c r="O139" s="436"/>
      <c r="P139" s="436"/>
      <c r="Q139" s="436"/>
      <c r="R139" s="379">
        <f t="shared" si="25"/>
        <v>-2.5749999938398105E-3</v>
      </c>
      <c r="S139" s="561">
        <f t="shared" si="23"/>
        <v>-2.5749999938398105E-3</v>
      </c>
      <c r="T139" s="333" t="str">
        <f t="shared" si="20"/>
        <v>USD</v>
      </c>
      <c r="U139" s="587"/>
      <c r="V139" s="333"/>
      <c r="W139" s="333">
        <f t="shared" si="24"/>
        <v>0</v>
      </c>
      <c r="AC139" s="333">
        <f>I139+J139+K139+L139-N139-O139-P139-Q139</f>
        <v>0</v>
      </c>
      <c r="AD139" s="333">
        <f>G139+I139+J139+K139+L139-N139-O139-P139-Q139</f>
        <v>-2.5749999938398105E-3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5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thickBot="1" x14ac:dyDescent="0.35">
      <c r="A140" s="385">
        <v>58</v>
      </c>
      <c r="B140" s="391" t="s">
        <v>1262</v>
      </c>
      <c r="C140" s="393">
        <v>501092</v>
      </c>
      <c r="D140" s="392" t="s">
        <v>0</v>
      </c>
      <c r="E140" s="393"/>
      <c r="F140" s="394"/>
      <c r="G140" s="413">
        <v>-2.7648647260569703E-12</v>
      </c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79">
        <f t="shared" si="25"/>
        <v>-2.7648647260569703E-12</v>
      </c>
      <c r="S140" s="567">
        <f t="shared" si="23"/>
        <v>-2.7648647260569703E-12</v>
      </c>
      <c r="T140" s="333" t="str">
        <f t="shared" si="20"/>
        <v>USD</v>
      </c>
      <c r="U140" s="587"/>
      <c r="V140" s="333"/>
      <c r="W140" s="333">
        <f t="shared" si="24"/>
        <v>0</v>
      </c>
      <c r="AC140" s="333"/>
      <c r="AD140" s="333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5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5" hidden="1" customHeight="1" thickBot="1" x14ac:dyDescent="0.35">
      <c r="A141" s="385">
        <v>55</v>
      </c>
      <c r="B141" s="391" t="s">
        <v>1263</v>
      </c>
      <c r="C141" s="393">
        <v>501085</v>
      </c>
      <c r="D141" s="392" t="s">
        <v>0</v>
      </c>
      <c r="E141" s="393"/>
      <c r="F141" s="394"/>
      <c r="G141" s="413">
        <v>0</v>
      </c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79">
        <f t="shared" si="25"/>
        <v>0</v>
      </c>
      <c r="S141" s="561">
        <f t="shared" si="23"/>
        <v>0</v>
      </c>
      <c r="T141" s="333" t="str">
        <f t="shared" si="20"/>
        <v>USD</v>
      </c>
      <c r="U141" s="587"/>
      <c r="V141" s="333"/>
      <c r="W141" s="333">
        <f t="shared" si="24"/>
        <v>0</v>
      </c>
      <c r="AC141" s="333"/>
      <c r="AD141" s="333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5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customHeight="1" thickBot="1" x14ac:dyDescent="0.35">
      <c r="A142" s="385">
        <v>62</v>
      </c>
      <c r="B142" s="391" t="s">
        <v>1435</v>
      </c>
      <c r="C142" s="393">
        <v>501197</v>
      </c>
      <c r="D142" s="392" t="s">
        <v>26</v>
      </c>
      <c r="E142" s="393"/>
      <c r="F142" s="394"/>
      <c r="G142" s="366">
        <v>134486.34000000003</v>
      </c>
      <c r="H142" s="395"/>
      <c r="I142" s="395"/>
      <c r="J142" s="395"/>
      <c r="K142" s="395"/>
      <c r="L142" s="395"/>
      <c r="M142" s="395"/>
      <c r="N142" s="395">
        <v>134486.32</v>
      </c>
      <c r="O142" s="395">
        <v>0.02</v>
      </c>
      <c r="P142" s="395"/>
      <c r="Q142" s="395"/>
      <c r="R142" s="379">
        <f t="shared" si="25"/>
        <v>0</v>
      </c>
      <c r="S142" s="682">
        <f t="shared" si="23"/>
        <v>0</v>
      </c>
      <c r="T142" s="333" t="str">
        <f t="shared" si="20"/>
        <v>MYR</v>
      </c>
      <c r="U142" s="587"/>
      <c r="V142" s="333"/>
      <c r="W142" s="326">
        <f>U142</f>
        <v>0</v>
      </c>
      <c r="AC142" s="333"/>
      <c r="AD142" s="333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5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58"/>
      <c r="IP142" s="333"/>
    </row>
    <row r="143" spans="1:250" s="332" customFormat="1" ht="15" customHeight="1" thickBot="1" x14ac:dyDescent="0.35">
      <c r="A143" s="385">
        <v>63</v>
      </c>
      <c r="B143" s="391" t="s">
        <v>1486</v>
      </c>
      <c r="C143" s="393">
        <v>500995</v>
      </c>
      <c r="D143" s="392" t="s">
        <v>26</v>
      </c>
      <c r="E143" s="393"/>
      <c r="F143" s="394"/>
      <c r="G143" s="413">
        <v>139880.09000000003</v>
      </c>
      <c r="H143" s="395"/>
      <c r="I143" s="395"/>
      <c r="J143" s="395"/>
      <c r="K143" s="395">
        <v>42039.1</v>
      </c>
      <c r="L143" s="395"/>
      <c r="M143" s="395"/>
      <c r="N143" s="395">
        <v>73794.95</v>
      </c>
      <c r="O143" s="395"/>
      <c r="P143" s="395"/>
      <c r="Q143" s="395"/>
      <c r="R143" s="365">
        <f t="shared" si="25"/>
        <v>108124.24000000003</v>
      </c>
      <c r="S143" s="567">
        <f t="shared" si="23"/>
        <v>-9.1780821821885183E-3</v>
      </c>
      <c r="T143" s="333" t="str">
        <f t="shared" si="20"/>
        <v>MYR</v>
      </c>
      <c r="U143" s="587">
        <v>108124.24917808222</v>
      </c>
      <c r="V143" s="333"/>
      <c r="W143" s="333">
        <f>U143</f>
        <v>108124.24917808222</v>
      </c>
      <c r="AC143" s="333">
        <f>I143+J143+K143+L143-N143-O143-P143-Q143</f>
        <v>-31755.85</v>
      </c>
      <c r="AD143" s="333">
        <f t="shared" ref="AD143:AD174" si="26">G143+I143+J143+K143+L143-N143-O143-P143-Q143</f>
        <v>108124.24000000003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5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thickBot="1" x14ac:dyDescent="0.35">
      <c r="A144" s="600"/>
      <c r="B144" s="594"/>
      <c r="C144" s="456"/>
      <c r="D144" s="456"/>
      <c r="E144" s="456"/>
      <c r="F144" s="595"/>
      <c r="G144" s="38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560"/>
      <c r="S144" s="561"/>
      <c r="T144" s="333"/>
      <c r="U144" s="327"/>
      <c r="V144" s="333"/>
      <c r="W144" s="333"/>
      <c r="AD144" s="333">
        <f t="shared" si="26"/>
        <v>0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IP144" s="333"/>
    </row>
    <row r="145" spans="1:250" s="332" customFormat="1" ht="15" customHeight="1" thickBot="1" x14ac:dyDescent="0.35">
      <c r="A145" s="601"/>
      <c r="B145" s="1030" t="s">
        <v>79</v>
      </c>
      <c r="C145" s="1030"/>
      <c r="D145" s="1030"/>
      <c r="E145" s="596"/>
      <c r="F145" s="597">
        <f>SUM(F9:F144)</f>
        <v>0</v>
      </c>
      <c r="G145" s="598">
        <f>SUM(G9:G144)</f>
        <v>7953895.8577749999</v>
      </c>
      <c r="H145" s="598">
        <f>SUM(H9:H144)</f>
        <v>0</v>
      </c>
      <c r="I145" s="599">
        <f>SUM(I18:I144)</f>
        <v>44273.409999999996</v>
      </c>
      <c r="J145" s="599">
        <f t="shared" ref="J145:R145" si="27">SUM(J9:J144)</f>
        <v>0</v>
      </c>
      <c r="K145" s="606">
        <f t="shared" si="27"/>
        <v>4988825.9000000004</v>
      </c>
      <c r="L145" s="599">
        <f t="shared" si="27"/>
        <v>0</v>
      </c>
      <c r="M145" s="599">
        <f t="shared" si="27"/>
        <v>0</v>
      </c>
      <c r="N145" s="606">
        <f t="shared" si="27"/>
        <v>3074198.2899999996</v>
      </c>
      <c r="O145" s="599">
        <f t="shared" si="27"/>
        <v>2321.81</v>
      </c>
      <c r="P145" s="599">
        <f t="shared" si="27"/>
        <v>69665.52</v>
      </c>
      <c r="Q145" s="599">
        <f t="shared" si="27"/>
        <v>2003.46</v>
      </c>
      <c r="R145" s="599">
        <f t="shared" si="27"/>
        <v>9838806.0877750013</v>
      </c>
      <c r="S145" s="561"/>
      <c r="T145" s="333"/>
      <c r="U145" s="327"/>
      <c r="V145" s="333"/>
      <c r="W145" s="333"/>
      <c r="AD145" s="333">
        <f t="shared" si="26"/>
        <v>9838806.0877750013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IP145" s="333"/>
    </row>
    <row r="146" spans="1:250" s="332" customFormat="1" ht="15" hidden="1" customHeight="1" x14ac:dyDescent="0.3">
      <c r="A146" s="323"/>
      <c r="B146" s="334"/>
      <c r="C146" s="324"/>
      <c r="D146" s="324"/>
      <c r="E146" s="324"/>
      <c r="F146" s="401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463"/>
      <c r="S146" s="561"/>
      <c r="T146" s="333"/>
      <c r="U146" s="327"/>
      <c r="V146" s="333"/>
      <c r="W146" s="333"/>
      <c r="AD146" s="333">
        <f t="shared" si="26"/>
        <v>0</v>
      </c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IP146" s="333"/>
    </row>
    <row r="147" spans="1:250" s="332" customFormat="1" ht="15" hidden="1" customHeight="1" x14ac:dyDescent="0.3">
      <c r="A147" s="323"/>
      <c r="B147" s="1054" t="s">
        <v>80</v>
      </c>
      <c r="C147" s="1054"/>
      <c r="D147" s="402"/>
      <c r="E147" s="402"/>
      <c r="F147" s="403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63"/>
      <c r="S147" s="561"/>
      <c r="T147" s="333"/>
      <c r="U147" s="327"/>
      <c r="V147" s="333"/>
      <c r="W147" s="333"/>
      <c r="AD147" s="333">
        <f t="shared" si="26"/>
        <v>0</v>
      </c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IP147" s="333"/>
    </row>
    <row r="148" spans="1:250" s="332" customFormat="1" ht="15" hidden="1" customHeight="1" x14ac:dyDescent="0.3">
      <c r="A148" s="347"/>
      <c r="B148" s="337" t="s">
        <v>81</v>
      </c>
      <c r="C148" s="339">
        <v>500530</v>
      </c>
      <c r="D148" s="339" t="s">
        <v>26</v>
      </c>
      <c r="E148" s="338"/>
      <c r="F148" s="340"/>
      <c r="G148" s="341"/>
      <c r="H148" s="342"/>
      <c r="I148" s="343"/>
      <c r="J148" s="342"/>
      <c r="K148" s="395"/>
      <c r="L148" s="341"/>
      <c r="M148" s="341"/>
      <c r="N148" s="395"/>
      <c r="O148" s="341"/>
      <c r="P148" s="342"/>
      <c r="Q148" s="341"/>
      <c r="R148" s="405">
        <f>G148+H148+J148+K148+I148-M148-O148-P148-Q148-N148</f>
        <v>0</v>
      </c>
      <c r="S148" s="561"/>
      <c r="T148" s="333"/>
      <c r="U148" s="327"/>
      <c r="V148" s="333"/>
      <c r="W148" s="333"/>
      <c r="AD148" s="333">
        <f t="shared" si="26"/>
        <v>0</v>
      </c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IP148" s="333"/>
    </row>
    <row r="149" spans="1:250" s="332" customFormat="1" ht="15" hidden="1" customHeight="1" x14ac:dyDescent="0.3">
      <c r="A149" s="347"/>
      <c r="B149" s="337" t="s">
        <v>82</v>
      </c>
      <c r="C149" s="348">
        <v>500534</v>
      </c>
      <c r="D149" s="349" t="s">
        <v>26</v>
      </c>
      <c r="E149" s="348"/>
      <c r="F149" s="350"/>
      <c r="G149" s="351"/>
      <c r="H149" s="345"/>
      <c r="I149" s="352"/>
      <c r="J149" s="345"/>
      <c r="K149" s="369"/>
      <c r="L149" s="351"/>
      <c r="M149" s="351"/>
      <c r="N149" s="369"/>
      <c r="O149" s="351"/>
      <c r="P149" s="345"/>
      <c r="Q149" s="351"/>
      <c r="R149" s="406">
        <f>G149+H149+J149+K149+I149-M149-O149-P149-Q149-N149</f>
        <v>0</v>
      </c>
      <c r="S149" s="561"/>
      <c r="T149" s="333"/>
      <c r="U149" s="327"/>
      <c r="V149" s="333"/>
      <c r="W149" s="333"/>
      <c r="AD149" s="333">
        <f t="shared" si="26"/>
        <v>0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IP149" s="333"/>
    </row>
    <row r="150" spans="1:250" s="332" customFormat="1" ht="15" hidden="1" customHeight="1" x14ac:dyDescent="0.3">
      <c r="A150" s="347"/>
      <c r="B150" s="407" t="s">
        <v>83</v>
      </c>
      <c r="C150" s="349">
        <v>500643</v>
      </c>
      <c r="D150" s="349" t="s">
        <v>4</v>
      </c>
      <c r="E150" s="408"/>
      <c r="F150" s="409"/>
      <c r="G150" s="410"/>
      <c r="H150" s="636"/>
      <c r="I150" s="345"/>
      <c r="J150" s="345"/>
      <c r="K150" s="366"/>
      <c r="L150" s="345"/>
      <c r="M150" s="345"/>
      <c r="N150" s="366"/>
      <c r="O150" s="345"/>
      <c r="P150" s="345"/>
      <c r="Q150" s="345"/>
      <c r="R150" s="354">
        <f>G150+H150+J150+K150+I150-M150-O150-P150-Q150-N150+F150</f>
        <v>0</v>
      </c>
      <c r="S150" s="561"/>
      <c r="T150" s="333"/>
      <c r="U150" s="327"/>
      <c r="V150" s="333"/>
      <c r="W150" s="333"/>
      <c r="AD150" s="333">
        <f t="shared" si="26"/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57"/>
      <c r="AU150" s="327"/>
      <c r="AV150" s="327"/>
      <c r="AW150" s="327"/>
      <c r="AX150" s="327"/>
      <c r="AY150" s="327"/>
      <c r="AZ150" s="327"/>
      <c r="BA150" s="327"/>
      <c r="IP150" s="333"/>
    </row>
    <row r="151" spans="1:250" s="332" customFormat="1" ht="15" hidden="1" customHeight="1" x14ac:dyDescent="0.3">
      <c r="A151" s="359">
        <v>1</v>
      </c>
      <c r="B151" s="360" t="s">
        <v>84</v>
      </c>
      <c r="C151" s="362">
        <v>500529</v>
      </c>
      <c r="D151" s="362" t="s">
        <v>26</v>
      </c>
      <c r="E151" s="411"/>
      <c r="F151" s="412"/>
      <c r="G151" s="365"/>
      <c r="H151" s="365"/>
      <c r="I151" s="637"/>
      <c r="J151" s="366"/>
      <c r="K151" s="366"/>
      <c r="L151" s="365"/>
      <c r="M151" s="365"/>
      <c r="N151" s="366"/>
      <c r="O151" s="366"/>
      <c r="P151" s="414"/>
      <c r="Q151" s="365"/>
      <c r="R151" s="562">
        <f>G151+H151+J151+K151+I151-M151-O151-P151-Q151-N151+F151</f>
        <v>0</v>
      </c>
      <c r="S151" s="561"/>
      <c r="T151" s="333"/>
      <c r="U151" s="327"/>
      <c r="V151" s="333"/>
      <c r="W151" s="333">
        <f>U151</f>
        <v>0</v>
      </c>
      <c r="AD151" s="333">
        <f t="shared" si="26"/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IP151" s="333"/>
    </row>
    <row r="152" spans="1:250" s="332" customFormat="1" ht="15" hidden="1" customHeight="1" x14ac:dyDescent="0.3">
      <c r="A152" s="355"/>
      <c r="B152" s="356" t="s">
        <v>85</v>
      </c>
      <c r="C152" s="349">
        <v>500757</v>
      </c>
      <c r="D152" s="349" t="s">
        <v>26</v>
      </c>
      <c r="E152" s="349"/>
      <c r="F152" s="409"/>
      <c r="G152" s="410"/>
      <c r="H152" s="410"/>
      <c r="I152" s="410"/>
      <c r="J152" s="410"/>
      <c r="K152" s="416"/>
      <c r="L152" s="410"/>
      <c r="M152" s="410"/>
      <c r="N152" s="416"/>
      <c r="O152" s="410"/>
      <c r="P152" s="410"/>
      <c r="Q152" s="410"/>
      <c r="R152" s="406">
        <f>G152+H152+J152+K152+I152+L152-M152-O152-P152-Q152-N152</f>
        <v>0</v>
      </c>
      <c r="S152" s="561"/>
      <c r="T152" s="333"/>
      <c r="U152" s="327"/>
      <c r="V152" s="333"/>
      <c r="W152" s="333">
        <f>U152</f>
        <v>0</v>
      </c>
      <c r="AD152" s="333">
        <f t="shared" si="26"/>
        <v>0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27"/>
      <c r="AU152" s="327"/>
      <c r="AV152" s="327"/>
      <c r="AW152" s="327"/>
      <c r="AX152" s="327"/>
      <c r="AY152" s="327"/>
      <c r="AZ152" s="327"/>
      <c r="BA152" s="327"/>
      <c r="IP152" s="333"/>
    </row>
    <row r="153" spans="1:250" s="332" customFormat="1" ht="15" hidden="1" customHeight="1" x14ac:dyDescent="0.3">
      <c r="A153" s="359">
        <v>2</v>
      </c>
      <c r="B153" s="377" t="s">
        <v>86</v>
      </c>
      <c r="C153" s="362">
        <v>500771</v>
      </c>
      <c r="D153" s="362" t="s">
        <v>26</v>
      </c>
      <c r="E153" s="362"/>
      <c r="F153" s="412"/>
      <c r="G153" s="421"/>
      <c r="H153" s="421"/>
      <c r="I153" s="421"/>
      <c r="J153" s="421"/>
      <c r="K153" s="416"/>
      <c r="L153" s="421"/>
      <c r="M153" s="421"/>
      <c r="N153" s="416"/>
      <c r="O153" s="421"/>
      <c r="P153" s="421"/>
      <c r="Q153" s="421"/>
      <c r="R153" s="559">
        <f>G153+H153+J153+K153+I153+L153-M153-O153-P153-Q153-N153</f>
        <v>0</v>
      </c>
      <c r="S153" s="561"/>
      <c r="T153" s="333"/>
      <c r="U153" s="327"/>
      <c r="V153" s="333"/>
      <c r="W153" s="333">
        <f>U153</f>
        <v>0</v>
      </c>
      <c r="AD153" s="333">
        <f t="shared" si="26"/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IP153" s="333"/>
    </row>
    <row r="154" spans="1:250" s="332" customFormat="1" ht="15" hidden="1" customHeight="1" x14ac:dyDescent="0.3">
      <c r="A154" s="355"/>
      <c r="B154" s="356" t="s">
        <v>87</v>
      </c>
      <c r="C154" s="348">
        <v>500900</v>
      </c>
      <c r="D154" s="349" t="s">
        <v>26</v>
      </c>
      <c r="E154" s="348"/>
      <c r="F154" s="350"/>
      <c r="G154" s="345"/>
      <c r="H154" s="345"/>
      <c r="I154" s="345"/>
      <c r="J154" s="345"/>
      <c r="K154" s="366"/>
      <c r="L154" s="345"/>
      <c r="M154" s="345"/>
      <c r="N154" s="366"/>
      <c r="O154" s="345"/>
      <c r="P154" s="345"/>
      <c r="Q154" s="345"/>
      <c r="R154" s="467">
        <f>G154+H154+J154+K154+I154-M154-O154-P154-Q154-N154+F154</f>
        <v>0</v>
      </c>
      <c r="S154" s="567"/>
      <c r="T154" s="333"/>
      <c r="U154" s="327"/>
      <c r="V154" s="333"/>
      <c r="W154" s="333"/>
      <c r="AD154" s="333">
        <f t="shared" si="26"/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IP154" s="333"/>
    </row>
    <row r="155" spans="1:250" s="332" customFormat="1" ht="15" hidden="1" customHeight="1" x14ac:dyDescent="0.3">
      <c r="A155" s="359">
        <v>3</v>
      </c>
      <c r="B155" s="420" t="s">
        <v>88</v>
      </c>
      <c r="C155" s="362">
        <v>500663</v>
      </c>
      <c r="D155" s="362" t="s">
        <v>0</v>
      </c>
      <c r="E155" s="362"/>
      <c r="F155" s="412"/>
      <c r="G155" s="421"/>
      <c r="H155" s="440"/>
      <c r="I155" s="637"/>
      <c r="J155" s="366"/>
      <c r="K155" s="366"/>
      <c r="L155" s="365"/>
      <c r="M155" s="365"/>
      <c r="N155" s="366"/>
      <c r="O155" s="366"/>
      <c r="P155" s="366"/>
      <c r="Q155" s="365"/>
      <c r="R155" s="559">
        <f>G155+H155+J155+K155+I155-M155-O155-P155-Q155-N155</f>
        <v>0</v>
      </c>
      <c r="S155" s="561"/>
      <c r="T155" s="333"/>
      <c r="U155" s="327"/>
      <c r="V155" s="333"/>
      <c r="W155" s="333">
        <f>U155*$W$1</f>
        <v>0</v>
      </c>
      <c r="AD155" s="333">
        <f t="shared" si="26"/>
        <v>0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IP155" s="333"/>
    </row>
    <row r="156" spans="1:250" s="332" customFormat="1" ht="15" hidden="1" customHeight="1" x14ac:dyDescent="0.3">
      <c r="A156" s="355"/>
      <c r="B156" s="356" t="s">
        <v>89</v>
      </c>
      <c r="C156" s="348">
        <v>500559</v>
      </c>
      <c r="D156" s="349" t="s">
        <v>26</v>
      </c>
      <c r="E156" s="422"/>
      <c r="F156" s="350"/>
      <c r="G156" s="345"/>
      <c r="H156" s="345"/>
      <c r="I156" s="345"/>
      <c r="J156" s="345"/>
      <c r="K156" s="366"/>
      <c r="L156" s="345"/>
      <c r="M156" s="345"/>
      <c r="N156" s="366"/>
      <c r="O156" s="345"/>
      <c r="P156" s="345"/>
      <c r="Q156" s="345"/>
      <c r="R156" s="406">
        <f>G156+H156+J156+K156+I156-M156-O156-P156-Q156-N156+F156</f>
        <v>0</v>
      </c>
      <c r="S156" s="561"/>
      <c r="T156" s="333"/>
      <c r="U156" s="327"/>
      <c r="V156" s="333"/>
      <c r="W156" s="333"/>
      <c r="AD156" s="333">
        <f t="shared" si="26"/>
        <v>0</v>
      </c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IP156" s="333"/>
    </row>
    <row r="157" spans="1:250" s="332" customFormat="1" ht="15" hidden="1" customHeight="1" x14ac:dyDescent="0.3">
      <c r="A157" s="355"/>
      <c r="B157" s="356" t="s">
        <v>90</v>
      </c>
      <c r="C157" s="348">
        <v>500779</v>
      </c>
      <c r="D157" s="349" t="s">
        <v>0</v>
      </c>
      <c r="E157" s="422"/>
      <c r="F157" s="350"/>
      <c r="G157" s="345"/>
      <c r="H157" s="345"/>
      <c r="I157" s="345"/>
      <c r="J157" s="345"/>
      <c r="K157" s="366"/>
      <c r="L157" s="345"/>
      <c r="M157" s="345"/>
      <c r="N157" s="366"/>
      <c r="O157" s="345"/>
      <c r="P157" s="345"/>
      <c r="Q157" s="345"/>
      <c r="R157" s="406">
        <f>G157+H157+J157+K157+I157-M157-O157-P157-Q157-N157+F157</f>
        <v>0</v>
      </c>
      <c r="S157" s="561"/>
      <c r="T157" s="333"/>
      <c r="U157" s="327"/>
      <c r="V157" s="333"/>
      <c r="W157" s="333"/>
      <c r="AD157" s="333">
        <f t="shared" si="26"/>
        <v>0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IP157" s="333"/>
    </row>
    <row r="158" spans="1:250" s="332" customFormat="1" ht="15" hidden="1" customHeight="1" x14ac:dyDescent="0.3">
      <c r="A158" s="355"/>
      <c r="B158" s="423" t="s">
        <v>91</v>
      </c>
      <c r="C158" s="338">
        <v>500811</v>
      </c>
      <c r="D158" s="349" t="s">
        <v>0</v>
      </c>
      <c r="E158" s="339"/>
      <c r="F158" s="424"/>
      <c r="G158" s="410"/>
      <c r="H158" s="426"/>
      <c r="I158" s="345"/>
      <c r="J158" s="345"/>
      <c r="K158" s="366"/>
      <c r="L158" s="345"/>
      <c r="M158" s="345"/>
      <c r="N158" s="366"/>
      <c r="O158" s="345"/>
      <c r="P158" s="345"/>
      <c r="Q158" s="345"/>
      <c r="R158" s="467">
        <f>G158+H158+J158+K158+I158-M158-O158-P158-Q158-N158</f>
        <v>0</v>
      </c>
      <c r="S158" s="567"/>
      <c r="T158" s="333"/>
      <c r="U158" s="327"/>
      <c r="V158" s="333"/>
      <c r="W158" s="333"/>
      <c r="AD158" s="333">
        <f t="shared" si="26"/>
        <v>0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IP158" s="333"/>
    </row>
    <row r="159" spans="1:250" s="332" customFormat="1" ht="15" hidden="1" customHeight="1" x14ac:dyDescent="0.3">
      <c r="A159" s="355"/>
      <c r="B159" s="423" t="s">
        <v>92</v>
      </c>
      <c r="C159" s="349">
        <v>500702</v>
      </c>
      <c r="D159" s="349" t="s">
        <v>0</v>
      </c>
      <c r="E159" s="349"/>
      <c r="F159" s="409"/>
      <c r="G159" s="410"/>
      <c r="H159" s="426"/>
      <c r="I159" s="636"/>
      <c r="J159" s="345"/>
      <c r="K159" s="366"/>
      <c r="L159" s="345"/>
      <c r="M159" s="345"/>
      <c r="N159" s="366"/>
      <c r="O159" s="345"/>
      <c r="P159" s="345"/>
      <c r="Q159" s="345"/>
      <c r="R159" s="467">
        <f>G159+H159+J159+K159+I159-M159-O159-P159-Q159-N159</f>
        <v>0</v>
      </c>
      <c r="S159" s="567"/>
      <c r="T159" s="333"/>
      <c r="U159" s="327"/>
      <c r="V159" s="333"/>
      <c r="W159" s="333"/>
      <c r="AD159" s="333">
        <f t="shared" si="26"/>
        <v>0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IP159" s="333"/>
    </row>
    <row r="160" spans="1:250" s="332" customFormat="1" ht="15" hidden="1" customHeight="1" x14ac:dyDescent="0.3">
      <c r="A160" s="359">
        <v>4</v>
      </c>
      <c r="B160" s="386" t="s">
        <v>93</v>
      </c>
      <c r="C160" s="374">
        <v>500940</v>
      </c>
      <c r="D160" s="375" t="s">
        <v>26</v>
      </c>
      <c r="E160" s="374"/>
      <c r="F160" s="37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562">
        <f>G160+H160+J160+K160+I160-M160-O160-P160-Q160-N160</f>
        <v>0</v>
      </c>
      <c r="S160" s="561"/>
      <c r="T160" s="333"/>
      <c r="U160" s="327"/>
      <c r="V160" s="333"/>
      <c r="W160" s="333">
        <f>U160</f>
        <v>0</v>
      </c>
      <c r="AD160" s="333">
        <f t="shared" si="26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hidden="1" customHeight="1" x14ac:dyDescent="0.3">
      <c r="A161" s="355"/>
      <c r="B161" s="423" t="s">
        <v>94</v>
      </c>
      <c r="C161" s="348">
        <v>500820</v>
      </c>
      <c r="D161" s="349" t="s">
        <v>0</v>
      </c>
      <c r="E161" s="349"/>
      <c r="F161" s="409"/>
      <c r="G161" s="410"/>
      <c r="H161" s="426"/>
      <c r="I161" s="345"/>
      <c r="J161" s="345"/>
      <c r="K161" s="366"/>
      <c r="L161" s="345"/>
      <c r="M161" s="345"/>
      <c r="N161" s="366"/>
      <c r="O161" s="345"/>
      <c r="P161" s="345"/>
      <c r="Q161" s="345"/>
      <c r="R161" s="406">
        <f>G161+H161+J161+K161+I161-M161-O161-P161-Q161-N161</f>
        <v>0</v>
      </c>
      <c r="S161" s="561"/>
      <c r="T161" s="333"/>
      <c r="U161" s="327"/>
      <c r="V161" s="333"/>
      <c r="W161" s="333"/>
      <c r="AD161" s="333">
        <f t="shared" si="26"/>
        <v>0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3">
      <c r="A162" s="359">
        <v>5</v>
      </c>
      <c r="B162" s="420" t="s">
        <v>95</v>
      </c>
      <c r="C162" s="427">
        <v>500850</v>
      </c>
      <c r="D162" s="362" t="s">
        <v>0</v>
      </c>
      <c r="E162" s="428"/>
      <c r="F162" s="429"/>
      <c r="G162" s="421"/>
      <c r="H162" s="440"/>
      <c r="I162" s="637"/>
      <c r="J162" s="366"/>
      <c r="K162" s="366"/>
      <c r="L162" s="365"/>
      <c r="M162" s="365"/>
      <c r="N162" s="366"/>
      <c r="O162" s="366"/>
      <c r="P162" s="366"/>
      <c r="Q162" s="365"/>
      <c r="R162" s="559">
        <f>G162+H162+J162+K162+I162-M162-O162-P162-Q162-N162+F162</f>
        <v>0</v>
      </c>
      <c r="S162" s="561"/>
      <c r="T162" s="333"/>
      <c r="U162" s="327"/>
      <c r="V162" s="333"/>
      <c r="W162" s="333">
        <f>U162*$W$1</f>
        <v>0</v>
      </c>
      <c r="AD162" s="333">
        <f t="shared" si="26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415"/>
      <c r="AX162" s="327"/>
      <c r="AY162" s="327"/>
      <c r="AZ162" s="327"/>
      <c r="BA162" s="327"/>
      <c r="BD162" s="327"/>
      <c r="IP162" s="333"/>
    </row>
    <row r="163" spans="1:250" s="332" customFormat="1" ht="15" hidden="1" customHeight="1" x14ac:dyDescent="0.3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10"/>
      <c r="H163" s="426"/>
      <c r="I163" s="345"/>
      <c r="J163" s="345"/>
      <c r="K163" s="366"/>
      <c r="L163" s="345"/>
      <c r="M163" s="345"/>
      <c r="N163" s="366"/>
      <c r="O163" s="345"/>
      <c r="P163" s="345"/>
      <c r="Q163" s="345"/>
      <c r="R163" s="406">
        <f>G163+H163+J163+K163+I163-M163-O163-P163-Q163-N163</f>
        <v>0</v>
      </c>
      <c r="S163" s="561"/>
      <c r="T163" s="333"/>
      <c r="U163" s="327"/>
      <c r="V163" s="333"/>
      <c r="W163" s="333"/>
      <c r="AD163" s="333">
        <f t="shared" si="26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57"/>
      <c r="AU163" s="327"/>
      <c r="AV163" s="327"/>
      <c r="AW163" s="415"/>
      <c r="AX163" s="327"/>
      <c r="AY163" s="327"/>
      <c r="AZ163" s="327"/>
      <c r="BA163" s="327"/>
      <c r="BD163" s="327"/>
      <c r="IP163" s="333"/>
    </row>
    <row r="164" spans="1:250" s="332" customFormat="1" ht="15" hidden="1" customHeight="1" x14ac:dyDescent="0.3">
      <c r="A164" s="359">
        <v>6</v>
      </c>
      <c r="B164" s="420" t="s">
        <v>218</v>
      </c>
      <c r="C164" s="427">
        <v>500802</v>
      </c>
      <c r="D164" s="362" t="s">
        <v>2</v>
      </c>
      <c r="E164" s="428"/>
      <c r="F164" s="429"/>
      <c r="G164" s="421"/>
      <c r="H164" s="440"/>
      <c r="I164" s="366"/>
      <c r="J164" s="366"/>
      <c r="K164" s="366"/>
      <c r="L164" s="365"/>
      <c r="M164" s="365"/>
      <c r="N164" s="366"/>
      <c r="O164" s="366"/>
      <c r="P164" s="563"/>
      <c r="Q164" s="365"/>
      <c r="R164" s="564">
        <f>G164+H164+J164+K164+I164-M164-O164-P164-Q164-N164</f>
        <v>0</v>
      </c>
      <c r="S164" s="561"/>
      <c r="T164" s="333"/>
      <c r="U164" s="327"/>
      <c r="V164" s="333"/>
      <c r="W164" s="333">
        <f>U164*$AA$1</f>
        <v>0</v>
      </c>
      <c r="AD164" s="333">
        <f t="shared" si="26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57"/>
      <c r="AU164" s="327"/>
      <c r="AV164" s="327"/>
      <c r="AW164" s="415"/>
      <c r="AX164" s="327"/>
      <c r="AY164" s="327"/>
      <c r="AZ164" s="327"/>
      <c r="BA164" s="327"/>
      <c r="BD164" s="327"/>
      <c r="IP164" s="333"/>
    </row>
    <row r="165" spans="1:250" s="332" customFormat="1" ht="15" hidden="1" customHeight="1" x14ac:dyDescent="0.3">
      <c r="A165" s="359">
        <v>7</v>
      </c>
      <c r="B165" s="420" t="s">
        <v>97</v>
      </c>
      <c r="C165" s="362">
        <v>500676</v>
      </c>
      <c r="D165" s="362" t="s">
        <v>0</v>
      </c>
      <c r="E165" s="431"/>
      <c r="F165" s="412"/>
      <c r="G165" s="421"/>
      <c r="H165" s="440"/>
      <c r="I165" s="637"/>
      <c r="J165" s="366"/>
      <c r="K165" s="366"/>
      <c r="L165" s="365"/>
      <c r="M165" s="365"/>
      <c r="N165" s="366"/>
      <c r="O165" s="366"/>
      <c r="P165" s="366"/>
      <c r="Q165" s="365"/>
      <c r="R165" s="562">
        <f>G165+H165+J165+K165+I165-M165-O165-P165-Q165-N165+F165</f>
        <v>0</v>
      </c>
      <c r="S165" s="561"/>
      <c r="T165" s="333"/>
      <c r="U165" s="327"/>
      <c r="V165" s="333"/>
      <c r="W165" s="333">
        <f>U165*$W$1</f>
        <v>0</v>
      </c>
      <c r="AD165" s="333">
        <f t="shared" si="26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5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55"/>
      <c r="B166" s="423" t="s">
        <v>98</v>
      </c>
      <c r="C166" s="338">
        <v>500688</v>
      </c>
      <c r="D166" s="349" t="s">
        <v>0</v>
      </c>
      <c r="E166" s="339"/>
      <c r="F166" s="424"/>
      <c r="G166" s="410"/>
      <c r="H166" s="426"/>
      <c r="I166" s="345"/>
      <c r="J166" s="345"/>
      <c r="K166" s="366"/>
      <c r="L166" s="345"/>
      <c r="M166" s="345"/>
      <c r="N166" s="366"/>
      <c r="O166" s="345"/>
      <c r="P166" s="345"/>
      <c r="Q166" s="345"/>
      <c r="R166" s="406">
        <f t="shared" ref="R166:R177" si="28">G166+H166+J166+K166+I166-M166-O166-P166-Q166-N166</f>
        <v>0</v>
      </c>
      <c r="S166" s="561"/>
      <c r="T166" s="333"/>
      <c r="U166" s="327"/>
      <c r="V166" s="333"/>
      <c r="W166" s="333">
        <f>U166*$W$1</f>
        <v>0</v>
      </c>
      <c r="AD166" s="333">
        <f t="shared" si="26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59">
        <v>8</v>
      </c>
      <c r="B167" s="420" t="s">
        <v>100</v>
      </c>
      <c r="C167" s="427">
        <v>500910</v>
      </c>
      <c r="D167" s="362" t="s">
        <v>0</v>
      </c>
      <c r="E167" s="427"/>
      <c r="F167" s="433"/>
      <c r="G167" s="421"/>
      <c r="H167" s="440"/>
      <c r="I167" s="365"/>
      <c r="J167" s="366"/>
      <c r="K167" s="366"/>
      <c r="L167" s="365"/>
      <c r="M167" s="365"/>
      <c r="N167" s="366"/>
      <c r="O167" s="366"/>
      <c r="P167" s="366"/>
      <c r="Q167" s="365"/>
      <c r="R167" s="559">
        <f t="shared" si="28"/>
        <v>0</v>
      </c>
      <c r="S167" s="561"/>
      <c r="T167" s="333"/>
      <c r="U167" s="327"/>
      <c r="V167" s="333"/>
      <c r="W167" s="333">
        <f>U167*$W$1</f>
        <v>0</v>
      </c>
      <c r="AD167" s="333">
        <f t="shared" si="26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5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59">
        <v>9</v>
      </c>
      <c r="B168" s="386" t="s">
        <v>101</v>
      </c>
      <c r="C168" s="374">
        <v>500692</v>
      </c>
      <c r="D168" s="375" t="s">
        <v>0</v>
      </c>
      <c r="E168" s="374"/>
      <c r="F168" s="376"/>
      <c r="G168" s="366"/>
      <c r="H168" s="365"/>
      <c r="I168" s="366"/>
      <c r="J168" s="366"/>
      <c r="K168" s="366"/>
      <c r="L168" s="366"/>
      <c r="M168" s="365"/>
      <c r="N168" s="366"/>
      <c r="O168" s="366"/>
      <c r="P168" s="366"/>
      <c r="Q168" s="366"/>
      <c r="R168" s="559">
        <f t="shared" si="28"/>
        <v>0</v>
      </c>
      <c r="S168" s="561"/>
      <c r="T168" s="333"/>
      <c r="U168" s="327"/>
      <c r="V168" s="333"/>
      <c r="W168" s="333">
        <f>U168*$W$1</f>
        <v>0</v>
      </c>
      <c r="AD168" s="333">
        <f t="shared" si="26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5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59">
        <v>10</v>
      </c>
      <c r="B169" s="396" t="s">
        <v>102</v>
      </c>
      <c r="C169" s="374">
        <v>500888</v>
      </c>
      <c r="D169" s="375" t="s">
        <v>0</v>
      </c>
      <c r="E169" s="374"/>
      <c r="F169" s="376"/>
      <c r="G169" s="366"/>
      <c r="H169" s="366"/>
      <c r="I169" s="637"/>
      <c r="J169" s="366"/>
      <c r="K169" s="366"/>
      <c r="L169" s="366"/>
      <c r="M169" s="365"/>
      <c r="N169" s="366"/>
      <c r="O169" s="366"/>
      <c r="P169" s="366"/>
      <c r="Q169" s="366"/>
      <c r="R169" s="559">
        <f t="shared" si="28"/>
        <v>0</v>
      </c>
      <c r="S169" s="561"/>
      <c r="T169" s="333"/>
      <c r="U169" s="327"/>
      <c r="V169" s="333"/>
      <c r="W169" s="333">
        <f>U169*$W$1</f>
        <v>0</v>
      </c>
      <c r="AD169" s="333">
        <f t="shared" si="26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5"/>
      <c r="B170" s="337" t="s">
        <v>103</v>
      </c>
      <c r="C170" s="348">
        <v>500907</v>
      </c>
      <c r="D170" s="349" t="s">
        <v>0</v>
      </c>
      <c r="E170" s="348"/>
      <c r="F170" s="350"/>
      <c r="G170" s="345"/>
      <c r="H170" s="345"/>
      <c r="I170" s="345"/>
      <c r="J170" s="345"/>
      <c r="K170" s="366"/>
      <c r="L170" s="345"/>
      <c r="M170" s="345"/>
      <c r="N170" s="366"/>
      <c r="O170" s="345"/>
      <c r="P170" s="345"/>
      <c r="Q170" s="345"/>
      <c r="R170" s="406">
        <f t="shared" si="28"/>
        <v>0</v>
      </c>
      <c r="S170" s="561"/>
      <c r="T170" s="333"/>
      <c r="U170" s="327"/>
      <c r="V170" s="333"/>
      <c r="W170" s="333"/>
      <c r="AD170" s="333">
        <f t="shared" si="26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59">
        <v>11</v>
      </c>
      <c r="B171" s="377" t="s">
        <v>104</v>
      </c>
      <c r="C171" s="361">
        <v>500895</v>
      </c>
      <c r="D171" s="362" t="s">
        <v>26</v>
      </c>
      <c r="E171" s="361"/>
      <c r="F171" s="371"/>
      <c r="G171" s="365"/>
      <c r="H171" s="365"/>
      <c r="I171" s="365"/>
      <c r="J171" s="366"/>
      <c r="K171" s="366"/>
      <c r="L171" s="365"/>
      <c r="M171" s="365"/>
      <c r="N171" s="366"/>
      <c r="O171" s="366"/>
      <c r="P171" s="366"/>
      <c r="Q171" s="366"/>
      <c r="R171" s="559">
        <f t="shared" si="28"/>
        <v>0</v>
      </c>
      <c r="S171" s="561"/>
      <c r="T171" s="333"/>
      <c r="U171" s="327"/>
      <c r="V171" s="333"/>
      <c r="W171" s="333">
        <f>U171</f>
        <v>0</v>
      </c>
      <c r="AD171" s="333">
        <f t="shared" si="26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3">
      <c r="A172" s="355"/>
      <c r="B172" s="423" t="s">
        <v>105</v>
      </c>
      <c r="C172" s="338">
        <v>500737</v>
      </c>
      <c r="D172" s="349" t="s">
        <v>0</v>
      </c>
      <c r="E172" s="338"/>
      <c r="F172" s="340"/>
      <c r="G172" s="410"/>
      <c r="H172" s="426"/>
      <c r="I172" s="636"/>
      <c r="J172" s="345"/>
      <c r="K172" s="366"/>
      <c r="L172" s="345"/>
      <c r="M172" s="345"/>
      <c r="N172" s="366"/>
      <c r="O172" s="345"/>
      <c r="P172" s="345"/>
      <c r="Q172" s="345"/>
      <c r="R172" s="406">
        <f t="shared" si="28"/>
        <v>0</v>
      </c>
      <c r="S172" s="561"/>
      <c r="T172" s="333"/>
      <c r="U172" s="327"/>
      <c r="V172" s="333"/>
      <c r="W172" s="333">
        <f>U172</f>
        <v>0</v>
      </c>
      <c r="AD172" s="333">
        <f t="shared" si="26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5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85">
        <v>12</v>
      </c>
      <c r="B173" s="391" t="s">
        <v>106</v>
      </c>
      <c r="C173" s="393">
        <v>500917</v>
      </c>
      <c r="D173" s="375" t="s">
        <v>26</v>
      </c>
      <c r="E173" s="393"/>
      <c r="F173" s="394"/>
      <c r="G173" s="416"/>
      <c r="H173" s="491"/>
      <c r="I173" s="366"/>
      <c r="J173" s="366"/>
      <c r="K173" s="366"/>
      <c r="L173" s="366"/>
      <c r="M173" s="366"/>
      <c r="N173" s="366"/>
      <c r="O173" s="366"/>
      <c r="P173" s="366"/>
      <c r="Q173" s="366"/>
      <c r="R173" s="559">
        <f t="shared" si="28"/>
        <v>0</v>
      </c>
      <c r="S173" s="561"/>
      <c r="T173" s="333"/>
      <c r="U173" s="327"/>
      <c r="V173" s="333"/>
      <c r="W173" s="333">
        <f>U173</f>
        <v>0</v>
      </c>
      <c r="AD173" s="333">
        <f t="shared" si="26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5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59">
        <v>13</v>
      </c>
      <c r="B174" s="420" t="s">
        <v>107</v>
      </c>
      <c r="C174" s="427">
        <v>500879</v>
      </c>
      <c r="D174" s="362" t="s">
        <v>0</v>
      </c>
      <c r="E174" s="427"/>
      <c r="F174" s="433"/>
      <c r="G174" s="421"/>
      <c r="H174" s="440"/>
      <c r="I174" s="365"/>
      <c r="J174" s="366"/>
      <c r="K174" s="366"/>
      <c r="L174" s="365"/>
      <c r="M174" s="365"/>
      <c r="N174" s="366"/>
      <c r="O174" s="366"/>
      <c r="P174" s="366"/>
      <c r="Q174" s="365"/>
      <c r="R174" s="559">
        <f t="shared" si="28"/>
        <v>0</v>
      </c>
      <c r="S174" s="561"/>
      <c r="T174" s="333"/>
      <c r="U174" s="327"/>
      <c r="V174" s="333"/>
      <c r="W174" s="333">
        <f t="shared" ref="W174:W183" si="29">U174*$W$1</f>
        <v>0</v>
      </c>
      <c r="AD174" s="333">
        <f t="shared" si="26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85">
        <v>14</v>
      </c>
      <c r="B175" s="391" t="s">
        <v>109</v>
      </c>
      <c r="C175" s="393">
        <v>500890</v>
      </c>
      <c r="D175" s="392" t="s">
        <v>0</v>
      </c>
      <c r="E175" s="393"/>
      <c r="F175" s="394"/>
      <c r="G175" s="416"/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559">
        <f t="shared" si="28"/>
        <v>0</v>
      </c>
      <c r="S175" s="561"/>
      <c r="T175" s="333"/>
      <c r="U175" s="327"/>
      <c r="V175" s="333"/>
      <c r="W175" s="333">
        <f t="shared" si="29"/>
        <v>0</v>
      </c>
      <c r="AD175" s="333">
        <f t="shared" ref="AD175:AD206" si="30">G175+I175+J175+K175+L175-N175-O175-P175-Q175</f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5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85">
        <v>15</v>
      </c>
      <c r="B176" s="391" t="s">
        <v>110</v>
      </c>
      <c r="C176" s="393">
        <v>500991</v>
      </c>
      <c r="D176" s="392" t="s">
        <v>0</v>
      </c>
      <c r="E176" s="393"/>
      <c r="F176" s="394"/>
      <c r="G176" s="416"/>
      <c r="H176" s="491"/>
      <c r="I176" s="366"/>
      <c r="J176" s="366"/>
      <c r="K176" s="366"/>
      <c r="L176" s="366"/>
      <c r="M176" s="366"/>
      <c r="N176" s="366"/>
      <c r="O176" s="366"/>
      <c r="P176" s="366"/>
      <c r="Q176" s="366"/>
      <c r="R176" s="559">
        <f t="shared" si="28"/>
        <v>0</v>
      </c>
      <c r="S176" s="561"/>
      <c r="T176" s="333"/>
      <c r="U176" s="327"/>
      <c r="V176" s="333"/>
      <c r="W176" s="333">
        <f t="shared" si="29"/>
        <v>0</v>
      </c>
      <c r="AD176" s="333">
        <f t="shared" si="30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5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85">
        <v>16</v>
      </c>
      <c r="B177" s="386" t="s">
        <v>111</v>
      </c>
      <c r="C177" s="374">
        <v>501020</v>
      </c>
      <c r="D177" s="375" t="s">
        <v>0</v>
      </c>
      <c r="E177" s="374"/>
      <c r="F177" s="37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559">
        <f t="shared" si="28"/>
        <v>0</v>
      </c>
      <c r="S177" s="561"/>
      <c r="T177" s="333"/>
      <c r="U177" s="327"/>
      <c r="V177" s="333"/>
      <c r="W177" s="333">
        <f t="shared" si="29"/>
        <v>0</v>
      </c>
      <c r="AD177" s="333">
        <f t="shared" si="30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85">
        <v>17</v>
      </c>
      <c r="B178" s="391" t="s">
        <v>112</v>
      </c>
      <c r="C178" s="375">
        <v>500705</v>
      </c>
      <c r="D178" s="375" t="s">
        <v>0</v>
      </c>
      <c r="E178" s="443"/>
      <c r="F178" s="444"/>
      <c r="G178" s="416"/>
      <c r="H178" s="491"/>
      <c r="I178" s="638"/>
      <c r="J178" s="366"/>
      <c r="K178" s="366"/>
      <c r="L178" s="366"/>
      <c r="M178" s="366"/>
      <c r="N178" s="366"/>
      <c r="O178" s="366"/>
      <c r="P178" s="366"/>
      <c r="Q178" s="366"/>
      <c r="R178" s="559">
        <f>G178+H178+J178+K178+I178-M178-O178-P178-Q178-N178+F178</f>
        <v>0</v>
      </c>
      <c r="S178" s="561"/>
      <c r="T178" s="333"/>
      <c r="U178" s="327"/>
      <c r="V178" s="333"/>
      <c r="W178" s="333">
        <f t="shared" si="29"/>
        <v>0</v>
      </c>
      <c r="AD178" s="333">
        <f t="shared" si="30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3">
      <c r="A179" s="355"/>
      <c r="B179" s="337" t="s">
        <v>113</v>
      </c>
      <c r="C179" s="349">
        <v>500661</v>
      </c>
      <c r="D179" s="349" t="s">
        <v>0</v>
      </c>
      <c r="E179" s="422"/>
      <c r="F179" s="409"/>
      <c r="G179" s="410"/>
      <c r="H179" s="410"/>
      <c r="I179" s="410"/>
      <c r="J179" s="410"/>
      <c r="K179" s="416"/>
      <c r="L179" s="410"/>
      <c r="M179" s="410"/>
      <c r="N179" s="416"/>
      <c r="O179" s="410"/>
      <c r="P179" s="410"/>
      <c r="Q179" s="410"/>
      <c r="R179" s="406">
        <f>G179+H179+J179+K179+I179-M179-O179-P179-Q179-N179+F179</f>
        <v>0</v>
      </c>
      <c r="S179" s="561"/>
      <c r="T179" s="333"/>
      <c r="U179" s="327"/>
      <c r="V179" s="333"/>
      <c r="W179" s="333">
        <f t="shared" si="29"/>
        <v>0</v>
      </c>
      <c r="AD179" s="333">
        <f t="shared" si="30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5" hidden="1" customHeight="1" x14ac:dyDescent="0.3">
      <c r="A180" s="355"/>
      <c r="B180" s="356" t="s">
        <v>114</v>
      </c>
      <c r="C180" s="348">
        <v>500870</v>
      </c>
      <c r="D180" s="349" t="s">
        <v>0</v>
      </c>
      <c r="E180" s="348"/>
      <c r="F180" s="350"/>
      <c r="G180" s="345"/>
      <c r="H180" s="345"/>
      <c r="I180" s="345"/>
      <c r="J180" s="345"/>
      <c r="K180" s="366"/>
      <c r="L180" s="345"/>
      <c r="M180" s="345"/>
      <c r="N180" s="366"/>
      <c r="O180" s="345"/>
      <c r="P180" s="345"/>
      <c r="Q180" s="345"/>
      <c r="R180" s="470">
        <f>G180+H180+J180+K180+I180-M180-O180-P180-Q180-N180</f>
        <v>0</v>
      </c>
      <c r="S180" s="561"/>
      <c r="T180" s="333"/>
      <c r="U180" s="327"/>
      <c r="V180" s="333"/>
      <c r="W180" s="333">
        <f t="shared" si="29"/>
        <v>0</v>
      </c>
      <c r="AD180" s="333">
        <f t="shared" si="30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3">
      <c r="A181" s="355"/>
      <c r="B181" s="423" t="s">
        <v>115</v>
      </c>
      <c r="C181" s="338">
        <v>500972</v>
      </c>
      <c r="D181" s="339" t="s">
        <v>0</v>
      </c>
      <c r="E181" s="338"/>
      <c r="F181" s="340"/>
      <c r="G181" s="410"/>
      <c r="H181" s="426"/>
      <c r="I181" s="345"/>
      <c r="J181" s="345"/>
      <c r="K181" s="366"/>
      <c r="L181" s="345"/>
      <c r="M181" s="345"/>
      <c r="N181" s="366"/>
      <c r="O181" s="345"/>
      <c r="P181" s="345"/>
      <c r="Q181" s="345"/>
      <c r="R181" s="406">
        <f>G181+H181+J181+K181+I181-M181-O181-P181-Q181-N181</f>
        <v>0</v>
      </c>
      <c r="S181" s="561"/>
      <c r="T181" s="333"/>
      <c r="U181" s="327"/>
      <c r="V181" s="333"/>
      <c r="W181" s="333">
        <f t="shared" si="29"/>
        <v>0</v>
      </c>
      <c r="AD181" s="333">
        <f t="shared" si="30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3">
      <c r="A182" s="359">
        <v>18</v>
      </c>
      <c r="B182" s="420" t="s">
        <v>118</v>
      </c>
      <c r="C182" s="427">
        <v>501046</v>
      </c>
      <c r="D182" s="428" t="s">
        <v>0</v>
      </c>
      <c r="E182" s="427"/>
      <c r="F182" s="433"/>
      <c r="G182" s="421"/>
      <c r="H182" s="440"/>
      <c r="I182" s="365"/>
      <c r="J182" s="365"/>
      <c r="K182" s="366"/>
      <c r="L182" s="365"/>
      <c r="M182" s="365"/>
      <c r="N182" s="366"/>
      <c r="O182" s="565"/>
      <c r="P182" s="365"/>
      <c r="Q182" s="365"/>
      <c r="R182" s="559">
        <f>G182+H182+J182+K182+I182-M182-O182-P182-Q182-N182</f>
        <v>0</v>
      </c>
      <c r="S182" s="561"/>
      <c r="T182" s="333"/>
      <c r="U182" s="327"/>
      <c r="V182" s="333"/>
      <c r="W182" s="333">
        <f t="shared" si="29"/>
        <v>0</v>
      </c>
      <c r="AD182" s="333">
        <f t="shared" si="30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3">
      <c r="A183" s="385">
        <v>19</v>
      </c>
      <c r="B183" s="386" t="s">
        <v>119</v>
      </c>
      <c r="C183" s="374">
        <v>500838</v>
      </c>
      <c r="D183" s="375" t="s">
        <v>0</v>
      </c>
      <c r="E183" s="374"/>
      <c r="F183" s="37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562">
        <f>G183+H183+J183+K183+I183-M183-O183-P183-Q183-N183</f>
        <v>0</v>
      </c>
      <c r="S183" s="561"/>
      <c r="T183" s="333"/>
      <c r="U183" s="327"/>
      <c r="V183" s="333"/>
      <c r="W183" s="333">
        <f t="shared" si="29"/>
        <v>0</v>
      </c>
      <c r="AD183" s="333">
        <f t="shared" si="30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5" hidden="1" customHeight="1" x14ac:dyDescent="0.3">
      <c r="A184" s="355"/>
      <c r="B184" s="356" t="s">
        <v>120</v>
      </c>
      <c r="C184" s="348">
        <v>500906</v>
      </c>
      <c r="D184" s="349" t="s">
        <v>0</v>
      </c>
      <c r="E184" s="348"/>
      <c r="F184" s="350"/>
      <c r="G184" s="345"/>
      <c r="H184" s="345"/>
      <c r="I184" s="345"/>
      <c r="J184" s="345"/>
      <c r="K184" s="366"/>
      <c r="L184" s="345"/>
      <c r="M184" s="345"/>
      <c r="N184" s="366"/>
      <c r="O184" s="345"/>
      <c r="P184" s="345"/>
      <c r="Q184" s="345"/>
      <c r="R184" s="406">
        <f>G184+H184+J184+K184+I184-M184-O184-P184-Q184-N184</f>
        <v>0</v>
      </c>
      <c r="S184" s="561"/>
      <c r="T184" s="333"/>
      <c r="U184" s="327"/>
      <c r="V184" s="333"/>
      <c r="W184" s="333"/>
      <c r="AD184" s="333">
        <f t="shared" si="30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85">
        <v>20</v>
      </c>
      <c r="B185" s="386" t="s">
        <v>121</v>
      </c>
      <c r="C185" s="374">
        <v>500965</v>
      </c>
      <c r="D185" s="375" t="s">
        <v>26</v>
      </c>
      <c r="E185" s="374"/>
      <c r="F185" s="448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562">
        <f>G185+H185+J185+K185+I185-M185-O185-P185-Q185-N185+F185</f>
        <v>0</v>
      </c>
      <c r="S185" s="561"/>
      <c r="T185" s="333"/>
      <c r="U185" s="327"/>
      <c r="V185" s="333"/>
      <c r="W185" s="333">
        <f>U185</f>
        <v>0</v>
      </c>
      <c r="AD185" s="333">
        <f t="shared" si="30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85">
        <v>21</v>
      </c>
      <c r="B186" s="386" t="s">
        <v>122</v>
      </c>
      <c r="C186" s="374">
        <v>500966</v>
      </c>
      <c r="D186" s="375" t="s">
        <v>26</v>
      </c>
      <c r="E186" s="374"/>
      <c r="F186" s="37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562">
        <f>G186+H186+J186+K186+I186-M186-O186-P186-Q186-N186</f>
        <v>0</v>
      </c>
      <c r="S186" s="561"/>
      <c r="T186" s="333"/>
      <c r="U186" s="327"/>
      <c r="V186" s="333"/>
      <c r="W186" s="333">
        <f>U186</f>
        <v>0</v>
      </c>
      <c r="AD186" s="333">
        <f t="shared" si="30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85">
        <v>22</v>
      </c>
      <c r="B187" s="391" t="s">
        <v>219</v>
      </c>
      <c r="C187" s="393"/>
      <c r="D187" s="392" t="s">
        <v>26</v>
      </c>
      <c r="E187" s="393"/>
      <c r="F187" s="449"/>
      <c r="G187" s="416"/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562">
        <f>F187+G187+H187+J187+K187+I187-M187-O187-P187-Q187-N187</f>
        <v>0</v>
      </c>
      <c r="S187" s="561"/>
      <c r="T187" s="333"/>
      <c r="U187" s="327"/>
      <c r="V187" s="333"/>
      <c r="W187" s="333">
        <f>U187</f>
        <v>0</v>
      </c>
      <c r="AD187" s="333">
        <f t="shared" si="30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85">
        <v>23</v>
      </c>
      <c r="B188" s="386" t="s">
        <v>123</v>
      </c>
      <c r="C188" s="375">
        <v>500722</v>
      </c>
      <c r="D188" s="375" t="s">
        <v>0</v>
      </c>
      <c r="E188" s="566"/>
      <c r="F188" s="495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562">
        <f>G188+H188+J188+K188+I188+L188-M188-O188-P188-Q188-N188</f>
        <v>0</v>
      </c>
      <c r="S188" s="561"/>
      <c r="T188" s="333"/>
      <c r="U188" s="327"/>
      <c r="V188" s="333"/>
      <c r="W188" s="333">
        <f>U188*$W$1</f>
        <v>0</v>
      </c>
      <c r="AD188" s="333">
        <f t="shared" si="30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73">
        <v>24</v>
      </c>
      <c r="B189" s="391" t="s">
        <v>124</v>
      </c>
      <c r="C189" s="393">
        <v>500826</v>
      </c>
      <c r="D189" s="392" t="s">
        <v>0</v>
      </c>
      <c r="E189" s="393"/>
      <c r="F189" s="394"/>
      <c r="G189" s="416"/>
      <c r="H189" s="491"/>
      <c r="I189" s="638"/>
      <c r="J189" s="366"/>
      <c r="K189" s="366"/>
      <c r="L189" s="366"/>
      <c r="M189" s="366"/>
      <c r="N189" s="366"/>
      <c r="O189" s="366"/>
      <c r="P189" s="366"/>
      <c r="Q189" s="366"/>
      <c r="R189" s="562">
        <f>G189+H189+J189+K189+I189-M189-O189-P189-Q189-N189+F189</f>
        <v>0</v>
      </c>
      <c r="S189" s="561"/>
      <c r="T189" s="333"/>
      <c r="U189" s="327"/>
      <c r="V189" s="333"/>
      <c r="W189" s="333">
        <f>U189*$W$1</f>
        <v>0</v>
      </c>
      <c r="AD189" s="333">
        <f t="shared" si="30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5"/>
      <c r="B190" s="423" t="s">
        <v>125</v>
      </c>
      <c r="C190" s="338">
        <v>500750</v>
      </c>
      <c r="D190" s="339" t="s">
        <v>0</v>
      </c>
      <c r="E190" s="338"/>
      <c r="F190" s="340"/>
      <c r="G190" s="410"/>
      <c r="H190" s="426"/>
      <c r="I190" s="636"/>
      <c r="J190" s="345"/>
      <c r="K190" s="366"/>
      <c r="L190" s="345"/>
      <c r="M190" s="345"/>
      <c r="N190" s="366"/>
      <c r="O190" s="345"/>
      <c r="P190" s="345"/>
      <c r="Q190" s="345"/>
      <c r="R190" s="406">
        <f>G190+H190+J190+K190+I190-M190-O190-P190-Q190-N190+L190</f>
        <v>0</v>
      </c>
      <c r="S190" s="561"/>
      <c r="T190" s="333"/>
      <c r="U190" s="327"/>
      <c r="V190" s="333"/>
      <c r="W190" s="333">
        <f>U190*$W$1</f>
        <v>0</v>
      </c>
      <c r="AD190" s="333">
        <f t="shared" si="30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85">
        <v>25</v>
      </c>
      <c r="B191" s="396" t="s">
        <v>126</v>
      </c>
      <c r="C191" s="375">
        <v>500665</v>
      </c>
      <c r="D191" s="375" t="s">
        <v>0</v>
      </c>
      <c r="E191" s="443"/>
      <c r="F191" s="397"/>
      <c r="G191" s="416"/>
      <c r="H191" s="416"/>
      <c r="I191" s="638"/>
      <c r="J191" s="416"/>
      <c r="K191" s="416"/>
      <c r="L191" s="416"/>
      <c r="M191" s="416"/>
      <c r="N191" s="416"/>
      <c r="O191" s="416"/>
      <c r="P191" s="416"/>
      <c r="Q191" s="416"/>
      <c r="R191" s="562">
        <f>G191+H191+J191+K191+I191-M191-O191-P191-Q191-N191+F191+L191</f>
        <v>0</v>
      </c>
      <c r="S191" s="561"/>
      <c r="T191" s="333"/>
      <c r="U191" s="327"/>
      <c r="V191" s="333"/>
      <c r="W191" s="333">
        <f>U191*$W$1</f>
        <v>0</v>
      </c>
      <c r="AD191" s="333">
        <f t="shared" si="30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415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55"/>
      <c r="B192" s="337" t="s">
        <v>127</v>
      </c>
      <c r="C192" s="349">
        <v>500703</v>
      </c>
      <c r="D192" s="349" t="s">
        <v>0</v>
      </c>
      <c r="E192" s="422"/>
      <c r="F192" s="409"/>
      <c r="G192" s="410"/>
      <c r="H192" s="410"/>
      <c r="I192" s="410"/>
      <c r="J192" s="410"/>
      <c r="K192" s="416"/>
      <c r="L192" s="410"/>
      <c r="M192" s="410"/>
      <c r="N192" s="416"/>
      <c r="O192" s="410"/>
      <c r="P192" s="410"/>
      <c r="Q192" s="410"/>
      <c r="R192" s="406">
        <f>G192+H192+J192+K192+I192-M192-O192-P192-Q192-N192+F192+L192</f>
        <v>0</v>
      </c>
      <c r="S192" s="561"/>
      <c r="T192" s="333"/>
      <c r="U192" s="327"/>
      <c r="V192" s="333"/>
      <c r="W192" s="333"/>
      <c r="AD192" s="333">
        <f t="shared" si="30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55"/>
      <c r="B193" s="337" t="s">
        <v>128</v>
      </c>
      <c r="C193" s="349">
        <v>500719</v>
      </c>
      <c r="D193" s="349" t="s">
        <v>0</v>
      </c>
      <c r="E193" s="422"/>
      <c r="F193" s="409"/>
      <c r="G193" s="410"/>
      <c r="H193" s="410"/>
      <c r="I193" s="410"/>
      <c r="J193" s="410"/>
      <c r="K193" s="416"/>
      <c r="L193" s="410"/>
      <c r="M193" s="410"/>
      <c r="N193" s="416"/>
      <c r="O193" s="410"/>
      <c r="P193" s="410"/>
      <c r="Q193" s="410"/>
      <c r="R193" s="406">
        <f>G193+H193+J193+K193+I193-M193-O193-P193-Q193-N193+F193+L193</f>
        <v>0</v>
      </c>
      <c r="S193" s="561"/>
      <c r="T193" s="333"/>
      <c r="U193" s="327"/>
      <c r="V193" s="333"/>
      <c r="W193" s="333"/>
      <c r="AD193" s="333">
        <f t="shared" si="30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55"/>
      <c r="B194" s="337" t="s">
        <v>129</v>
      </c>
      <c r="C194" s="349">
        <v>500725</v>
      </c>
      <c r="D194" s="349" t="s">
        <v>0</v>
      </c>
      <c r="E194" s="422"/>
      <c r="F194" s="409"/>
      <c r="G194" s="410"/>
      <c r="H194" s="636"/>
      <c r="I194" s="410"/>
      <c r="J194" s="410"/>
      <c r="K194" s="416"/>
      <c r="L194" s="410"/>
      <c r="M194" s="410"/>
      <c r="N194" s="416"/>
      <c r="O194" s="410"/>
      <c r="P194" s="410"/>
      <c r="Q194" s="410"/>
      <c r="R194" s="467">
        <f>G194+H194+J194+K194+I194-M194-O194-P194-Q194-N194+F194</f>
        <v>0</v>
      </c>
      <c r="S194" s="567"/>
      <c r="T194" s="333"/>
      <c r="U194" s="327"/>
      <c r="V194" s="333"/>
      <c r="W194" s="333"/>
      <c r="AD194" s="333">
        <f t="shared" si="30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55"/>
      <c r="B195" s="337" t="s">
        <v>130</v>
      </c>
      <c r="C195" s="349">
        <v>500728</v>
      </c>
      <c r="D195" s="349" t="s">
        <v>0</v>
      </c>
      <c r="E195" s="422"/>
      <c r="F195" s="409"/>
      <c r="G195" s="410"/>
      <c r="H195" s="410"/>
      <c r="I195" s="410"/>
      <c r="J195" s="410"/>
      <c r="K195" s="416"/>
      <c r="L195" s="410"/>
      <c r="M195" s="410"/>
      <c r="N195" s="416"/>
      <c r="O195" s="410"/>
      <c r="P195" s="410"/>
      <c r="Q195" s="410"/>
      <c r="R195" s="406">
        <f>G195+H195+J195+K195+I195-M195-O195-P195-Q195-N195+F195</f>
        <v>0</v>
      </c>
      <c r="S195" s="561"/>
      <c r="T195" s="333"/>
      <c r="U195" s="327"/>
      <c r="V195" s="333"/>
      <c r="W195" s="333"/>
      <c r="AD195" s="333">
        <f t="shared" si="30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85">
        <v>26</v>
      </c>
      <c r="B196" s="391" t="s">
        <v>131</v>
      </c>
      <c r="C196" s="393">
        <v>500926</v>
      </c>
      <c r="D196" s="392" t="s">
        <v>26</v>
      </c>
      <c r="E196" s="393"/>
      <c r="F196" s="394"/>
      <c r="G196" s="416"/>
      <c r="H196" s="491"/>
      <c r="I196" s="366"/>
      <c r="J196" s="366"/>
      <c r="K196" s="366"/>
      <c r="L196" s="366"/>
      <c r="M196" s="366"/>
      <c r="N196" s="366"/>
      <c r="O196" s="366"/>
      <c r="P196" s="366"/>
      <c r="Q196" s="366"/>
      <c r="R196" s="562">
        <f>G196+H196+J196+K196+I196-M196-O196-P196-Q196-N196</f>
        <v>0</v>
      </c>
      <c r="S196" s="561"/>
      <c r="T196" s="333"/>
      <c r="U196" s="327"/>
      <c r="V196" s="333"/>
      <c r="W196" s="333">
        <f>U196</f>
        <v>0</v>
      </c>
      <c r="AD196" s="333">
        <f t="shared" si="30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385">
        <v>27</v>
      </c>
      <c r="B197" s="396" t="s">
        <v>132</v>
      </c>
      <c r="C197" s="375">
        <v>500897</v>
      </c>
      <c r="D197" s="375" t="s">
        <v>26</v>
      </c>
      <c r="E197" s="456"/>
      <c r="F197" s="457"/>
      <c r="G197" s="41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</f>
        <v>0</v>
      </c>
      <c r="S197" s="561"/>
      <c r="T197" s="333"/>
      <c r="U197" s="327"/>
      <c r="V197" s="333"/>
      <c r="W197" s="333">
        <f>U197</f>
        <v>0</v>
      </c>
      <c r="AD197" s="333">
        <f t="shared" si="30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55"/>
      <c r="B198" s="356" t="s">
        <v>133</v>
      </c>
      <c r="C198" s="348">
        <v>500797</v>
      </c>
      <c r="D198" s="349" t="s">
        <v>0</v>
      </c>
      <c r="E198" s="348"/>
      <c r="F198" s="459"/>
      <c r="G198" s="345"/>
      <c r="H198" s="345"/>
      <c r="I198" s="345"/>
      <c r="J198" s="345"/>
      <c r="K198" s="366"/>
      <c r="L198" s="345"/>
      <c r="M198" s="345"/>
      <c r="N198" s="366"/>
      <c r="O198" s="345"/>
      <c r="P198" s="345"/>
      <c r="Q198" s="345"/>
      <c r="R198" s="470">
        <f>G198+H198+J198+K198+I198-M198-O198-P198-Q198-N198</f>
        <v>0</v>
      </c>
      <c r="S198" s="567"/>
      <c r="T198" s="333"/>
      <c r="U198" s="327"/>
      <c r="V198" s="333"/>
      <c r="W198" s="333"/>
      <c r="AD198" s="333">
        <f t="shared" si="30"/>
        <v>0</v>
      </c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55"/>
      <c r="B199" s="423" t="s">
        <v>134</v>
      </c>
      <c r="C199" s="338">
        <v>500611</v>
      </c>
      <c r="D199" s="339" t="s">
        <v>26</v>
      </c>
      <c r="E199" s="338"/>
      <c r="F199" s="340"/>
      <c r="G199" s="410"/>
      <c r="H199" s="426"/>
      <c r="I199" s="636"/>
      <c r="J199" s="345"/>
      <c r="K199" s="366"/>
      <c r="L199" s="345"/>
      <c r="M199" s="345"/>
      <c r="N199" s="366"/>
      <c r="O199" s="345"/>
      <c r="P199" s="345"/>
      <c r="Q199" s="345"/>
      <c r="R199" s="406">
        <f>G199+H199+J199+K199+I199-M199-O199-P199-Q199-N199+F199</f>
        <v>0</v>
      </c>
      <c r="S199" s="561"/>
      <c r="T199" s="333"/>
      <c r="U199" s="327"/>
      <c r="V199" s="333"/>
      <c r="W199" s="333"/>
      <c r="AD199" s="333">
        <f t="shared" si="30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3">
      <c r="A200" s="385">
        <v>28</v>
      </c>
      <c r="B200" s="386" t="s">
        <v>135</v>
      </c>
      <c r="C200" s="374">
        <v>501025</v>
      </c>
      <c r="D200" s="375" t="s">
        <v>0</v>
      </c>
      <c r="E200" s="374"/>
      <c r="F200" s="37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562">
        <f>G200+H200+J200+K200+I200-M200-O200-P200-Q200-N200</f>
        <v>0</v>
      </c>
      <c r="S200" s="561"/>
      <c r="T200" s="333"/>
      <c r="U200" s="327"/>
      <c r="V200" s="333"/>
      <c r="W200" s="333">
        <f>U200*$W$1</f>
        <v>0</v>
      </c>
      <c r="AD200" s="333">
        <f t="shared" si="30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59">
        <v>29</v>
      </c>
      <c r="B201" s="377" t="s">
        <v>136</v>
      </c>
      <c r="C201" s="427">
        <v>500892</v>
      </c>
      <c r="D201" s="428" t="s">
        <v>0</v>
      </c>
      <c r="E201" s="362"/>
      <c r="F201" s="412"/>
      <c r="G201" s="421"/>
      <c r="H201" s="440"/>
      <c r="I201" s="365"/>
      <c r="J201" s="366"/>
      <c r="K201" s="366"/>
      <c r="L201" s="365"/>
      <c r="M201" s="365"/>
      <c r="N201" s="366"/>
      <c r="O201" s="366"/>
      <c r="P201" s="366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>U201*$W$1</f>
        <v>0</v>
      </c>
      <c r="AD201" s="333">
        <f t="shared" si="30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5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55"/>
      <c r="B202" s="356" t="s">
        <v>137</v>
      </c>
      <c r="C202" s="338">
        <v>500911</v>
      </c>
      <c r="D202" s="339" t="s">
        <v>0</v>
      </c>
      <c r="E202" s="349"/>
      <c r="F202" s="409"/>
      <c r="G202" s="410"/>
      <c r="H202" s="426"/>
      <c r="I202" s="345"/>
      <c r="J202" s="345"/>
      <c r="K202" s="366"/>
      <c r="L202" s="345"/>
      <c r="M202" s="345"/>
      <c r="N202" s="366"/>
      <c r="O202" s="345"/>
      <c r="P202" s="345"/>
      <c r="Q202" s="345"/>
      <c r="R202" s="467">
        <f>G202+H202+J202+K202+I202-M202-O202-P202-Q202-N202</f>
        <v>0</v>
      </c>
      <c r="S202" s="567"/>
      <c r="T202" s="333"/>
      <c r="U202" s="327"/>
      <c r="V202" s="333"/>
      <c r="W202" s="333">
        <f>U202*$W$1</f>
        <v>0</v>
      </c>
      <c r="AD202" s="333">
        <f t="shared" si="30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IP202" s="333"/>
    </row>
    <row r="203" spans="1:250" s="332" customFormat="1" ht="15" hidden="1" customHeight="1" x14ac:dyDescent="0.3">
      <c r="A203" s="359">
        <v>30</v>
      </c>
      <c r="B203" s="360" t="s">
        <v>138</v>
      </c>
      <c r="C203" s="362">
        <v>500707</v>
      </c>
      <c r="D203" s="362" t="s">
        <v>0</v>
      </c>
      <c r="E203" s="431"/>
      <c r="F203" s="412"/>
      <c r="G203" s="421"/>
      <c r="H203" s="440"/>
      <c r="I203" s="637"/>
      <c r="J203" s="366"/>
      <c r="K203" s="366"/>
      <c r="L203" s="365"/>
      <c r="M203" s="365"/>
      <c r="N203" s="366"/>
      <c r="O203" s="366"/>
      <c r="P203" s="366"/>
      <c r="Q203" s="365"/>
      <c r="R203" s="562">
        <f>G203+H203+J203+K203+I203-M203-O203-P203-Q203-N203+F203</f>
        <v>0</v>
      </c>
      <c r="S203" s="561"/>
      <c r="T203" s="333"/>
      <c r="U203" s="327"/>
      <c r="V203" s="333"/>
      <c r="W203" s="333">
        <f>U203*$W$1</f>
        <v>0</v>
      </c>
      <c r="AD203" s="333">
        <f t="shared" si="30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5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59">
        <v>31</v>
      </c>
      <c r="B204" s="386" t="s">
        <v>141</v>
      </c>
      <c r="C204" s="374">
        <v>500922</v>
      </c>
      <c r="D204" s="375" t="s">
        <v>26</v>
      </c>
      <c r="E204" s="374"/>
      <c r="F204" s="376"/>
      <c r="G204" s="366"/>
      <c r="H204" s="365"/>
      <c r="I204" s="637"/>
      <c r="J204" s="366"/>
      <c r="K204" s="366"/>
      <c r="L204" s="366"/>
      <c r="M204" s="365"/>
      <c r="N204" s="366"/>
      <c r="O204" s="366"/>
      <c r="P204" s="366"/>
      <c r="Q204" s="366"/>
      <c r="R204" s="562">
        <f>G204+H204+J204+K204+I204-M204-O204-P204-Q204-N204</f>
        <v>0</v>
      </c>
      <c r="S204" s="561"/>
      <c r="T204" s="333"/>
      <c r="U204" s="327"/>
      <c r="V204" s="333"/>
      <c r="W204" s="333">
        <f>U204</f>
        <v>0</v>
      </c>
      <c r="AD204" s="333">
        <f t="shared" si="30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59"/>
      <c r="B205" s="356" t="s">
        <v>142</v>
      </c>
      <c r="C205" s="338">
        <v>500928</v>
      </c>
      <c r="D205" s="339" t="s">
        <v>0</v>
      </c>
      <c r="E205" s="349"/>
      <c r="F205" s="350"/>
      <c r="G205" s="410"/>
      <c r="H205" s="426"/>
      <c r="I205" s="345"/>
      <c r="J205" s="345"/>
      <c r="K205" s="366"/>
      <c r="L205" s="345"/>
      <c r="M205" s="345"/>
      <c r="N205" s="366"/>
      <c r="O205" s="345"/>
      <c r="P205" s="345"/>
      <c r="Q205" s="345"/>
      <c r="R205" s="467">
        <f>G205+H205+J205+K205+I205-M205-O205-P205-Q205-N205+F205</f>
        <v>0</v>
      </c>
      <c r="S205" s="567"/>
      <c r="T205" s="333"/>
      <c r="U205" s="327"/>
      <c r="V205" s="333"/>
      <c r="W205" s="333"/>
      <c r="AD205" s="333">
        <f t="shared" si="30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59">
        <v>32</v>
      </c>
      <c r="B206" s="391" t="s">
        <v>143</v>
      </c>
      <c r="C206" s="393">
        <v>500773</v>
      </c>
      <c r="D206" s="392" t="s">
        <v>0</v>
      </c>
      <c r="E206" s="393"/>
      <c r="F206" s="394"/>
      <c r="G206" s="366"/>
      <c r="H206" s="366"/>
      <c r="I206" s="366"/>
      <c r="J206" s="366"/>
      <c r="K206" s="366"/>
      <c r="L206" s="366"/>
      <c r="M206" s="365"/>
      <c r="N206" s="366"/>
      <c r="O206" s="366"/>
      <c r="P206" s="366"/>
      <c r="Q206" s="366"/>
      <c r="R206" s="559">
        <f>G206+H206+J206+K206+I206-M206-O206-P206-Q206-N206</f>
        <v>0</v>
      </c>
      <c r="S206" s="561"/>
      <c r="T206" s="333"/>
      <c r="U206" s="327"/>
      <c r="V206" s="333"/>
      <c r="W206" s="333">
        <f>U206*$W$1</f>
        <v>0</v>
      </c>
      <c r="AD206" s="333">
        <f t="shared" si="30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59">
        <v>33</v>
      </c>
      <c r="B207" s="396" t="s">
        <v>144</v>
      </c>
      <c r="C207" s="375">
        <v>500857</v>
      </c>
      <c r="D207" s="375" t="s">
        <v>26</v>
      </c>
      <c r="E207" s="375"/>
      <c r="F207" s="397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562">
        <f>G207+H207+J207+K207+I207-M207-O207-P207-Q207-N207</f>
        <v>0</v>
      </c>
      <c r="S207" s="561"/>
      <c r="T207" s="333"/>
      <c r="U207" s="327"/>
      <c r="V207" s="333"/>
      <c r="W207" s="333">
        <f>U207</f>
        <v>0</v>
      </c>
      <c r="AD207" s="333">
        <f t="shared" ref="AD207:AD242" si="31">G207+I207+J207+K207+L207-N207-O207-P207-Q207</f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359"/>
      <c r="B208" s="360"/>
      <c r="C208" s="362"/>
      <c r="D208" s="362"/>
      <c r="E208" s="431"/>
      <c r="F208" s="412"/>
      <c r="G208" s="421"/>
      <c r="H208" s="440"/>
      <c r="I208" s="365"/>
      <c r="J208" s="366"/>
      <c r="K208" s="366"/>
      <c r="L208" s="365"/>
      <c r="M208" s="365"/>
      <c r="N208" s="366"/>
      <c r="O208" s="366"/>
      <c r="P208" s="366"/>
      <c r="Q208" s="365"/>
      <c r="R208" s="562"/>
      <c r="S208" s="561"/>
      <c r="T208" s="333"/>
      <c r="U208" s="327"/>
      <c r="V208" s="333"/>
      <c r="W208" s="333"/>
      <c r="AD208" s="333">
        <f t="shared" si="31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476"/>
      <c r="B209" s="1056" t="s">
        <v>80</v>
      </c>
      <c r="C209" s="1056"/>
      <c r="D209" s="1056"/>
      <c r="E209" s="399"/>
      <c r="F209" s="400">
        <f t="shared" ref="F209:R209" si="32">SUM(F148:F208)</f>
        <v>0</v>
      </c>
      <c r="G209" s="477">
        <f t="shared" si="32"/>
        <v>0</v>
      </c>
      <c r="H209" s="477">
        <f t="shared" si="32"/>
        <v>0</v>
      </c>
      <c r="I209" s="477">
        <f t="shared" si="32"/>
        <v>0</v>
      </c>
      <c r="J209" s="477">
        <f t="shared" si="32"/>
        <v>0</v>
      </c>
      <c r="K209" s="568">
        <f t="shared" si="32"/>
        <v>0</v>
      </c>
      <c r="L209" s="477">
        <f t="shared" si="32"/>
        <v>0</v>
      </c>
      <c r="M209" s="477">
        <f t="shared" si="32"/>
        <v>0</v>
      </c>
      <c r="N209" s="568">
        <f t="shared" si="32"/>
        <v>0</v>
      </c>
      <c r="O209" s="568">
        <f t="shared" si="32"/>
        <v>0</v>
      </c>
      <c r="P209" s="477">
        <f t="shared" si="32"/>
        <v>0</v>
      </c>
      <c r="Q209" s="477">
        <f t="shared" si="32"/>
        <v>0</v>
      </c>
      <c r="R209" s="477">
        <f t="shared" si="32"/>
        <v>0</v>
      </c>
      <c r="S209" s="561"/>
      <c r="T209" s="333"/>
      <c r="U209" s="327"/>
      <c r="V209" s="333"/>
      <c r="W209" s="333"/>
      <c r="AD209" s="333">
        <f t="shared" si="31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23"/>
      <c r="B210" s="334"/>
      <c r="C210" s="324"/>
      <c r="D210" s="324"/>
      <c r="E210" s="324"/>
      <c r="F210" s="401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463"/>
      <c r="S210" s="561"/>
      <c r="T210" s="333"/>
      <c r="U210" s="327"/>
      <c r="V210" s="333"/>
      <c r="W210" s="333"/>
      <c r="AD210" s="333">
        <f t="shared" si="31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23"/>
      <c r="B211" s="663" t="s">
        <v>148</v>
      </c>
      <c r="C211" s="664"/>
      <c r="D211" s="334"/>
      <c r="E211" s="334"/>
      <c r="F211" s="335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463"/>
      <c r="S211" s="561"/>
      <c r="T211" s="333"/>
      <c r="U211" s="327"/>
      <c r="V211" s="333"/>
      <c r="W211" s="333"/>
      <c r="AD211" s="333">
        <f t="shared" si="31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464"/>
      <c r="B212" s="465"/>
      <c r="C212" s="664"/>
      <c r="D212" s="334"/>
      <c r="E212" s="334"/>
      <c r="F212" s="335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466"/>
      <c r="S212" s="561"/>
      <c r="T212" s="333"/>
      <c r="U212" s="327"/>
      <c r="V212" s="333"/>
      <c r="W212" s="333"/>
      <c r="AD212" s="333">
        <f t="shared" si="31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36"/>
      <c r="B213" s="337" t="s">
        <v>149</v>
      </c>
      <c r="C213" s="349">
        <v>500636</v>
      </c>
      <c r="D213" s="349" t="s">
        <v>26</v>
      </c>
      <c r="E213" s="349"/>
      <c r="F213" s="409"/>
      <c r="G213" s="345">
        <v>9.1040419647470117E-10</v>
      </c>
      <c r="H213" s="345"/>
      <c r="I213" s="345"/>
      <c r="J213" s="345"/>
      <c r="K213" s="366"/>
      <c r="L213" s="345"/>
      <c r="M213" s="345"/>
      <c r="N213" s="366"/>
      <c r="O213" s="345"/>
      <c r="P213" s="345"/>
      <c r="Q213" s="345"/>
      <c r="R213" s="467">
        <f>G213+H213+J213+K213+I213-M213-N213-O213-P213-Q213</f>
        <v>9.1040419647470117E-10</v>
      </c>
      <c r="S213" s="567"/>
      <c r="T213" s="333"/>
      <c r="U213" s="327"/>
      <c r="V213" s="333"/>
      <c r="W213" s="333"/>
      <c r="AD213" s="333">
        <f t="shared" si="31"/>
        <v>9.1040419647470117E-10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3">
      <c r="A214" s="336"/>
      <c r="B214" s="337" t="s">
        <v>82</v>
      </c>
      <c r="C214" s="349"/>
      <c r="D214" s="349" t="s">
        <v>26</v>
      </c>
      <c r="E214" s="349"/>
      <c r="F214" s="409"/>
      <c r="G214" s="345">
        <v>0</v>
      </c>
      <c r="H214" s="345"/>
      <c r="I214" s="345"/>
      <c r="J214" s="345"/>
      <c r="K214" s="366"/>
      <c r="L214" s="345"/>
      <c r="M214" s="345"/>
      <c r="N214" s="366"/>
      <c r="O214" s="345"/>
      <c r="P214" s="345"/>
      <c r="Q214" s="345"/>
      <c r="R214" s="468">
        <f>G214+H214+J214+K214+I214-M214-O214-P214-Q214</f>
        <v>0</v>
      </c>
      <c r="S214" s="567"/>
      <c r="T214" s="333"/>
      <c r="U214" s="327"/>
      <c r="V214" s="333"/>
      <c r="W214" s="333"/>
      <c r="AD214" s="333">
        <f t="shared" si="31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3">
      <c r="A215" s="355"/>
      <c r="B215" s="356" t="s">
        <v>150</v>
      </c>
      <c r="C215" s="349">
        <v>500535</v>
      </c>
      <c r="D215" s="349" t="s">
        <v>0</v>
      </c>
      <c r="E215" s="349"/>
      <c r="F215" s="409"/>
      <c r="G215" s="345">
        <v>4.5401975512504578E-9</v>
      </c>
      <c r="H215" s="345"/>
      <c r="I215" s="345"/>
      <c r="J215" s="345"/>
      <c r="K215" s="366"/>
      <c r="L215" s="345"/>
      <c r="M215" s="345"/>
      <c r="N215" s="366"/>
      <c r="O215" s="345"/>
      <c r="P215" s="345"/>
      <c r="Q215" s="345"/>
      <c r="R215" s="469">
        <f>G215+H215+J215+K215+I215-M215-O215-P215-Q215-N215</f>
        <v>4.5401975512504578E-9</v>
      </c>
      <c r="S215" s="567"/>
      <c r="T215" s="333"/>
      <c r="U215" s="327"/>
      <c r="V215" s="333"/>
      <c r="W215" s="333"/>
      <c r="AD215" s="333">
        <f t="shared" si="31"/>
        <v>4.5401975512504578E-9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3">
      <c r="A216" s="359">
        <v>1</v>
      </c>
      <c r="B216" s="377" t="s">
        <v>151</v>
      </c>
      <c r="C216" s="361">
        <v>500670</v>
      </c>
      <c r="D216" s="362" t="s">
        <v>0</v>
      </c>
      <c r="E216" s="361"/>
      <c r="F216" s="371"/>
      <c r="G216" s="364">
        <v>0</v>
      </c>
      <c r="H216" s="365"/>
      <c r="I216" s="378"/>
      <c r="J216" s="366"/>
      <c r="K216" s="368"/>
      <c r="L216" s="367"/>
      <c r="M216" s="381"/>
      <c r="N216" s="368"/>
      <c r="O216" s="369"/>
      <c r="P216" s="366"/>
      <c r="Q216" s="367"/>
      <c r="R216" s="469">
        <f>G216+H216+J216+K216+I216-M216-O216-P216-Q216-N216</f>
        <v>0</v>
      </c>
      <c r="S216" s="567"/>
      <c r="T216" s="333"/>
      <c r="U216" s="327"/>
      <c r="V216" s="333"/>
      <c r="W216" s="333"/>
      <c r="AD216" s="333">
        <f t="shared" si="31"/>
        <v>0</v>
      </c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3">
      <c r="A217" s="347"/>
      <c r="B217" s="337" t="s">
        <v>152</v>
      </c>
      <c r="C217" s="349">
        <v>500545</v>
      </c>
      <c r="D217" s="349" t="s">
        <v>26</v>
      </c>
      <c r="E217" s="349"/>
      <c r="F217" s="409"/>
      <c r="G217" s="345">
        <v>-8.1854523159563541E-12</v>
      </c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-8.1854523159563541E-12</v>
      </c>
      <c r="S217" s="567"/>
      <c r="T217" s="333"/>
      <c r="U217" s="327"/>
      <c r="V217" s="333"/>
      <c r="W217" s="333"/>
      <c r="AD217" s="333">
        <f t="shared" si="31"/>
        <v>-8.1854523159563541E-12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3">
      <c r="A218" s="347"/>
      <c r="B218" s="337" t="s">
        <v>153</v>
      </c>
      <c r="C218" s="349">
        <v>500720</v>
      </c>
      <c r="D218" s="349" t="s">
        <v>26</v>
      </c>
      <c r="E218" s="349"/>
      <c r="F218" s="409"/>
      <c r="G218" s="345">
        <v>9.3132257461547852E-10</v>
      </c>
      <c r="H218" s="345"/>
      <c r="I218" s="345"/>
      <c r="J218" s="345"/>
      <c r="K218" s="366"/>
      <c r="L218" s="345"/>
      <c r="M218" s="345"/>
      <c r="N218" s="366"/>
      <c r="O218" s="345"/>
      <c r="P218" s="345"/>
      <c r="Q218" s="345"/>
      <c r="R218" s="380">
        <f>G218+H218+J218+K218+I218-M218-O218-P218-Q218-N218</f>
        <v>9.3132257461547852E-10</v>
      </c>
      <c r="S218" s="567"/>
      <c r="T218" s="333"/>
      <c r="U218" s="327"/>
      <c r="V218" s="333"/>
      <c r="W218" s="333"/>
      <c r="AD218" s="333">
        <f t="shared" si="31"/>
        <v>9.3132257461547852E-10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5" hidden="1" customHeight="1" x14ac:dyDescent="0.3">
      <c r="A219" s="347"/>
      <c r="B219" s="337" t="s">
        <v>154</v>
      </c>
      <c r="C219" s="349">
        <v>500552</v>
      </c>
      <c r="D219" s="349" t="s">
        <v>26</v>
      </c>
      <c r="E219" s="349"/>
      <c r="F219" s="409"/>
      <c r="G219" s="345">
        <v>0</v>
      </c>
      <c r="H219" s="345"/>
      <c r="I219" s="345"/>
      <c r="J219" s="345"/>
      <c r="K219" s="366"/>
      <c r="L219" s="345"/>
      <c r="M219" s="345"/>
      <c r="N219" s="366"/>
      <c r="O219" s="345"/>
      <c r="P219" s="345"/>
      <c r="Q219" s="351"/>
      <c r="R219" s="467">
        <f>G219+H219+J219+K219+I219-M219-O219-P219-Q219-N219</f>
        <v>0</v>
      </c>
      <c r="S219" s="567"/>
      <c r="T219" s="333"/>
      <c r="U219" s="327"/>
      <c r="V219" s="333"/>
      <c r="W219" s="333"/>
      <c r="AD219" s="333">
        <f t="shared" si="31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3">
      <c r="A220" s="471"/>
      <c r="C220" s="569"/>
      <c r="D220" s="569"/>
      <c r="E220" s="570"/>
      <c r="F220" s="571"/>
      <c r="G220" s="572"/>
      <c r="H220" s="572"/>
      <c r="I220" s="573"/>
      <c r="J220" s="398"/>
      <c r="K220" s="398"/>
      <c r="L220" s="572"/>
      <c r="M220" s="572"/>
      <c r="N220" s="398"/>
      <c r="O220" s="398"/>
      <c r="P220" s="398"/>
      <c r="Q220" s="572"/>
      <c r="R220" s="574"/>
      <c r="S220" s="561"/>
      <c r="T220" s="333"/>
      <c r="U220" s="327"/>
      <c r="V220" s="333"/>
      <c r="W220" s="333"/>
      <c r="AD220" s="333">
        <f t="shared" si="31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3">
      <c r="A221" s="476"/>
      <c r="B221" s="399" t="s">
        <v>156</v>
      </c>
      <c r="C221" s="399"/>
      <c r="D221" s="399"/>
      <c r="E221" s="399"/>
      <c r="F221" s="400">
        <f t="shared" ref="F221:R221" si="33">SUM(F213:F219)</f>
        <v>0</v>
      </c>
      <c r="G221" s="477">
        <f t="shared" si="33"/>
        <v>6.3737388700246811E-9</v>
      </c>
      <c r="H221" s="477">
        <f t="shared" si="33"/>
        <v>0</v>
      </c>
      <c r="I221" s="477">
        <f t="shared" si="33"/>
        <v>0</v>
      </c>
      <c r="J221" s="477">
        <f t="shared" si="33"/>
        <v>0</v>
      </c>
      <c r="K221" s="568">
        <f t="shared" si="33"/>
        <v>0</v>
      </c>
      <c r="L221" s="477">
        <f t="shared" si="33"/>
        <v>0</v>
      </c>
      <c r="M221" s="477">
        <f t="shared" si="33"/>
        <v>0</v>
      </c>
      <c r="N221" s="568">
        <f t="shared" si="33"/>
        <v>0</v>
      </c>
      <c r="O221" s="568">
        <f t="shared" si="33"/>
        <v>0</v>
      </c>
      <c r="P221" s="477">
        <f t="shared" si="33"/>
        <v>0</v>
      </c>
      <c r="Q221" s="477">
        <f t="shared" si="33"/>
        <v>0</v>
      </c>
      <c r="R221" s="575">
        <f t="shared" si="33"/>
        <v>6.3737388700246811E-9</v>
      </c>
      <c r="S221" s="561"/>
      <c r="T221" s="333"/>
      <c r="U221" s="327"/>
      <c r="V221" s="333"/>
      <c r="W221" s="333"/>
      <c r="AD221" s="333">
        <f t="shared" si="31"/>
        <v>6.3737388700246811E-9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IP221" s="333"/>
    </row>
    <row r="222" spans="1:250" s="332" customFormat="1" ht="15" hidden="1" customHeight="1" x14ac:dyDescent="0.3">
      <c r="A222" s="323"/>
      <c r="B222" s="334"/>
      <c r="C222" s="324"/>
      <c r="D222" s="324"/>
      <c r="E222" s="324"/>
      <c r="F222" s="401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463"/>
      <c r="S222" s="561"/>
      <c r="T222" s="333"/>
      <c r="U222" s="327"/>
      <c r="V222" s="333"/>
      <c r="W222" s="333"/>
      <c r="AD222" s="333">
        <f t="shared" si="31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3">
      <c r="A223" s="323"/>
      <c r="B223" s="848" t="s">
        <v>157</v>
      </c>
      <c r="C223" s="664"/>
      <c r="D223" s="324"/>
      <c r="E223" s="324"/>
      <c r="F223" s="401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463"/>
      <c r="S223" s="561"/>
      <c r="T223" s="333"/>
      <c r="U223" s="327"/>
      <c r="V223" s="333"/>
      <c r="W223" s="333"/>
      <c r="AD223" s="333">
        <f t="shared" si="31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3">
      <c r="A224" s="464"/>
      <c r="B224" s="391"/>
      <c r="C224" s="402"/>
      <c r="D224" s="402"/>
      <c r="E224" s="402"/>
      <c r="F224" s="403"/>
      <c r="G224" s="404"/>
      <c r="H224" s="404"/>
      <c r="I224" s="404"/>
      <c r="J224" s="404"/>
      <c r="K224" s="404"/>
      <c r="L224" s="404"/>
      <c r="M224" s="404"/>
      <c r="N224" s="404"/>
      <c r="O224" s="404"/>
      <c r="P224" s="404"/>
      <c r="Q224" s="404"/>
      <c r="R224" s="463"/>
      <c r="S224" s="561"/>
      <c r="T224" s="333"/>
      <c r="U224" s="327"/>
      <c r="V224" s="333"/>
      <c r="W224" s="333"/>
      <c r="AD224" s="333">
        <f t="shared" si="31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3">
      <c r="A225" s="359">
        <v>1</v>
      </c>
      <c r="B225" s="370" t="s">
        <v>158</v>
      </c>
      <c r="C225" s="427">
        <v>500527</v>
      </c>
      <c r="D225" s="428" t="s">
        <v>0</v>
      </c>
      <c r="E225" s="428"/>
      <c r="F225" s="429"/>
      <c r="G225" s="430">
        <v>4.1443854570388794E-8</v>
      </c>
      <c r="H225" s="365"/>
      <c r="I225" s="436"/>
      <c r="J225" s="413"/>
      <c r="K225" s="395"/>
      <c r="L225" s="436"/>
      <c r="M225" s="436"/>
      <c r="N225" s="395"/>
      <c r="O225" s="395"/>
      <c r="P225" s="413"/>
      <c r="Q225" s="436"/>
      <c r="R225" s="576">
        <f>G225+H225+J225+K225+I225-M225-O225-P225-Q225-N225</f>
        <v>4.1443854570388794E-8</v>
      </c>
      <c r="S225" s="567"/>
      <c r="T225" s="333"/>
      <c r="U225" s="327"/>
      <c r="V225" s="333"/>
      <c r="W225" s="333"/>
      <c r="AD225" s="333">
        <f t="shared" si="31"/>
        <v>4.1443854570388794E-8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57"/>
      <c r="AU225" s="327"/>
      <c r="AV225" s="327"/>
      <c r="AW225" s="327"/>
      <c r="AX225" s="327"/>
      <c r="AY225" s="327"/>
      <c r="AZ225" s="327"/>
      <c r="BA225" s="327"/>
      <c r="BC225" s="327"/>
      <c r="BD225" s="327"/>
      <c r="IP225" s="333"/>
    </row>
    <row r="226" spans="1:250" s="332" customFormat="1" ht="15" hidden="1" customHeight="1" x14ac:dyDescent="0.3">
      <c r="A226" s="355"/>
      <c r="B226" s="356" t="s">
        <v>159</v>
      </c>
      <c r="C226" s="349">
        <v>500687</v>
      </c>
      <c r="D226" s="349" t="s">
        <v>3</v>
      </c>
      <c r="E226" s="339"/>
      <c r="F226" s="424"/>
      <c r="G226" s="425">
        <v>-2.1001324057579041E-7</v>
      </c>
      <c r="H226" s="426"/>
      <c r="I226" s="345"/>
      <c r="J226" s="398"/>
      <c r="K226" s="398"/>
      <c r="L226" s="344"/>
      <c r="M226" s="344"/>
      <c r="N226" s="398"/>
      <c r="O226" s="398"/>
      <c r="P226" s="398"/>
      <c r="Q226" s="344"/>
      <c r="R226" s="576">
        <f>G226+H226+J226+K226+I226-M226-O226-P226-Q226-N226</f>
        <v>-2.1001324057579041E-7</v>
      </c>
      <c r="S226" s="567"/>
      <c r="T226" s="333"/>
      <c r="U226" s="327"/>
      <c r="V226" s="333"/>
      <c r="W226" s="333"/>
      <c r="AD226" s="333">
        <f t="shared" si="31"/>
        <v>-2.1001324057579041E-7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57"/>
      <c r="AU226" s="327"/>
      <c r="AV226" s="327"/>
      <c r="AW226" s="327"/>
      <c r="AX226" s="327"/>
      <c r="AY226" s="327"/>
      <c r="AZ226" s="327"/>
      <c r="BA226" s="327"/>
      <c r="BC226" s="327"/>
      <c r="BD226" s="327"/>
      <c r="IP226" s="333"/>
    </row>
    <row r="227" spans="1:250" s="332" customFormat="1" ht="15" hidden="1" customHeight="1" x14ac:dyDescent="0.3">
      <c r="A227" s="355"/>
      <c r="B227" s="472" t="s">
        <v>160</v>
      </c>
      <c r="C227" s="478">
        <v>500528</v>
      </c>
      <c r="D227" s="349" t="s">
        <v>0</v>
      </c>
      <c r="E227" s="349"/>
      <c r="F227" s="409"/>
      <c r="G227" s="410">
        <v>-3.6675373848993331E-9</v>
      </c>
      <c r="H227" s="479"/>
      <c r="I227" s="344"/>
      <c r="J227" s="368"/>
      <c r="K227" s="368"/>
      <c r="L227" s="353"/>
      <c r="M227" s="353"/>
      <c r="N227" s="368"/>
      <c r="O227" s="368"/>
      <c r="P227" s="368"/>
      <c r="Q227" s="353"/>
      <c r="R227" s="577">
        <f>G227+H227+J227+K227+I227-M227-O227-P227-Q227-N227</f>
        <v>-3.6675373848993331E-9</v>
      </c>
      <c r="S227" s="567"/>
      <c r="T227" s="333"/>
      <c r="U227" s="327"/>
      <c r="V227" s="333"/>
      <c r="W227" s="333"/>
      <c r="AD227" s="333">
        <f t="shared" si="31"/>
        <v>-3.6675373848993331E-9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C227" s="327"/>
      <c r="BD227" s="327"/>
      <c r="IP227" s="333"/>
    </row>
    <row r="228" spans="1:250" s="332" customFormat="1" ht="15" hidden="1" customHeight="1" x14ac:dyDescent="0.3">
      <c r="A228" s="480"/>
      <c r="B228" s="481"/>
      <c r="C228" s="482"/>
      <c r="D228" s="483"/>
      <c r="E228" s="482"/>
      <c r="F228" s="484"/>
      <c r="G228" s="578"/>
      <c r="H228" s="461"/>
      <c r="I228" s="367"/>
      <c r="J228" s="368"/>
      <c r="K228" s="368"/>
      <c r="L228" s="367"/>
      <c r="M228" s="367"/>
      <c r="N228" s="368"/>
      <c r="O228" s="368"/>
      <c r="P228" s="368"/>
      <c r="Q228" s="367"/>
      <c r="R228" s="579"/>
      <c r="S228" s="561"/>
      <c r="T228" s="333"/>
      <c r="U228" s="327"/>
      <c r="V228" s="333"/>
      <c r="W228" s="333"/>
      <c r="AD228" s="333">
        <f t="shared" si="31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C228" s="327"/>
      <c r="BD228" s="327"/>
      <c r="IP228" s="333"/>
    </row>
    <row r="229" spans="1:250" s="332" customFormat="1" ht="15" hidden="1" customHeight="1" x14ac:dyDescent="0.3">
      <c r="A229" s="476"/>
      <c r="B229" s="399" t="s">
        <v>162</v>
      </c>
      <c r="C229" s="399"/>
      <c r="D229" s="399"/>
      <c r="E229" s="399"/>
      <c r="F229" s="486">
        <f t="shared" ref="F229:R229" si="34">SUM(F225:F228)</f>
        <v>0</v>
      </c>
      <c r="G229" s="580">
        <f t="shared" si="34"/>
        <v>-1.7223692339030094E-7</v>
      </c>
      <c r="H229" s="580">
        <f t="shared" si="34"/>
        <v>0</v>
      </c>
      <c r="I229" s="580">
        <f t="shared" si="34"/>
        <v>0</v>
      </c>
      <c r="J229" s="580">
        <f t="shared" si="34"/>
        <v>0</v>
      </c>
      <c r="K229" s="581">
        <f t="shared" si="34"/>
        <v>0</v>
      </c>
      <c r="L229" s="580">
        <f t="shared" si="34"/>
        <v>0</v>
      </c>
      <c r="M229" s="580">
        <f t="shared" si="34"/>
        <v>0</v>
      </c>
      <c r="N229" s="581">
        <f t="shared" si="34"/>
        <v>0</v>
      </c>
      <c r="O229" s="581">
        <f t="shared" si="34"/>
        <v>0</v>
      </c>
      <c r="P229" s="580">
        <f t="shared" si="34"/>
        <v>0</v>
      </c>
      <c r="Q229" s="582">
        <f t="shared" si="34"/>
        <v>0</v>
      </c>
      <c r="R229" s="583">
        <f t="shared" si="34"/>
        <v>-1.7223692339030094E-7</v>
      </c>
      <c r="S229" s="584"/>
      <c r="T229" s="333"/>
      <c r="U229" s="327"/>
      <c r="V229" s="333"/>
      <c r="W229" s="333"/>
      <c r="AD229" s="333">
        <f t="shared" si="31"/>
        <v>-1.7223692339030094E-7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C229" s="327"/>
      <c r="BD229" s="327"/>
      <c r="IP229" s="333"/>
    </row>
    <row r="230" spans="1:250" s="332" customFormat="1" ht="15" hidden="1" customHeight="1" x14ac:dyDescent="0.3">
      <c r="A230" s="323"/>
      <c r="B230" s="334"/>
      <c r="C230" s="324"/>
      <c r="D230" s="324"/>
      <c r="E230" s="324"/>
      <c r="F230" s="401"/>
      <c r="G230" s="488"/>
      <c r="H230" s="489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1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C230" s="327"/>
      <c r="BD230" s="327"/>
      <c r="IP230" s="333"/>
    </row>
    <row r="231" spans="1:250" s="332" customFormat="1" ht="15" customHeight="1" x14ac:dyDescent="0.3">
      <c r="A231" s="323"/>
      <c r="B231" s="334"/>
      <c r="C231" s="324"/>
      <c r="D231" s="324"/>
      <c r="E231" s="324"/>
      <c r="F231" s="401"/>
      <c r="G231" s="488"/>
      <c r="H231" s="489"/>
      <c r="I231" s="326"/>
      <c r="J231" s="326"/>
      <c r="K231" s="326"/>
      <c r="L231" s="326"/>
      <c r="M231" s="326"/>
      <c r="N231" s="326"/>
      <c r="O231" s="326"/>
      <c r="P231" s="326"/>
      <c r="Q231" s="326"/>
      <c r="R231" s="463"/>
      <c r="S231" s="561"/>
      <c r="T231" s="333"/>
      <c r="U231" s="327"/>
      <c r="V231" s="333"/>
      <c r="W231" s="333"/>
      <c r="AD231" s="333">
        <f t="shared" si="31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C231" s="327"/>
      <c r="BD231" s="327"/>
      <c r="IP231" s="333"/>
    </row>
    <row r="232" spans="1:250" s="334" customFormat="1" ht="15" customHeight="1" x14ac:dyDescent="0.3">
      <c r="A232" s="323"/>
      <c r="B232" s="1020" t="s">
        <v>163</v>
      </c>
      <c r="C232" s="1020"/>
      <c r="F232" s="335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463"/>
      <c r="S232" s="561"/>
      <c r="T232" s="333"/>
      <c r="U232" s="327"/>
      <c r="V232" s="333"/>
      <c r="W232" s="333"/>
      <c r="X232" s="332"/>
      <c r="Y232" s="332"/>
      <c r="Z232" s="332"/>
      <c r="AA232" s="332"/>
      <c r="AB232" s="332"/>
      <c r="AC232" s="332"/>
      <c r="AD232" s="333">
        <f t="shared" si="31"/>
        <v>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32"/>
      <c r="BC232" s="327"/>
      <c r="BD232" s="327"/>
      <c r="BE232" s="332"/>
      <c r="BF232" s="332"/>
      <c r="BG232" s="332"/>
      <c r="BH232" s="332"/>
      <c r="BI232" s="332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  <c r="CG232" s="332"/>
      <c r="CH232" s="332"/>
      <c r="CI232" s="332"/>
      <c r="CJ232" s="332"/>
      <c r="CK232" s="332"/>
      <c r="CL232" s="332"/>
      <c r="CM232" s="332"/>
      <c r="CN232" s="332"/>
      <c r="CO232" s="332"/>
      <c r="CP232" s="332"/>
      <c r="CQ232" s="332"/>
      <c r="CR232" s="332"/>
      <c r="CS232" s="332"/>
      <c r="CT232" s="332"/>
      <c r="CU232" s="332"/>
      <c r="CV232" s="332"/>
      <c r="CW232" s="332"/>
      <c r="CX232" s="332"/>
      <c r="CY232" s="332"/>
      <c r="CZ232" s="332"/>
      <c r="DA232" s="332"/>
      <c r="DB232" s="332"/>
      <c r="DC232" s="332"/>
      <c r="DD232" s="332"/>
      <c r="DE232" s="332"/>
      <c r="DF232" s="332"/>
      <c r="DG232" s="332"/>
      <c r="DH232" s="332"/>
      <c r="DI232" s="332"/>
      <c r="DJ232" s="332"/>
      <c r="DK232" s="332"/>
      <c r="DL232" s="332"/>
      <c r="DM232" s="332"/>
      <c r="DN232" s="332"/>
      <c r="DO232" s="332"/>
      <c r="DP232" s="332"/>
      <c r="DQ232" s="332"/>
      <c r="DR232" s="332"/>
      <c r="DS232" s="332"/>
      <c r="DT232" s="332"/>
      <c r="DU232" s="332"/>
      <c r="DV232" s="332"/>
      <c r="DW232" s="332"/>
      <c r="DX232" s="332"/>
      <c r="DY232" s="332"/>
      <c r="DZ232" s="332"/>
      <c r="EA232" s="332"/>
      <c r="EB232" s="332"/>
      <c r="EC232" s="332"/>
      <c r="ED232" s="332"/>
      <c r="EE232" s="332"/>
      <c r="EF232" s="332"/>
      <c r="EG232" s="332"/>
      <c r="EH232" s="332"/>
      <c r="EI232" s="332"/>
      <c r="EJ232" s="332"/>
      <c r="EK232" s="332"/>
      <c r="EL232" s="332"/>
      <c r="EM232" s="332"/>
      <c r="EN232" s="332"/>
      <c r="EO232" s="332"/>
      <c r="EP232" s="332"/>
      <c r="EQ232" s="332"/>
      <c r="ER232" s="332"/>
      <c r="ES232" s="332"/>
      <c r="ET232" s="332"/>
      <c r="EU232" s="332"/>
      <c r="EV232" s="332"/>
      <c r="EW232" s="332"/>
      <c r="EX232" s="332"/>
      <c r="EY232" s="332"/>
      <c r="EZ232" s="332"/>
      <c r="FA232" s="332"/>
      <c r="FB232" s="332"/>
      <c r="FC232" s="332"/>
      <c r="FD232" s="332"/>
      <c r="FE232" s="332"/>
      <c r="FF232" s="332"/>
      <c r="FG232" s="332"/>
      <c r="FH232" s="332"/>
      <c r="FI232" s="332"/>
      <c r="IP232" s="326"/>
    </row>
    <row r="233" spans="1:250" s="334" customFormat="1" ht="15" hidden="1" customHeight="1" x14ac:dyDescent="0.3">
      <c r="A233" s="355"/>
      <c r="B233" s="337" t="s">
        <v>25</v>
      </c>
      <c r="C233" s="349">
        <v>500685</v>
      </c>
      <c r="D233" s="349" t="s">
        <v>26</v>
      </c>
      <c r="E233" s="349"/>
      <c r="F233" s="409"/>
      <c r="G233" s="345">
        <v>3.6789060686714947E-10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05">
        <f t="shared" ref="R233:R249" si="35">G233+H233+J233+K233+I233-M233-O233-P233-Q233-N233</f>
        <v>3.6789060686714947E-10</v>
      </c>
      <c r="S233" s="561"/>
      <c r="T233" s="333" t="str">
        <f t="shared" ref="T233:T249" si="36">D233</f>
        <v>MYR</v>
      </c>
      <c r="U233" s="327"/>
      <c r="V233" s="333"/>
      <c r="W233" s="333"/>
      <c r="X233" s="332"/>
      <c r="Y233" s="332"/>
      <c r="Z233" s="332"/>
      <c r="AA233" s="332"/>
      <c r="AB233" s="332"/>
      <c r="AC233" s="332"/>
      <c r="AD233" s="333">
        <f t="shared" si="31"/>
        <v>3.6789060686714947E-10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32"/>
      <c r="BC233" s="327"/>
      <c r="BD233" s="327"/>
      <c r="BE233" s="332"/>
      <c r="BF233" s="332"/>
      <c r="BG233" s="332"/>
      <c r="BH233" s="332"/>
      <c r="BI233" s="332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  <c r="CG233" s="332"/>
      <c r="CH233" s="332"/>
      <c r="CI233" s="332"/>
      <c r="CJ233" s="332"/>
      <c r="CK233" s="332"/>
      <c r="CL233" s="332"/>
      <c r="CM233" s="332"/>
      <c r="CN233" s="332"/>
      <c r="CO233" s="332"/>
      <c r="CP233" s="332"/>
      <c r="CQ233" s="332"/>
      <c r="CR233" s="332"/>
      <c r="CS233" s="332"/>
      <c r="CT233" s="332"/>
      <c r="CU233" s="332"/>
      <c r="CV233" s="332"/>
      <c r="CW233" s="332"/>
      <c r="CX233" s="332"/>
      <c r="CY233" s="332"/>
      <c r="CZ233" s="332"/>
      <c r="DA233" s="332"/>
      <c r="DB233" s="332"/>
      <c r="DC233" s="332"/>
      <c r="DD233" s="332"/>
      <c r="DE233" s="332"/>
      <c r="DF233" s="332"/>
      <c r="DG233" s="332"/>
      <c r="DH233" s="332"/>
      <c r="DI233" s="332"/>
      <c r="DJ233" s="332"/>
      <c r="DK233" s="332"/>
      <c r="DL233" s="332"/>
      <c r="DM233" s="332"/>
      <c r="DN233" s="332"/>
      <c r="DO233" s="332"/>
      <c r="DP233" s="332"/>
      <c r="DQ233" s="332"/>
      <c r="DR233" s="332"/>
      <c r="DS233" s="332"/>
      <c r="DT233" s="332"/>
      <c r="DU233" s="332"/>
      <c r="DV233" s="332"/>
      <c r="DW233" s="332"/>
      <c r="DX233" s="332"/>
      <c r="DY233" s="332"/>
      <c r="DZ233" s="332"/>
      <c r="EA233" s="332"/>
      <c r="EB233" s="332"/>
      <c r="EC233" s="332"/>
      <c r="ED233" s="332"/>
      <c r="EE233" s="332"/>
      <c r="EF233" s="332"/>
      <c r="EG233" s="332"/>
      <c r="EH233" s="332"/>
      <c r="EI233" s="332"/>
      <c r="EJ233" s="332"/>
      <c r="EK233" s="332"/>
      <c r="EL233" s="332"/>
      <c r="EM233" s="332"/>
      <c r="EN233" s="332"/>
      <c r="EO233" s="332"/>
      <c r="EP233" s="332"/>
      <c r="EQ233" s="332"/>
      <c r="ER233" s="332"/>
      <c r="ES233" s="332"/>
      <c r="ET233" s="332"/>
      <c r="EU233" s="332"/>
      <c r="EV233" s="332"/>
      <c r="EW233" s="332"/>
      <c r="EX233" s="332"/>
      <c r="EY233" s="332"/>
      <c r="EZ233" s="332"/>
      <c r="FA233" s="332"/>
      <c r="FB233" s="332"/>
      <c r="FC233" s="332"/>
      <c r="FD233" s="332"/>
      <c r="FE233" s="332"/>
      <c r="FF233" s="332"/>
      <c r="FG233" s="332"/>
      <c r="FH233" s="332"/>
      <c r="FI233" s="332"/>
      <c r="IP233" s="326"/>
    </row>
    <row r="234" spans="1:250" s="334" customFormat="1" ht="15" hidden="1" customHeight="1" x14ac:dyDescent="0.3">
      <c r="A234" s="355"/>
      <c r="B234" s="337" t="s">
        <v>27</v>
      </c>
      <c r="C234" s="349">
        <v>500548</v>
      </c>
      <c r="D234" s="349" t="s">
        <v>0</v>
      </c>
      <c r="E234" s="349"/>
      <c r="F234" s="409"/>
      <c r="G234" s="345">
        <v>8.440110832452774E-9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06">
        <f t="shared" si="35"/>
        <v>8.440110832452774E-9</v>
      </c>
      <c r="S234" s="561"/>
      <c r="T234" s="333" t="str">
        <f t="shared" si="36"/>
        <v>USD</v>
      </c>
      <c r="U234" s="327"/>
      <c r="V234" s="333"/>
      <c r="W234" s="333"/>
      <c r="X234" s="332"/>
      <c r="Y234" s="332"/>
      <c r="Z234" s="332"/>
      <c r="AA234" s="332"/>
      <c r="AB234" s="332"/>
      <c r="AC234" s="332"/>
      <c r="AD234" s="333">
        <f t="shared" si="31"/>
        <v>8.440110832452774E-9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57"/>
      <c r="AU234" s="327"/>
      <c r="AV234" s="327"/>
      <c r="AW234" s="327"/>
      <c r="AX234" s="327"/>
      <c r="AY234" s="327"/>
      <c r="AZ234" s="327"/>
      <c r="BA234" s="327"/>
      <c r="BB234" s="358"/>
      <c r="BC234" s="327"/>
      <c r="BD234" s="327"/>
      <c r="BE234" s="332"/>
      <c r="BF234" s="332"/>
      <c r="BG234" s="332"/>
      <c r="BH234" s="332"/>
      <c r="BI234" s="332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  <c r="CG234" s="332"/>
      <c r="CH234" s="332"/>
      <c r="CI234" s="332"/>
      <c r="CJ234" s="332"/>
      <c r="CK234" s="332"/>
      <c r="CL234" s="332"/>
      <c r="CM234" s="332"/>
      <c r="CN234" s="332"/>
      <c r="CO234" s="332"/>
      <c r="CP234" s="332"/>
      <c r="CQ234" s="332"/>
      <c r="CR234" s="332"/>
      <c r="CS234" s="332"/>
      <c r="CT234" s="332"/>
      <c r="CU234" s="332"/>
      <c r="CV234" s="332"/>
      <c r="CW234" s="332"/>
      <c r="CX234" s="332"/>
      <c r="CY234" s="332"/>
      <c r="CZ234" s="332"/>
      <c r="DA234" s="332"/>
      <c r="DB234" s="332"/>
      <c r="DC234" s="332"/>
      <c r="DD234" s="332"/>
      <c r="DE234" s="332"/>
      <c r="DF234" s="332"/>
      <c r="DG234" s="332"/>
      <c r="DH234" s="332"/>
      <c r="DI234" s="332"/>
      <c r="DJ234" s="332"/>
      <c r="DK234" s="332"/>
      <c r="DL234" s="332"/>
      <c r="DM234" s="332"/>
      <c r="DN234" s="332"/>
      <c r="DO234" s="332"/>
      <c r="DP234" s="332"/>
      <c r="DQ234" s="332"/>
      <c r="DR234" s="332"/>
      <c r="DS234" s="332"/>
      <c r="DT234" s="332"/>
      <c r="DU234" s="332"/>
      <c r="DV234" s="332"/>
      <c r="DW234" s="332"/>
      <c r="DX234" s="332"/>
      <c r="DY234" s="332"/>
      <c r="DZ234" s="332"/>
      <c r="EA234" s="332"/>
      <c r="EB234" s="332"/>
      <c r="EC234" s="332"/>
      <c r="ED234" s="332"/>
      <c r="EE234" s="332"/>
      <c r="EF234" s="332"/>
      <c r="EG234" s="332"/>
      <c r="EH234" s="332"/>
      <c r="EI234" s="332"/>
      <c r="EJ234" s="332"/>
      <c r="EK234" s="332"/>
      <c r="EL234" s="332"/>
      <c r="EM234" s="332"/>
      <c r="EN234" s="332"/>
      <c r="EO234" s="332"/>
      <c r="EP234" s="332"/>
      <c r="EQ234" s="332"/>
      <c r="ER234" s="332"/>
      <c r="ES234" s="332"/>
      <c r="ET234" s="332"/>
      <c r="EU234" s="332"/>
      <c r="EV234" s="332"/>
      <c r="EW234" s="332"/>
      <c r="EX234" s="332"/>
      <c r="EY234" s="332"/>
      <c r="EZ234" s="332"/>
      <c r="FA234" s="332"/>
      <c r="FB234" s="332"/>
      <c r="FC234" s="332"/>
      <c r="FD234" s="332"/>
      <c r="FE234" s="332"/>
      <c r="FF234" s="332"/>
      <c r="FG234" s="332"/>
      <c r="FH234" s="332"/>
      <c r="FI234" s="332"/>
      <c r="IP234" s="326"/>
    </row>
    <row r="235" spans="1:250" s="334" customFormat="1" ht="15" hidden="1" customHeight="1" x14ac:dyDescent="0.3">
      <c r="A235" s="355"/>
      <c r="B235" s="337" t="s">
        <v>28</v>
      </c>
      <c r="C235" s="349">
        <v>500556</v>
      </c>
      <c r="D235" s="349" t="s">
        <v>0</v>
      </c>
      <c r="E235" s="349"/>
      <c r="F235" s="409"/>
      <c r="G235" s="345">
        <v>5.1455572247505188E-8</v>
      </c>
      <c r="H235" s="345"/>
      <c r="I235" s="345"/>
      <c r="J235" s="345"/>
      <c r="K235" s="366"/>
      <c r="L235" s="345"/>
      <c r="M235" s="345"/>
      <c r="N235" s="366"/>
      <c r="O235" s="345"/>
      <c r="P235" s="345"/>
      <c r="Q235" s="345"/>
      <c r="R235" s="406">
        <f t="shared" si="35"/>
        <v>5.1455572247505188E-8</v>
      </c>
      <c r="S235" s="561"/>
      <c r="T235" s="333" t="str">
        <f t="shared" si="36"/>
        <v>USD</v>
      </c>
      <c r="U235" s="327"/>
      <c r="V235" s="333"/>
      <c r="W235" s="333"/>
      <c r="X235" s="332"/>
      <c r="Y235" s="332"/>
      <c r="Z235" s="332"/>
      <c r="AA235" s="332"/>
      <c r="AB235" s="332"/>
      <c r="AC235" s="332"/>
      <c r="AD235" s="333">
        <f t="shared" si="31"/>
        <v>5.1455572247505188E-8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58"/>
      <c r="BC235" s="327"/>
      <c r="BD235" s="327"/>
      <c r="BE235" s="332"/>
      <c r="BF235" s="332"/>
      <c r="BG235" s="332"/>
      <c r="BH235" s="332"/>
      <c r="BI235" s="332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  <c r="CG235" s="332"/>
      <c r="CH235" s="332"/>
      <c r="CI235" s="332"/>
      <c r="CJ235" s="332"/>
      <c r="CK235" s="332"/>
      <c r="CL235" s="332"/>
      <c r="CM235" s="332"/>
      <c r="CN235" s="332"/>
      <c r="CO235" s="332"/>
      <c r="CP235" s="332"/>
      <c r="CQ235" s="332"/>
      <c r="CR235" s="332"/>
      <c r="CS235" s="332"/>
      <c r="CT235" s="332"/>
      <c r="CU235" s="332"/>
      <c r="CV235" s="332"/>
      <c r="CW235" s="332"/>
      <c r="CX235" s="332"/>
      <c r="CY235" s="332"/>
      <c r="CZ235" s="332"/>
      <c r="DA235" s="332"/>
      <c r="DB235" s="332"/>
      <c r="DC235" s="332"/>
      <c r="DD235" s="332"/>
      <c r="DE235" s="332"/>
      <c r="DF235" s="332"/>
      <c r="DG235" s="332"/>
      <c r="DH235" s="332"/>
      <c r="DI235" s="332"/>
      <c r="DJ235" s="332"/>
      <c r="DK235" s="332"/>
      <c r="DL235" s="332"/>
      <c r="DM235" s="332"/>
      <c r="DN235" s="332"/>
      <c r="DO235" s="332"/>
      <c r="DP235" s="332"/>
      <c r="DQ235" s="332"/>
      <c r="DR235" s="332"/>
      <c r="DS235" s="332"/>
      <c r="DT235" s="332"/>
      <c r="DU235" s="332"/>
      <c r="DV235" s="332"/>
      <c r="DW235" s="332"/>
      <c r="DX235" s="332"/>
      <c r="DY235" s="332"/>
      <c r="DZ235" s="332"/>
      <c r="EA235" s="332"/>
      <c r="EB235" s="332"/>
      <c r="EC235" s="332"/>
      <c r="ED235" s="332"/>
      <c r="EE235" s="332"/>
      <c r="EF235" s="332"/>
      <c r="EG235" s="332"/>
      <c r="EH235" s="332"/>
      <c r="EI235" s="332"/>
      <c r="EJ235" s="332"/>
      <c r="EK235" s="332"/>
      <c r="EL235" s="332"/>
      <c r="EM235" s="332"/>
      <c r="EN235" s="332"/>
      <c r="EO235" s="332"/>
      <c r="EP235" s="332"/>
      <c r="EQ235" s="332"/>
      <c r="ER235" s="332"/>
      <c r="ES235" s="332"/>
      <c r="ET235" s="332"/>
      <c r="EU235" s="332"/>
      <c r="EV235" s="332"/>
      <c r="EW235" s="332"/>
      <c r="EX235" s="332"/>
      <c r="EY235" s="332"/>
      <c r="EZ235" s="332"/>
      <c r="FA235" s="332"/>
      <c r="FB235" s="332"/>
      <c r="FC235" s="332"/>
      <c r="FD235" s="332"/>
      <c r="FE235" s="332"/>
      <c r="FF235" s="332"/>
      <c r="FG235" s="332"/>
      <c r="FH235" s="332"/>
      <c r="FI235" s="332"/>
      <c r="IP235" s="326"/>
    </row>
    <row r="236" spans="1:250" s="334" customFormat="1" ht="15" hidden="1" customHeight="1" x14ac:dyDescent="0.3">
      <c r="A236" s="355"/>
      <c r="B236" s="337" t="s">
        <v>29</v>
      </c>
      <c r="C236" s="349">
        <v>500858</v>
      </c>
      <c r="D236" s="349" t="s">
        <v>0</v>
      </c>
      <c r="E236" s="349"/>
      <c r="F236" s="409"/>
      <c r="G236" s="345">
        <v>-1.364387571811676E-7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06">
        <f t="shared" si="35"/>
        <v>-1.364387571811676E-7</v>
      </c>
      <c r="S236" s="561"/>
      <c r="T236" s="333" t="str">
        <f t="shared" si="36"/>
        <v>USD</v>
      </c>
      <c r="U236" s="327"/>
      <c r="V236" s="333"/>
      <c r="W236" s="333"/>
      <c r="X236" s="332"/>
      <c r="Y236" s="332"/>
      <c r="Z236" s="332"/>
      <c r="AA236" s="332"/>
      <c r="AB236" s="332"/>
      <c r="AC236" s="332"/>
      <c r="AD236" s="333">
        <f t="shared" si="31"/>
        <v>-1.364387571811676E-7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58"/>
      <c r="BC236" s="327"/>
      <c r="BD236" s="327"/>
      <c r="BE236" s="332"/>
      <c r="BF236" s="332"/>
      <c r="BG236" s="332"/>
      <c r="BH236" s="332"/>
      <c r="BI236" s="332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  <c r="CG236" s="332"/>
      <c r="CH236" s="332"/>
      <c r="CI236" s="332"/>
      <c r="CJ236" s="332"/>
      <c r="CK236" s="332"/>
      <c r="CL236" s="332"/>
      <c r="CM236" s="332"/>
      <c r="CN236" s="332"/>
      <c r="CO236" s="332"/>
      <c r="CP236" s="332"/>
      <c r="CQ236" s="332"/>
      <c r="CR236" s="332"/>
      <c r="CS236" s="332"/>
      <c r="CT236" s="332"/>
      <c r="CU236" s="332"/>
      <c r="CV236" s="332"/>
      <c r="CW236" s="332"/>
      <c r="CX236" s="332"/>
      <c r="CY236" s="332"/>
      <c r="CZ236" s="332"/>
      <c r="DA236" s="332"/>
      <c r="DB236" s="332"/>
      <c r="DC236" s="332"/>
      <c r="DD236" s="332"/>
      <c r="DE236" s="332"/>
      <c r="DF236" s="332"/>
      <c r="DG236" s="332"/>
      <c r="DH236" s="332"/>
      <c r="DI236" s="332"/>
      <c r="DJ236" s="332"/>
      <c r="DK236" s="332"/>
      <c r="DL236" s="332"/>
      <c r="DM236" s="332"/>
      <c r="DN236" s="332"/>
      <c r="DO236" s="332"/>
      <c r="DP236" s="332"/>
      <c r="DQ236" s="332"/>
      <c r="DR236" s="332"/>
      <c r="DS236" s="332"/>
      <c r="DT236" s="332"/>
      <c r="DU236" s="332"/>
      <c r="DV236" s="332"/>
      <c r="DW236" s="332"/>
      <c r="DX236" s="332"/>
      <c r="DY236" s="332"/>
      <c r="DZ236" s="332"/>
      <c r="EA236" s="332"/>
      <c r="EB236" s="332"/>
      <c r="EC236" s="332"/>
      <c r="ED236" s="332"/>
      <c r="EE236" s="332"/>
      <c r="EF236" s="332"/>
      <c r="EG236" s="332"/>
      <c r="EH236" s="332"/>
      <c r="EI236" s="332"/>
      <c r="EJ236" s="332"/>
      <c r="EK236" s="332"/>
      <c r="EL236" s="332"/>
      <c r="EM236" s="332"/>
      <c r="EN236" s="332"/>
      <c r="EO236" s="332"/>
      <c r="EP236" s="332"/>
      <c r="EQ236" s="332"/>
      <c r="ER236" s="332"/>
      <c r="ES236" s="332"/>
      <c r="ET236" s="332"/>
      <c r="EU236" s="332"/>
      <c r="EV236" s="332"/>
      <c r="EW236" s="332"/>
      <c r="EX236" s="332"/>
      <c r="EY236" s="332"/>
      <c r="EZ236" s="332"/>
      <c r="FA236" s="332"/>
      <c r="FB236" s="332"/>
      <c r="FC236" s="332"/>
      <c r="FD236" s="332"/>
      <c r="FE236" s="332"/>
      <c r="FF236" s="332"/>
      <c r="FG236" s="332"/>
      <c r="FH236" s="332"/>
      <c r="FI236" s="332"/>
      <c r="IP236" s="326"/>
    </row>
    <row r="237" spans="1:250" s="334" customFormat="1" ht="15" hidden="1" customHeight="1" x14ac:dyDescent="0.3">
      <c r="A237" s="355"/>
      <c r="B237" s="337" t="s">
        <v>30</v>
      </c>
      <c r="C237" s="349">
        <v>500731</v>
      </c>
      <c r="D237" s="349" t="s">
        <v>0</v>
      </c>
      <c r="E237" s="349"/>
      <c r="F237" s="409"/>
      <c r="G237" s="345">
        <v>-2.9999966409377521E-3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406">
        <f t="shared" si="35"/>
        <v>-2.9999966409377521E-3</v>
      </c>
      <c r="S237" s="561"/>
      <c r="T237" s="333" t="str">
        <f t="shared" si="36"/>
        <v>USD</v>
      </c>
      <c r="U237" s="327"/>
      <c r="V237" s="333"/>
      <c r="W237" s="333"/>
      <c r="X237" s="332"/>
      <c r="Y237" s="332"/>
      <c r="Z237" s="332"/>
      <c r="AA237" s="332"/>
      <c r="AB237" s="332"/>
      <c r="AC237" s="332"/>
      <c r="AD237" s="333">
        <f t="shared" si="31"/>
        <v>-2.9999966409377521E-3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58"/>
      <c r="BC237" s="327"/>
      <c r="BD237" s="327"/>
      <c r="BE237" s="332"/>
      <c r="BF237" s="332"/>
      <c r="BG237" s="332"/>
      <c r="BH237" s="332"/>
      <c r="BI237" s="332"/>
      <c r="BJ237" s="332"/>
      <c r="BK237" s="332"/>
      <c r="BL237" s="332"/>
      <c r="BM237" s="332"/>
      <c r="BN237" s="332"/>
      <c r="BO237" s="332"/>
      <c r="BP237" s="332"/>
      <c r="BQ237" s="332"/>
      <c r="BR237" s="332"/>
      <c r="BS237" s="332"/>
      <c r="BT237" s="332"/>
      <c r="BU237" s="332"/>
      <c r="BV237" s="332"/>
      <c r="BW237" s="332"/>
      <c r="BX237" s="332"/>
      <c r="BY237" s="332"/>
      <c r="BZ237" s="332"/>
      <c r="CA237" s="332"/>
      <c r="CB237" s="332"/>
      <c r="CC237" s="332"/>
      <c r="CD237" s="332"/>
      <c r="CE237" s="332"/>
      <c r="CF237" s="332"/>
      <c r="CG237" s="332"/>
      <c r="CH237" s="332"/>
      <c r="CI237" s="332"/>
      <c r="CJ237" s="332"/>
      <c r="CK237" s="332"/>
      <c r="CL237" s="332"/>
      <c r="CM237" s="332"/>
      <c r="CN237" s="332"/>
      <c r="CO237" s="332"/>
      <c r="CP237" s="332"/>
      <c r="CQ237" s="332"/>
      <c r="CR237" s="332"/>
      <c r="CS237" s="332"/>
      <c r="CT237" s="332"/>
      <c r="CU237" s="332"/>
      <c r="CV237" s="332"/>
      <c r="CW237" s="332"/>
      <c r="CX237" s="332"/>
      <c r="CY237" s="332"/>
      <c r="CZ237" s="332"/>
      <c r="DA237" s="332"/>
      <c r="DB237" s="332"/>
      <c r="DC237" s="332"/>
      <c r="DD237" s="332"/>
      <c r="DE237" s="332"/>
      <c r="DF237" s="332"/>
      <c r="DG237" s="332"/>
      <c r="DH237" s="332"/>
      <c r="DI237" s="332"/>
      <c r="DJ237" s="332"/>
      <c r="DK237" s="332"/>
      <c r="DL237" s="332"/>
      <c r="DM237" s="332"/>
      <c r="DN237" s="332"/>
      <c r="DO237" s="332"/>
      <c r="DP237" s="332"/>
      <c r="DQ237" s="332"/>
      <c r="DR237" s="332"/>
      <c r="DS237" s="332"/>
      <c r="DT237" s="332"/>
      <c r="DU237" s="332"/>
      <c r="DV237" s="332"/>
      <c r="DW237" s="332"/>
      <c r="DX237" s="332"/>
      <c r="DY237" s="332"/>
      <c r="DZ237" s="332"/>
      <c r="EA237" s="332"/>
      <c r="EB237" s="332"/>
      <c r="EC237" s="332"/>
      <c r="ED237" s="332"/>
      <c r="EE237" s="332"/>
      <c r="EF237" s="332"/>
      <c r="EG237" s="332"/>
      <c r="EH237" s="332"/>
      <c r="EI237" s="332"/>
      <c r="EJ237" s="332"/>
      <c r="EK237" s="332"/>
      <c r="EL237" s="332"/>
      <c r="EM237" s="332"/>
      <c r="EN237" s="332"/>
      <c r="EO237" s="332"/>
      <c r="EP237" s="332"/>
      <c r="EQ237" s="332"/>
      <c r="ER237" s="332"/>
      <c r="ES237" s="332"/>
      <c r="ET237" s="332"/>
      <c r="EU237" s="332"/>
      <c r="EV237" s="332"/>
      <c r="EW237" s="332"/>
      <c r="EX237" s="332"/>
      <c r="EY237" s="332"/>
      <c r="EZ237" s="332"/>
      <c r="FA237" s="332"/>
      <c r="FB237" s="332"/>
      <c r="FC237" s="332"/>
      <c r="FD237" s="332"/>
      <c r="FE237" s="332"/>
      <c r="FF237" s="332"/>
      <c r="FG237" s="332"/>
      <c r="FH237" s="332"/>
      <c r="FI237" s="332"/>
      <c r="IP237" s="326"/>
    </row>
    <row r="238" spans="1:250" s="334" customFormat="1" ht="15" hidden="1" customHeight="1" x14ac:dyDescent="0.3">
      <c r="A238" s="355"/>
      <c r="B238" s="337" t="s">
        <v>31</v>
      </c>
      <c r="C238" s="349">
        <v>500815</v>
      </c>
      <c r="D238" s="349" t="s">
        <v>26</v>
      </c>
      <c r="E238" s="349"/>
      <c r="F238" s="409"/>
      <c r="G238" s="345">
        <v>1.280568540096283E-8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45"/>
      <c r="R238" s="406">
        <f t="shared" si="35"/>
        <v>1.280568540096283E-8</v>
      </c>
      <c r="S238" s="561"/>
      <c r="T238" s="333" t="str">
        <f t="shared" si="36"/>
        <v>MYR</v>
      </c>
      <c r="U238" s="327"/>
      <c r="V238" s="333"/>
      <c r="W238" s="333"/>
      <c r="X238" s="332"/>
      <c r="Y238" s="332"/>
      <c r="Z238" s="332"/>
      <c r="AA238" s="332"/>
      <c r="AB238" s="332"/>
      <c r="AC238" s="332"/>
      <c r="AD238" s="333">
        <f t="shared" si="31"/>
        <v>1.280568540096283E-8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58"/>
      <c r="BC238" s="327"/>
      <c r="BD238" s="327"/>
      <c r="BE238" s="332"/>
      <c r="BF238" s="332"/>
      <c r="BG238" s="332"/>
      <c r="BH238" s="332"/>
      <c r="BI238" s="332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  <c r="CG238" s="332"/>
      <c r="CH238" s="332"/>
      <c r="CI238" s="332"/>
      <c r="CJ238" s="332"/>
      <c r="CK238" s="332"/>
      <c r="CL238" s="332"/>
      <c r="CM238" s="332"/>
      <c r="CN238" s="332"/>
      <c r="CO238" s="332"/>
      <c r="CP238" s="332"/>
      <c r="CQ238" s="332"/>
      <c r="CR238" s="332"/>
      <c r="CS238" s="332"/>
      <c r="CT238" s="332"/>
      <c r="CU238" s="332"/>
      <c r="CV238" s="332"/>
      <c r="CW238" s="332"/>
      <c r="CX238" s="332"/>
      <c r="CY238" s="332"/>
      <c r="CZ238" s="332"/>
      <c r="DA238" s="332"/>
      <c r="DB238" s="332"/>
      <c r="DC238" s="332"/>
      <c r="DD238" s="332"/>
      <c r="DE238" s="332"/>
      <c r="DF238" s="332"/>
      <c r="DG238" s="332"/>
      <c r="DH238" s="332"/>
      <c r="DI238" s="332"/>
      <c r="DJ238" s="332"/>
      <c r="DK238" s="332"/>
      <c r="DL238" s="332"/>
      <c r="DM238" s="332"/>
      <c r="DN238" s="332"/>
      <c r="DO238" s="332"/>
      <c r="DP238" s="332"/>
      <c r="DQ238" s="332"/>
      <c r="DR238" s="332"/>
      <c r="DS238" s="332"/>
      <c r="DT238" s="332"/>
      <c r="DU238" s="332"/>
      <c r="DV238" s="332"/>
      <c r="DW238" s="332"/>
      <c r="DX238" s="332"/>
      <c r="DY238" s="332"/>
      <c r="DZ238" s="332"/>
      <c r="EA238" s="332"/>
      <c r="EB238" s="332"/>
      <c r="EC238" s="332"/>
      <c r="ED238" s="332"/>
      <c r="EE238" s="332"/>
      <c r="EF238" s="332"/>
      <c r="EG238" s="332"/>
      <c r="EH238" s="332"/>
      <c r="EI238" s="332"/>
      <c r="EJ238" s="332"/>
      <c r="EK238" s="332"/>
      <c r="EL238" s="332"/>
      <c r="EM238" s="332"/>
      <c r="EN238" s="332"/>
      <c r="EO238" s="332"/>
      <c r="EP238" s="332"/>
      <c r="EQ238" s="332"/>
      <c r="ER238" s="332"/>
      <c r="ES238" s="332"/>
      <c r="ET238" s="332"/>
      <c r="EU238" s="332"/>
      <c r="EV238" s="332"/>
      <c r="EW238" s="332"/>
      <c r="EX238" s="332"/>
      <c r="EY238" s="332"/>
      <c r="EZ238" s="332"/>
      <c r="FA238" s="332"/>
      <c r="FB238" s="332"/>
      <c r="FC238" s="332"/>
      <c r="FD238" s="332"/>
      <c r="FE238" s="332"/>
      <c r="FF238" s="332"/>
      <c r="FG238" s="332"/>
      <c r="FH238" s="332"/>
      <c r="FI238" s="332"/>
      <c r="IP238" s="326"/>
    </row>
    <row r="239" spans="1:250" s="334" customFormat="1" ht="15" hidden="1" customHeight="1" x14ac:dyDescent="0.3">
      <c r="A239" s="355"/>
      <c r="B239" s="337" t="s">
        <v>32</v>
      </c>
      <c r="C239" s="349">
        <v>500813</v>
      </c>
      <c r="D239" s="349" t="s">
        <v>0</v>
      </c>
      <c r="E239" s="349"/>
      <c r="F239" s="409"/>
      <c r="G239" s="345">
        <v>-3.4749973565340042E-8</v>
      </c>
      <c r="H239" s="345"/>
      <c r="I239" s="345"/>
      <c r="J239" s="345"/>
      <c r="K239" s="366"/>
      <c r="L239" s="345"/>
      <c r="M239" s="345"/>
      <c r="N239" s="366"/>
      <c r="O239" s="345"/>
      <c r="P239" s="345"/>
      <c r="Q239" s="345"/>
      <c r="R239" s="406">
        <f t="shared" si="35"/>
        <v>-3.4749973565340042E-8</v>
      </c>
      <c r="S239" s="561"/>
      <c r="T239" s="333" t="str">
        <f t="shared" si="36"/>
        <v>USD</v>
      </c>
      <c r="U239" s="327"/>
      <c r="V239" s="333"/>
      <c r="W239" s="333"/>
      <c r="X239" s="332"/>
      <c r="Y239" s="332"/>
      <c r="Z239" s="332"/>
      <c r="AA239" s="332"/>
      <c r="AB239" s="332"/>
      <c r="AC239" s="332"/>
      <c r="AD239" s="333">
        <f t="shared" si="31"/>
        <v>-3.4749973565340042E-8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57"/>
      <c r="AU239" s="327"/>
      <c r="AV239" s="327"/>
      <c r="AW239" s="327"/>
      <c r="AX239" s="327"/>
      <c r="AY239" s="327"/>
      <c r="AZ239" s="327"/>
      <c r="BA239" s="327"/>
      <c r="BB239" s="358"/>
      <c r="BC239" s="327"/>
      <c r="BD239" s="327"/>
      <c r="BE239" s="332"/>
      <c r="BF239" s="332"/>
      <c r="BG239" s="332"/>
      <c r="BH239" s="332"/>
      <c r="BI239" s="332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  <c r="CG239" s="332"/>
      <c r="CH239" s="332"/>
      <c r="CI239" s="332"/>
      <c r="CJ239" s="332"/>
      <c r="CK239" s="332"/>
      <c r="CL239" s="332"/>
      <c r="CM239" s="332"/>
      <c r="CN239" s="332"/>
      <c r="CO239" s="332"/>
      <c r="CP239" s="332"/>
      <c r="CQ239" s="332"/>
      <c r="CR239" s="332"/>
      <c r="CS239" s="332"/>
      <c r="CT239" s="332"/>
      <c r="CU239" s="332"/>
      <c r="CV239" s="332"/>
      <c r="CW239" s="332"/>
      <c r="CX239" s="332"/>
      <c r="CY239" s="332"/>
      <c r="CZ239" s="332"/>
      <c r="DA239" s="332"/>
      <c r="DB239" s="332"/>
      <c r="DC239" s="332"/>
      <c r="DD239" s="332"/>
      <c r="DE239" s="332"/>
      <c r="DF239" s="332"/>
      <c r="DG239" s="332"/>
      <c r="DH239" s="332"/>
      <c r="DI239" s="332"/>
      <c r="DJ239" s="332"/>
      <c r="DK239" s="332"/>
      <c r="DL239" s="332"/>
      <c r="DM239" s="332"/>
      <c r="DN239" s="332"/>
      <c r="DO239" s="332"/>
      <c r="DP239" s="332"/>
      <c r="DQ239" s="332"/>
      <c r="DR239" s="332"/>
      <c r="DS239" s="332"/>
      <c r="DT239" s="332"/>
      <c r="DU239" s="332"/>
      <c r="DV239" s="332"/>
      <c r="DW239" s="332"/>
      <c r="DX239" s="332"/>
      <c r="DY239" s="332"/>
      <c r="DZ239" s="332"/>
      <c r="EA239" s="332"/>
      <c r="EB239" s="332"/>
      <c r="EC239" s="332"/>
      <c r="ED239" s="332"/>
      <c r="EE239" s="332"/>
      <c r="EF239" s="332"/>
      <c r="EG239" s="332"/>
      <c r="EH239" s="332"/>
      <c r="EI239" s="332"/>
      <c r="EJ239" s="332"/>
      <c r="EK239" s="332"/>
      <c r="EL239" s="332"/>
      <c r="EM239" s="332"/>
      <c r="EN239" s="332"/>
      <c r="EO239" s="332"/>
      <c r="EP239" s="332"/>
      <c r="EQ239" s="332"/>
      <c r="ER239" s="332"/>
      <c r="ES239" s="332"/>
      <c r="ET239" s="332"/>
      <c r="EU239" s="332"/>
      <c r="EV239" s="332"/>
      <c r="EW239" s="332"/>
      <c r="EX239" s="332"/>
      <c r="EY239" s="332"/>
      <c r="EZ239" s="332"/>
      <c r="FA239" s="332"/>
      <c r="FB239" s="332"/>
      <c r="FC239" s="332"/>
      <c r="FD239" s="332"/>
      <c r="FE239" s="332"/>
      <c r="FF239" s="332"/>
      <c r="FG239" s="332"/>
      <c r="FH239" s="332"/>
      <c r="FI239" s="332"/>
      <c r="IP239" s="326"/>
    </row>
    <row r="240" spans="1:250" s="334" customFormat="1" ht="15" hidden="1" customHeight="1" x14ac:dyDescent="0.3">
      <c r="A240" s="355"/>
      <c r="B240" s="337" t="s">
        <v>33</v>
      </c>
      <c r="C240" s="349">
        <v>500830</v>
      </c>
      <c r="D240" s="349" t="s">
        <v>0</v>
      </c>
      <c r="E240" s="349"/>
      <c r="F240" s="409"/>
      <c r="G240" s="345">
        <v>4.3655745685100555E-10</v>
      </c>
      <c r="H240" s="345"/>
      <c r="I240" s="345"/>
      <c r="J240" s="345"/>
      <c r="K240" s="366"/>
      <c r="L240" s="345"/>
      <c r="M240" s="345"/>
      <c r="N240" s="366"/>
      <c r="O240" s="345"/>
      <c r="P240" s="345"/>
      <c r="Q240" s="345"/>
      <c r="R240" s="406">
        <f t="shared" si="35"/>
        <v>4.3655745685100555E-10</v>
      </c>
      <c r="S240" s="561"/>
      <c r="T240" s="333" t="str">
        <f t="shared" si="36"/>
        <v>USD</v>
      </c>
      <c r="U240" s="327"/>
      <c r="V240" s="333"/>
      <c r="W240" s="333"/>
      <c r="X240" s="332"/>
      <c r="Y240" s="332"/>
      <c r="Z240" s="332"/>
      <c r="AA240" s="332"/>
      <c r="AB240" s="332"/>
      <c r="AC240" s="332"/>
      <c r="AD240" s="333">
        <f t="shared" si="31"/>
        <v>4.3655745685100555E-10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57"/>
      <c r="AU240" s="327"/>
      <c r="AV240" s="327"/>
      <c r="AW240" s="327"/>
      <c r="AX240" s="327"/>
      <c r="AY240" s="327"/>
      <c r="AZ240" s="327"/>
      <c r="BA240" s="327"/>
      <c r="BB240" s="358"/>
      <c r="BC240" s="327"/>
      <c r="BD240" s="327"/>
      <c r="BE240" s="332"/>
      <c r="BF240" s="332"/>
      <c r="BG240" s="332"/>
      <c r="BH240" s="332"/>
      <c r="BI240" s="332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  <c r="CG240" s="332"/>
      <c r="CH240" s="332"/>
      <c r="CI240" s="332"/>
      <c r="CJ240" s="332"/>
      <c r="CK240" s="332"/>
      <c r="CL240" s="332"/>
      <c r="CM240" s="332"/>
      <c r="CN240" s="332"/>
      <c r="CO240" s="332"/>
      <c r="CP240" s="332"/>
      <c r="CQ240" s="332"/>
      <c r="CR240" s="332"/>
      <c r="CS240" s="332"/>
      <c r="CT240" s="332"/>
      <c r="CU240" s="332"/>
      <c r="CV240" s="332"/>
      <c r="CW240" s="332"/>
      <c r="CX240" s="332"/>
      <c r="CY240" s="332"/>
      <c r="CZ240" s="332"/>
      <c r="DA240" s="332"/>
      <c r="DB240" s="332"/>
      <c r="DC240" s="332"/>
      <c r="DD240" s="332"/>
      <c r="DE240" s="332"/>
      <c r="DF240" s="332"/>
      <c r="DG240" s="332"/>
      <c r="DH240" s="332"/>
      <c r="DI240" s="332"/>
      <c r="DJ240" s="332"/>
      <c r="DK240" s="332"/>
      <c r="DL240" s="332"/>
      <c r="DM240" s="332"/>
      <c r="DN240" s="332"/>
      <c r="DO240" s="332"/>
      <c r="DP240" s="332"/>
      <c r="DQ240" s="332"/>
      <c r="DR240" s="332"/>
      <c r="DS240" s="332"/>
      <c r="DT240" s="332"/>
      <c r="DU240" s="332"/>
      <c r="DV240" s="332"/>
      <c r="DW240" s="332"/>
      <c r="DX240" s="332"/>
      <c r="DY240" s="332"/>
      <c r="DZ240" s="332"/>
      <c r="EA240" s="332"/>
      <c r="EB240" s="332"/>
      <c r="EC240" s="332"/>
      <c r="ED240" s="332"/>
      <c r="EE240" s="332"/>
      <c r="EF240" s="332"/>
      <c r="EG240" s="332"/>
      <c r="EH240" s="332"/>
      <c r="EI240" s="332"/>
      <c r="EJ240" s="332"/>
      <c r="EK240" s="332"/>
      <c r="EL240" s="332"/>
      <c r="EM240" s="332"/>
      <c r="EN240" s="332"/>
      <c r="EO240" s="332"/>
      <c r="EP240" s="332"/>
      <c r="EQ240" s="332"/>
      <c r="ER240" s="332"/>
      <c r="ES240" s="332"/>
      <c r="ET240" s="332"/>
      <c r="EU240" s="332"/>
      <c r="EV240" s="332"/>
      <c r="EW240" s="332"/>
      <c r="EX240" s="332"/>
      <c r="EY240" s="332"/>
      <c r="EZ240" s="332"/>
      <c r="FA240" s="332"/>
      <c r="FB240" s="332"/>
      <c r="FC240" s="332"/>
      <c r="FD240" s="332"/>
      <c r="FE240" s="332"/>
      <c r="FF240" s="332"/>
      <c r="FG240" s="332"/>
      <c r="FH240" s="332"/>
      <c r="FI240" s="332"/>
      <c r="IP240" s="326"/>
    </row>
    <row r="241" spans="1:250" s="334" customFormat="1" ht="15" hidden="1" customHeight="1" x14ac:dyDescent="0.3">
      <c r="A241" s="355"/>
      <c r="B241" s="337" t="s">
        <v>34</v>
      </c>
      <c r="C241" s="349">
        <v>500908</v>
      </c>
      <c r="D241" s="349" t="s">
        <v>1</v>
      </c>
      <c r="E241" s="349"/>
      <c r="F241" s="409"/>
      <c r="G241" s="345">
        <v>3.9581209421157837E-9</v>
      </c>
      <c r="H241" s="345"/>
      <c r="I241" s="345"/>
      <c r="J241" s="345"/>
      <c r="K241" s="366"/>
      <c r="L241" s="345"/>
      <c r="M241" s="345"/>
      <c r="N241" s="366"/>
      <c r="O241" s="345"/>
      <c r="P241" s="345"/>
      <c r="Q241" s="345"/>
      <c r="R241" s="406">
        <f t="shared" si="35"/>
        <v>3.9581209421157837E-9</v>
      </c>
      <c r="S241" s="561"/>
      <c r="T241" s="333" t="str">
        <f t="shared" si="36"/>
        <v>EUR</v>
      </c>
      <c r="U241" s="327"/>
      <c r="V241" s="333"/>
      <c r="W241" s="333"/>
      <c r="X241" s="332"/>
      <c r="Y241" s="332"/>
      <c r="Z241" s="332"/>
      <c r="AA241" s="332"/>
      <c r="AB241" s="332"/>
      <c r="AC241" s="332"/>
      <c r="AD241" s="333">
        <f t="shared" si="31"/>
        <v>3.9581209421157837E-9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58"/>
      <c r="BC241" s="327"/>
      <c r="BD241" s="327"/>
      <c r="BE241" s="332"/>
      <c r="BF241" s="332"/>
      <c r="BG241" s="332"/>
      <c r="BH241" s="332"/>
      <c r="BI241" s="332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  <c r="CG241" s="332"/>
      <c r="CH241" s="332"/>
      <c r="CI241" s="332"/>
      <c r="CJ241" s="332"/>
      <c r="CK241" s="332"/>
      <c r="CL241" s="332"/>
      <c r="CM241" s="332"/>
      <c r="CN241" s="332"/>
      <c r="CO241" s="332"/>
      <c r="CP241" s="332"/>
      <c r="CQ241" s="332"/>
      <c r="CR241" s="332"/>
      <c r="CS241" s="332"/>
      <c r="CT241" s="332"/>
      <c r="CU241" s="332"/>
      <c r="CV241" s="332"/>
      <c r="CW241" s="332"/>
      <c r="CX241" s="332"/>
      <c r="CY241" s="332"/>
      <c r="CZ241" s="332"/>
      <c r="DA241" s="332"/>
      <c r="DB241" s="332"/>
      <c r="DC241" s="332"/>
      <c r="DD241" s="332"/>
      <c r="DE241" s="332"/>
      <c r="DF241" s="332"/>
      <c r="DG241" s="332"/>
      <c r="DH241" s="332"/>
      <c r="DI241" s="332"/>
      <c r="DJ241" s="332"/>
      <c r="DK241" s="332"/>
      <c r="DL241" s="332"/>
      <c r="DM241" s="332"/>
      <c r="DN241" s="332"/>
      <c r="DO241" s="332"/>
      <c r="DP241" s="332"/>
      <c r="DQ241" s="332"/>
      <c r="DR241" s="332"/>
      <c r="DS241" s="332"/>
      <c r="DT241" s="332"/>
      <c r="DU241" s="332"/>
      <c r="DV241" s="332"/>
      <c r="DW241" s="332"/>
      <c r="DX241" s="332"/>
      <c r="DY241" s="332"/>
      <c r="DZ241" s="332"/>
      <c r="EA241" s="332"/>
      <c r="EB241" s="332"/>
      <c r="EC241" s="332"/>
      <c r="ED241" s="332"/>
      <c r="EE241" s="332"/>
      <c r="EF241" s="332"/>
      <c r="EG241" s="332"/>
      <c r="EH241" s="332"/>
      <c r="EI241" s="332"/>
      <c r="EJ241" s="332"/>
      <c r="EK241" s="332"/>
      <c r="EL241" s="332"/>
      <c r="EM241" s="332"/>
      <c r="EN241" s="332"/>
      <c r="EO241" s="332"/>
      <c r="EP241" s="332"/>
      <c r="EQ241" s="332"/>
      <c r="ER241" s="332"/>
      <c r="ES241" s="332"/>
      <c r="ET241" s="332"/>
      <c r="EU241" s="332"/>
      <c r="EV241" s="332"/>
      <c r="EW241" s="332"/>
      <c r="EX241" s="332"/>
      <c r="EY241" s="332"/>
      <c r="EZ241" s="332"/>
      <c r="FA241" s="332"/>
      <c r="FB241" s="332"/>
      <c r="FC241" s="332"/>
      <c r="FD241" s="332"/>
      <c r="FE241" s="332"/>
      <c r="FF241" s="332"/>
      <c r="FG241" s="332"/>
      <c r="FH241" s="332"/>
      <c r="FI241" s="332"/>
      <c r="IP241" s="326"/>
    </row>
    <row r="242" spans="1:250" s="334" customFormat="1" ht="15" customHeight="1" x14ac:dyDescent="0.3">
      <c r="A242" s="385">
        <v>1</v>
      </c>
      <c r="B242" s="396" t="s">
        <v>164</v>
      </c>
      <c r="C242" s="375">
        <v>501010</v>
      </c>
      <c r="D242" s="375" t="s">
        <v>0</v>
      </c>
      <c r="E242" s="375"/>
      <c r="F242" s="397"/>
      <c r="G242" s="416">
        <v>51635.769896259022</v>
      </c>
      <c r="H242" s="491"/>
      <c r="I242" s="366"/>
      <c r="J242" s="366"/>
      <c r="K242" s="366">
        <v>111936.59</v>
      </c>
      <c r="L242" s="366"/>
      <c r="M242" s="366"/>
      <c r="N242" s="366">
        <v>109201.53</v>
      </c>
      <c r="O242" s="366"/>
      <c r="P242" s="366">
        <v>453.61</v>
      </c>
      <c r="Q242" s="366"/>
      <c r="R242" s="556">
        <f t="shared" si="35"/>
        <v>53917.219896259048</v>
      </c>
      <c r="S242" s="855">
        <f t="shared" ref="S242:S249" si="37">R242-W242</f>
        <v>1.2277629575692117E-3</v>
      </c>
      <c r="T242" s="333" t="str">
        <f t="shared" si="36"/>
        <v>USD</v>
      </c>
      <c r="U242" s="327">
        <v>13276.832964416668</v>
      </c>
      <c r="V242" s="333"/>
      <c r="W242" s="333">
        <f>U242*$W$1</f>
        <v>53917.218668496091</v>
      </c>
      <c r="X242" s="332"/>
      <c r="Y242" s="332"/>
      <c r="Z242" s="332"/>
      <c r="AA242" s="332"/>
      <c r="AB242" s="332"/>
      <c r="AC242" s="333">
        <f>I242+J242+K242+L242-N242-O242-P242-Q242</f>
        <v>2281.4499999999975</v>
      </c>
      <c r="AD242" s="333">
        <f t="shared" si="31"/>
        <v>53917.219896259034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58"/>
      <c r="BC242" s="327"/>
      <c r="BD242" s="327"/>
      <c r="BE242" s="332"/>
      <c r="BF242" s="332"/>
      <c r="BG242" s="332"/>
      <c r="BH242" s="332"/>
      <c r="BI242" s="332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  <c r="CG242" s="332"/>
      <c r="CH242" s="332"/>
      <c r="CI242" s="332"/>
      <c r="CJ242" s="332"/>
      <c r="CK242" s="332"/>
      <c r="CL242" s="332"/>
      <c r="CM242" s="332"/>
      <c r="CN242" s="332"/>
      <c r="CO242" s="332"/>
      <c r="CP242" s="332"/>
      <c r="CQ242" s="332"/>
      <c r="CR242" s="332"/>
      <c r="CS242" s="332"/>
      <c r="CT242" s="332"/>
      <c r="CU242" s="332"/>
      <c r="CV242" s="332"/>
      <c r="CW242" s="332"/>
      <c r="CX242" s="332"/>
      <c r="CY242" s="332"/>
      <c r="CZ242" s="332"/>
      <c r="DA242" s="332"/>
      <c r="DB242" s="332"/>
      <c r="DC242" s="332"/>
      <c r="DD242" s="332"/>
      <c r="DE242" s="332"/>
      <c r="DF242" s="332"/>
      <c r="DG242" s="332"/>
      <c r="DH242" s="332"/>
      <c r="DI242" s="332"/>
      <c r="DJ242" s="332"/>
      <c r="DK242" s="332"/>
      <c r="DL242" s="332"/>
      <c r="DM242" s="332"/>
      <c r="DN242" s="332"/>
      <c r="DO242" s="332"/>
      <c r="DP242" s="332"/>
      <c r="DQ242" s="332"/>
      <c r="DR242" s="332"/>
      <c r="DS242" s="332"/>
      <c r="DT242" s="332"/>
      <c r="DU242" s="332"/>
      <c r="DV242" s="332"/>
      <c r="DW242" s="332"/>
      <c r="DX242" s="332"/>
      <c r="DY242" s="332"/>
      <c r="DZ242" s="332"/>
      <c r="EA242" s="332"/>
      <c r="EB242" s="332"/>
      <c r="EC242" s="332"/>
      <c r="ED242" s="332"/>
      <c r="EE242" s="332"/>
      <c r="EF242" s="332"/>
      <c r="EG242" s="332"/>
      <c r="EH242" s="332"/>
      <c r="EI242" s="332"/>
      <c r="EJ242" s="332"/>
      <c r="EK242" s="332"/>
      <c r="EL242" s="332"/>
      <c r="EM242" s="332"/>
      <c r="EN242" s="332"/>
      <c r="EO242" s="332"/>
      <c r="EP242" s="332"/>
      <c r="EQ242" s="332"/>
      <c r="ER242" s="332"/>
      <c r="ES242" s="332"/>
      <c r="ET242" s="332"/>
      <c r="EU242" s="332"/>
      <c r="EV242" s="332"/>
      <c r="EW242" s="332"/>
      <c r="EX242" s="332"/>
      <c r="EY242" s="332"/>
      <c r="EZ242" s="332"/>
      <c r="FA242" s="332"/>
      <c r="FB242" s="332"/>
      <c r="FC242" s="332"/>
      <c r="FD242" s="332"/>
      <c r="FE242" s="332"/>
      <c r="FF242" s="332"/>
      <c r="FG242" s="332"/>
      <c r="FH242" s="332"/>
      <c r="FI242" s="332"/>
      <c r="IP242" s="326"/>
    </row>
    <row r="243" spans="1:250" s="334" customFormat="1" ht="15" customHeight="1" x14ac:dyDescent="0.3">
      <c r="A243" s="385">
        <v>2</v>
      </c>
      <c r="B243" s="396" t="s">
        <v>1416</v>
      </c>
      <c r="C243" s="375">
        <v>501190</v>
      </c>
      <c r="D243" s="375" t="s">
        <v>0</v>
      </c>
      <c r="E243" s="375"/>
      <c r="F243" s="397"/>
      <c r="G243" s="366">
        <v>82859.500000000029</v>
      </c>
      <c r="H243" s="440"/>
      <c r="I243" s="365"/>
      <c r="J243" s="366"/>
      <c r="K243" s="366">
        <v>173864.73</v>
      </c>
      <c r="L243" s="365"/>
      <c r="M243" s="365"/>
      <c r="N243" s="366">
        <v>154536.35</v>
      </c>
      <c r="O243" s="366"/>
      <c r="P243" s="366">
        <f>21.28+258.45</f>
        <v>279.73</v>
      </c>
      <c r="Q243" s="365"/>
      <c r="R243" s="556">
        <f t="shared" si="35"/>
        <v>101908.15000000002</v>
      </c>
      <c r="S243" s="855">
        <f t="shared" si="37"/>
        <v>4.5895907969679683E-3</v>
      </c>
      <c r="T243" s="333" t="str">
        <f t="shared" si="36"/>
        <v>USD</v>
      </c>
      <c r="U243" s="954">
        <v>25094.347552427782</v>
      </c>
      <c r="V243" s="333"/>
      <c r="W243" s="333">
        <f>U243*$W$1</f>
        <v>101908.14541040923</v>
      </c>
      <c r="X243" s="332"/>
      <c r="Y243" s="332"/>
      <c r="Z243" s="332"/>
      <c r="AA243" s="332"/>
      <c r="AB243" s="332"/>
      <c r="AC243" s="333"/>
      <c r="AD243" s="333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58"/>
      <c r="BC243" s="327"/>
      <c r="BD243" s="327"/>
      <c r="BE243" s="332"/>
      <c r="BF243" s="332"/>
      <c r="BG243" s="332"/>
      <c r="BH243" s="332"/>
      <c r="BI243" s="332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332"/>
      <c r="DU243" s="332"/>
      <c r="DV243" s="332"/>
      <c r="DW243" s="332"/>
      <c r="DX243" s="332"/>
      <c r="DY243" s="332"/>
      <c r="DZ243" s="332"/>
      <c r="EA243" s="332"/>
      <c r="EB243" s="332"/>
      <c r="EC243" s="332"/>
      <c r="ED243" s="332"/>
      <c r="EE243" s="332"/>
      <c r="EF243" s="332"/>
      <c r="EG243" s="332"/>
      <c r="EH243" s="332"/>
      <c r="EI243" s="332"/>
      <c r="EJ243" s="332"/>
      <c r="EK243" s="332"/>
      <c r="EL243" s="332"/>
      <c r="EM243" s="332"/>
      <c r="EN243" s="332"/>
      <c r="EO243" s="332"/>
      <c r="EP243" s="332"/>
      <c r="EQ243" s="332"/>
      <c r="ER243" s="332"/>
      <c r="ES243" s="332"/>
      <c r="ET243" s="332"/>
      <c r="EU243" s="332"/>
      <c r="EV243" s="332"/>
      <c r="EW243" s="332"/>
      <c r="EX243" s="332"/>
      <c r="EY243" s="332"/>
      <c r="EZ243" s="332"/>
      <c r="FA243" s="332"/>
      <c r="FB243" s="332"/>
      <c r="FC243" s="332"/>
      <c r="FD243" s="332"/>
      <c r="FE243" s="332"/>
      <c r="FF243" s="332"/>
      <c r="FG243" s="332"/>
      <c r="FH243" s="332"/>
      <c r="FI243" s="332"/>
      <c r="IP243" s="326"/>
    </row>
    <row r="244" spans="1:250" s="334" customFormat="1" ht="15" customHeight="1" x14ac:dyDescent="0.3">
      <c r="A244" s="385">
        <v>3</v>
      </c>
      <c r="B244" s="396" t="s">
        <v>1590</v>
      </c>
      <c r="C244" s="374">
        <v>501298</v>
      </c>
      <c r="D244" s="375" t="s">
        <v>0</v>
      </c>
      <c r="E244" s="375"/>
      <c r="F244" s="397"/>
      <c r="G244" s="366">
        <v>27559.530000000002</v>
      </c>
      <c r="H244" s="440"/>
      <c r="I244" s="365"/>
      <c r="J244" s="366"/>
      <c r="K244" s="366">
        <v>59011.28</v>
      </c>
      <c r="L244" s="365"/>
      <c r="M244" s="365"/>
      <c r="N244" s="366">
        <v>50902.96</v>
      </c>
      <c r="O244" s="366"/>
      <c r="P244" s="366">
        <v>96.6</v>
      </c>
      <c r="Q244" s="365"/>
      <c r="R244" s="556">
        <f t="shared" si="35"/>
        <v>35571.249999999993</v>
      </c>
      <c r="S244" s="855">
        <f t="shared" si="37"/>
        <v>-9.3250112695386633E-4</v>
      </c>
      <c r="T244" s="333" t="str">
        <f t="shared" si="36"/>
        <v>USD</v>
      </c>
      <c r="U244" s="954">
        <v>8759.2344083972221</v>
      </c>
      <c r="V244" s="333"/>
      <c r="W244" s="333">
        <f>U244*$W$1</f>
        <v>35571.25093250112</v>
      </c>
      <c r="X244" s="332"/>
      <c r="Y244" s="332"/>
      <c r="Z244" s="332"/>
      <c r="AA244" s="332"/>
      <c r="AB244" s="332"/>
      <c r="AC244" s="333"/>
      <c r="AD244" s="333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58"/>
      <c r="BC244" s="327"/>
      <c r="BD244" s="327"/>
      <c r="BE244" s="332"/>
      <c r="BF244" s="332"/>
      <c r="BG244" s="332"/>
      <c r="BH244" s="332"/>
      <c r="BI244" s="332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  <c r="CG244" s="332"/>
      <c r="CH244" s="332"/>
      <c r="CI244" s="332"/>
      <c r="CJ244" s="332"/>
      <c r="CK244" s="332"/>
      <c r="CL244" s="332"/>
      <c r="CM244" s="332"/>
      <c r="CN244" s="332"/>
      <c r="CO244" s="332"/>
      <c r="CP244" s="332"/>
      <c r="CQ244" s="332"/>
      <c r="CR244" s="332"/>
      <c r="CS244" s="332"/>
      <c r="CT244" s="332"/>
      <c r="CU244" s="332"/>
      <c r="CV244" s="332"/>
      <c r="CW244" s="332"/>
      <c r="CX244" s="332"/>
      <c r="CY244" s="332"/>
      <c r="CZ244" s="332"/>
      <c r="DA244" s="332"/>
      <c r="DB244" s="332"/>
      <c r="DC244" s="332"/>
      <c r="DD244" s="332"/>
      <c r="DE244" s="332"/>
      <c r="DF244" s="332"/>
      <c r="DG244" s="332"/>
      <c r="DH244" s="332"/>
      <c r="DI244" s="332"/>
      <c r="DJ244" s="332"/>
      <c r="DK244" s="332"/>
      <c r="DL244" s="332"/>
      <c r="DM244" s="332"/>
      <c r="DN244" s="332"/>
      <c r="DO244" s="332"/>
      <c r="DP244" s="332"/>
      <c r="DQ244" s="332"/>
      <c r="DR244" s="332"/>
      <c r="DS244" s="332"/>
      <c r="DT244" s="332"/>
      <c r="DU244" s="332"/>
      <c r="DV244" s="332"/>
      <c r="DW244" s="332"/>
      <c r="DX244" s="332"/>
      <c r="DY244" s="332"/>
      <c r="DZ244" s="332"/>
      <c r="EA244" s="332"/>
      <c r="EB244" s="332"/>
      <c r="EC244" s="332"/>
      <c r="ED244" s="332"/>
      <c r="EE244" s="332"/>
      <c r="EF244" s="332"/>
      <c r="EG244" s="332"/>
      <c r="EH244" s="332"/>
      <c r="EI244" s="332"/>
      <c r="EJ244" s="332"/>
      <c r="EK244" s="332"/>
      <c r="EL244" s="332"/>
      <c r="EM244" s="332"/>
      <c r="EN244" s="332"/>
      <c r="EO244" s="332"/>
      <c r="EP244" s="332"/>
      <c r="EQ244" s="332"/>
      <c r="ER244" s="332"/>
      <c r="ES244" s="332"/>
      <c r="ET244" s="332"/>
      <c r="EU244" s="332"/>
      <c r="EV244" s="332"/>
      <c r="EW244" s="332"/>
      <c r="EX244" s="332"/>
      <c r="EY244" s="332"/>
      <c r="EZ244" s="332"/>
      <c r="FA244" s="332"/>
      <c r="FB244" s="332"/>
      <c r="FC244" s="332"/>
      <c r="FD244" s="332"/>
      <c r="FE244" s="332"/>
      <c r="FF244" s="332"/>
      <c r="FG244" s="332"/>
      <c r="FH244" s="332"/>
      <c r="FI244" s="332"/>
      <c r="IP244" s="326"/>
    </row>
    <row r="245" spans="1:250" s="334" customFormat="1" ht="15" customHeight="1" x14ac:dyDescent="0.3">
      <c r="A245" s="385">
        <v>4</v>
      </c>
      <c r="B245" s="391" t="s">
        <v>1419</v>
      </c>
      <c r="C245" s="374">
        <v>501178</v>
      </c>
      <c r="D245" s="375" t="s">
        <v>0</v>
      </c>
      <c r="E245" s="375"/>
      <c r="F245" s="397"/>
      <c r="G245" s="366">
        <v>14358.71000000005</v>
      </c>
      <c r="H245" s="440"/>
      <c r="I245" s="365"/>
      <c r="J245" s="366">
        <v>27.84</v>
      </c>
      <c r="K245" s="366">
        <v>72493.279999999999</v>
      </c>
      <c r="L245" s="365"/>
      <c r="M245" s="365"/>
      <c r="N245" s="366">
        <v>70854.95</v>
      </c>
      <c r="O245" s="366"/>
      <c r="P245" s="366"/>
      <c r="Q245" s="365"/>
      <c r="R245" s="556">
        <f t="shared" si="35"/>
        <v>16024.880000000048</v>
      </c>
      <c r="S245" s="855">
        <f t="shared" si="37"/>
        <v>1.105970804928802E-3</v>
      </c>
      <c r="T245" s="333" t="str">
        <f t="shared" si="36"/>
        <v>USD</v>
      </c>
      <c r="U245" s="954">
        <v>3946.0425742499983</v>
      </c>
      <c r="V245" s="333"/>
      <c r="W245" s="333">
        <f>U245*$W$1</f>
        <v>16024.878894029243</v>
      </c>
      <c r="X245" s="332"/>
      <c r="Y245" s="332"/>
      <c r="Z245" s="332"/>
      <c r="AA245" s="332"/>
      <c r="AB245" s="332"/>
      <c r="AC245" s="333"/>
      <c r="AD245" s="333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58"/>
      <c r="BC245" s="327"/>
      <c r="BD245" s="327"/>
      <c r="BE245" s="332"/>
      <c r="BF245" s="332"/>
      <c r="BG245" s="332"/>
      <c r="BH245" s="332"/>
      <c r="BI245" s="332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  <c r="CG245" s="332"/>
      <c r="CH245" s="332"/>
      <c r="CI245" s="332"/>
      <c r="CJ245" s="332"/>
      <c r="CK245" s="332"/>
      <c r="CL245" s="332"/>
      <c r="CM245" s="332"/>
      <c r="CN245" s="332"/>
      <c r="CO245" s="332"/>
      <c r="CP245" s="332"/>
      <c r="CQ245" s="332"/>
      <c r="CR245" s="332"/>
      <c r="CS245" s="332"/>
      <c r="CT245" s="332"/>
      <c r="CU245" s="332"/>
      <c r="CV245" s="332"/>
      <c r="CW245" s="332"/>
      <c r="CX245" s="332"/>
      <c r="CY245" s="332"/>
      <c r="CZ245" s="332"/>
      <c r="DA245" s="332"/>
      <c r="DB245" s="332"/>
      <c r="DC245" s="332"/>
      <c r="DD245" s="332"/>
      <c r="DE245" s="332"/>
      <c r="DF245" s="332"/>
      <c r="DG245" s="332"/>
      <c r="DH245" s="332"/>
      <c r="DI245" s="332"/>
      <c r="DJ245" s="332"/>
      <c r="DK245" s="332"/>
      <c r="DL245" s="332"/>
      <c r="DM245" s="332"/>
      <c r="DN245" s="332"/>
      <c r="DO245" s="332"/>
      <c r="DP245" s="332"/>
      <c r="DQ245" s="332"/>
      <c r="DR245" s="332"/>
      <c r="DS245" s="332"/>
      <c r="DT245" s="332"/>
      <c r="DU245" s="332"/>
      <c r="DV245" s="332"/>
      <c r="DW245" s="332"/>
      <c r="DX245" s="332"/>
      <c r="DY245" s="332"/>
      <c r="DZ245" s="332"/>
      <c r="EA245" s="332"/>
      <c r="EB245" s="332"/>
      <c r="EC245" s="332"/>
      <c r="ED245" s="332"/>
      <c r="EE245" s="332"/>
      <c r="EF245" s="332"/>
      <c r="EG245" s="332"/>
      <c r="EH245" s="332"/>
      <c r="EI245" s="332"/>
      <c r="EJ245" s="332"/>
      <c r="EK245" s="332"/>
      <c r="EL245" s="332"/>
      <c r="EM245" s="332"/>
      <c r="EN245" s="332"/>
      <c r="EO245" s="332"/>
      <c r="EP245" s="332"/>
      <c r="EQ245" s="332"/>
      <c r="ER245" s="332"/>
      <c r="ES245" s="332"/>
      <c r="ET245" s="332"/>
      <c r="EU245" s="332"/>
      <c r="EV245" s="332"/>
      <c r="EW245" s="332"/>
      <c r="EX245" s="332"/>
      <c r="EY245" s="332"/>
      <c r="EZ245" s="332"/>
      <c r="FA245" s="332"/>
      <c r="FB245" s="332"/>
      <c r="FC245" s="332"/>
      <c r="FD245" s="332"/>
      <c r="FE245" s="332"/>
      <c r="FF245" s="332"/>
      <c r="FG245" s="332"/>
      <c r="FH245" s="332"/>
      <c r="FI245" s="332"/>
      <c r="IP245" s="326"/>
    </row>
    <row r="246" spans="1:250" s="334" customFormat="1" ht="15" customHeight="1" x14ac:dyDescent="0.3">
      <c r="A246" s="385">
        <v>5</v>
      </c>
      <c r="B246" s="396" t="s">
        <v>1273</v>
      </c>
      <c r="C246" s="375">
        <v>501096</v>
      </c>
      <c r="D246" s="375" t="s">
        <v>0</v>
      </c>
      <c r="E246" s="375"/>
      <c r="F246" s="397"/>
      <c r="G246" s="421">
        <v>235250.22</v>
      </c>
      <c r="H246" s="440"/>
      <c r="I246" s="365"/>
      <c r="J246" s="366"/>
      <c r="K246" s="366">
        <v>148033.81</v>
      </c>
      <c r="L246" s="365"/>
      <c r="M246" s="365"/>
      <c r="N246" s="366">
        <v>264128.25</v>
      </c>
      <c r="O246" s="366"/>
      <c r="P246" s="366">
        <v>428.89</v>
      </c>
      <c r="Q246" s="365"/>
      <c r="R246" s="556">
        <f t="shared" si="35"/>
        <v>118726.89000000001</v>
      </c>
      <c r="S246" s="855">
        <f t="shared" si="37"/>
        <v>4.4905431714141741E-3</v>
      </c>
      <c r="T246" s="333" t="str">
        <f t="shared" si="36"/>
        <v>USD</v>
      </c>
      <c r="U246" s="954">
        <v>29235.874294374993</v>
      </c>
      <c r="V246" s="333"/>
      <c r="W246" s="333">
        <f>U246*$W$1</f>
        <v>118726.88550945684</v>
      </c>
      <c r="X246" s="332"/>
      <c r="Y246" s="332"/>
      <c r="Z246" s="332"/>
      <c r="AA246" s="332"/>
      <c r="AB246" s="332"/>
      <c r="AC246" s="333"/>
      <c r="AD246" s="333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58"/>
      <c r="BC246" s="327"/>
      <c r="BD246" s="327"/>
      <c r="BE246" s="332"/>
      <c r="BF246" s="332"/>
      <c r="BG246" s="332"/>
      <c r="BH246" s="332"/>
      <c r="BI246" s="332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  <c r="CG246" s="332"/>
      <c r="CH246" s="332"/>
      <c r="CI246" s="332"/>
      <c r="CJ246" s="332"/>
      <c r="CK246" s="332"/>
      <c r="CL246" s="332"/>
      <c r="CM246" s="332"/>
      <c r="CN246" s="332"/>
      <c r="CO246" s="332"/>
      <c r="CP246" s="332"/>
      <c r="CQ246" s="332"/>
      <c r="CR246" s="332"/>
      <c r="CS246" s="332"/>
      <c r="CT246" s="332"/>
      <c r="CU246" s="332"/>
      <c r="CV246" s="332"/>
      <c r="CW246" s="332"/>
      <c r="CX246" s="332"/>
      <c r="CY246" s="332"/>
      <c r="CZ246" s="332"/>
      <c r="DA246" s="332"/>
      <c r="DB246" s="332"/>
      <c r="DC246" s="332"/>
      <c r="DD246" s="332"/>
      <c r="DE246" s="332"/>
      <c r="DF246" s="332"/>
      <c r="DG246" s="332"/>
      <c r="DH246" s="332"/>
      <c r="DI246" s="332"/>
      <c r="DJ246" s="332"/>
      <c r="DK246" s="332"/>
      <c r="DL246" s="332"/>
      <c r="DM246" s="332"/>
      <c r="DN246" s="332"/>
      <c r="DO246" s="332"/>
      <c r="DP246" s="332"/>
      <c r="DQ246" s="332"/>
      <c r="DR246" s="332"/>
      <c r="DS246" s="332"/>
      <c r="DT246" s="332"/>
      <c r="DU246" s="332"/>
      <c r="DV246" s="332"/>
      <c r="DW246" s="332"/>
      <c r="DX246" s="332"/>
      <c r="DY246" s="332"/>
      <c r="DZ246" s="332"/>
      <c r="EA246" s="332"/>
      <c r="EB246" s="332"/>
      <c r="EC246" s="332"/>
      <c r="ED246" s="332"/>
      <c r="EE246" s="332"/>
      <c r="EF246" s="332"/>
      <c r="EG246" s="332"/>
      <c r="EH246" s="332"/>
      <c r="EI246" s="332"/>
      <c r="EJ246" s="332"/>
      <c r="EK246" s="332"/>
      <c r="EL246" s="332"/>
      <c r="EM246" s="332"/>
      <c r="EN246" s="332"/>
      <c r="EO246" s="332"/>
      <c r="EP246" s="332"/>
      <c r="EQ246" s="332"/>
      <c r="ER246" s="332"/>
      <c r="ES246" s="332"/>
      <c r="ET246" s="332"/>
      <c r="EU246" s="332"/>
      <c r="EV246" s="332"/>
      <c r="EW246" s="332"/>
      <c r="EX246" s="332"/>
      <c r="EY246" s="332"/>
      <c r="EZ246" s="332"/>
      <c r="FA246" s="332"/>
      <c r="FB246" s="332"/>
      <c r="FC246" s="332"/>
      <c r="FD246" s="332"/>
      <c r="FE246" s="332"/>
      <c r="FF246" s="332"/>
      <c r="FG246" s="332"/>
      <c r="FH246" s="332"/>
      <c r="FI246" s="332"/>
      <c r="IP246" s="326"/>
    </row>
    <row r="247" spans="1:250" s="334" customFormat="1" ht="15" hidden="1" customHeight="1" x14ac:dyDescent="0.3">
      <c r="A247" s="385">
        <v>3</v>
      </c>
      <c r="B247" s="396" t="s">
        <v>165</v>
      </c>
      <c r="C247" s="375">
        <v>501016</v>
      </c>
      <c r="D247" s="375" t="s">
        <v>4</v>
      </c>
      <c r="E247" s="375"/>
      <c r="F247" s="397"/>
      <c r="G247" s="421">
        <v>-4.718477139249444E-3</v>
      </c>
      <c r="H247" s="440"/>
      <c r="I247" s="365"/>
      <c r="J247" s="366"/>
      <c r="K247" s="366"/>
      <c r="L247" s="365"/>
      <c r="M247" s="365"/>
      <c r="N247" s="366"/>
      <c r="O247" s="366"/>
      <c r="P247" s="366"/>
      <c r="Q247" s="365"/>
      <c r="R247" s="556">
        <f t="shared" si="35"/>
        <v>-4.718477139249444E-3</v>
      </c>
      <c r="S247" s="855">
        <f t="shared" si="37"/>
        <v>-4.718477139249444E-3</v>
      </c>
      <c r="T247" s="333" t="str">
        <f t="shared" si="36"/>
        <v>AUD</v>
      </c>
      <c r="U247" s="327"/>
      <c r="V247" s="333"/>
      <c r="W247" s="333">
        <f>U247*Y2</f>
        <v>0</v>
      </c>
      <c r="X247" s="332"/>
      <c r="Y247" s="332"/>
      <c r="Z247" s="332"/>
      <c r="AA247" s="332"/>
      <c r="AB247" s="332"/>
      <c r="AC247" s="333">
        <f>I247+J247+K247+L247-N247-O247-P247-Q247</f>
        <v>0</v>
      </c>
      <c r="AD247" s="333">
        <f t="shared" ref="AD247:AD253" si="38">G247+I247+J247+K247+L247-N247-O247-P247-Q247</f>
        <v>-4.718477139249444E-3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57"/>
      <c r="AU247" s="327"/>
      <c r="AV247" s="327"/>
      <c r="AW247" s="327"/>
      <c r="AX247" s="327"/>
      <c r="AY247" s="327"/>
      <c r="AZ247" s="327"/>
      <c r="BA247" s="327"/>
      <c r="BB247" s="358"/>
      <c r="BC247" s="327"/>
      <c r="BD247" s="327"/>
      <c r="BE247" s="332"/>
      <c r="BF247" s="332"/>
      <c r="BG247" s="332"/>
      <c r="BH247" s="332"/>
      <c r="BI247" s="332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  <c r="CG247" s="332"/>
      <c r="CH247" s="332"/>
      <c r="CI247" s="332"/>
      <c r="CJ247" s="332"/>
      <c r="CK247" s="332"/>
      <c r="CL247" s="332"/>
      <c r="CM247" s="332"/>
      <c r="CN247" s="332"/>
      <c r="CO247" s="332"/>
      <c r="CP247" s="332"/>
      <c r="CQ247" s="332"/>
      <c r="CR247" s="332"/>
      <c r="CS247" s="332"/>
      <c r="CT247" s="332"/>
      <c r="CU247" s="332"/>
      <c r="CV247" s="332"/>
      <c r="CW247" s="332"/>
      <c r="CX247" s="332"/>
      <c r="CY247" s="332"/>
      <c r="CZ247" s="332"/>
      <c r="DA247" s="332"/>
      <c r="DB247" s="332"/>
      <c r="DC247" s="332"/>
      <c r="DD247" s="332"/>
      <c r="DE247" s="332"/>
      <c r="DF247" s="332"/>
      <c r="DG247" s="332"/>
      <c r="DH247" s="332"/>
      <c r="DI247" s="332"/>
      <c r="DJ247" s="332"/>
      <c r="DK247" s="332"/>
      <c r="DL247" s="332"/>
      <c r="DM247" s="332"/>
      <c r="DN247" s="332"/>
      <c r="DO247" s="332"/>
      <c r="DP247" s="332"/>
      <c r="DQ247" s="332"/>
      <c r="DR247" s="332"/>
      <c r="DS247" s="332"/>
      <c r="DT247" s="332"/>
      <c r="DU247" s="332"/>
      <c r="DV247" s="332"/>
      <c r="DW247" s="332"/>
      <c r="DX247" s="332"/>
      <c r="DY247" s="332"/>
      <c r="DZ247" s="332"/>
      <c r="EA247" s="332"/>
      <c r="EB247" s="332"/>
      <c r="EC247" s="332"/>
      <c r="ED247" s="332"/>
      <c r="EE247" s="332"/>
      <c r="EF247" s="332"/>
      <c r="EG247" s="332"/>
      <c r="EH247" s="332"/>
      <c r="EI247" s="332"/>
      <c r="EJ247" s="332"/>
      <c r="EK247" s="332"/>
      <c r="EL247" s="332"/>
      <c r="EM247" s="332"/>
      <c r="EN247" s="332"/>
      <c r="EO247" s="332"/>
      <c r="EP247" s="332"/>
      <c r="EQ247" s="332"/>
      <c r="ER247" s="332"/>
      <c r="ES247" s="332"/>
      <c r="ET247" s="332"/>
      <c r="EU247" s="332"/>
      <c r="EV247" s="332"/>
      <c r="EW247" s="332"/>
      <c r="EX247" s="332"/>
      <c r="EY247" s="332"/>
      <c r="EZ247" s="332"/>
      <c r="FA247" s="332"/>
      <c r="FB247" s="332"/>
      <c r="FC247" s="332"/>
      <c r="FD247" s="332"/>
      <c r="FE247" s="332"/>
      <c r="FF247" s="332"/>
      <c r="FG247" s="332"/>
      <c r="FH247" s="332"/>
      <c r="FI247" s="332"/>
      <c r="IP247" s="326"/>
    </row>
    <row r="248" spans="1:250" s="334" customFormat="1" ht="15" hidden="1" customHeight="1" x14ac:dyDescent="0.3">
      <c r="A248" s="385">
        <v>5</v>
      </c>
      <c r="B248" s="396" t="s">
        <v>166</v>
      </c>
      <c r="C248" s="375">
        <v>501017</v>
      </c>
      <c r="D248" s="375" t="s">
        <v>0</v>
      </c>
      <c r="E248" s="375"/>
      <c r="F248" s="397"/>
      <c r="G248" s="421">
        <v>-2.3582792200613767E-3</v>
      </c>
      <c r="H248" s="440"/>
      <c r="I248" s="365"/>
      <c r="J248" s="366"/>
      <c r="K248" s="366"/>
      <c r="L248" s="365"/>
      <c r="M248" s="365"/>
      <c r="N248" s="366"/>
      <c r="O248" s="366"/>
      <c r="P248" s="366"/>
      <c r="Q248" s="365"/>
      <c r="R248" s="556">
        <f t="shared" si="35"/>
        <v>-2.3582792200613767E-3</v>
      </c>
      <c r="S248" s="855">
        <f t="shared" si="37"/>
        <v>-2.3582792200613767E-3</v>
      </c>
      <c r="T248" s="333" t="str">
        <f t="shared" si="36"/>
        <v>USD</v>
      </c>
      <c r="U248" s="327"/>
      <c r="V248" s="333"/>
      <c r="W248" s="333">
        <f>U248*$W$1</f>
        <v>0</v>
      </c>
      <c r="X248" s="332"/>
      <c r="Y248" s="332"/>
      <c r="Z248" s="332"/>
      <c r="AA248" s="332"/>
      <c r="AB248" s="332"/>
      <c r="AC248" s="333">
        <f>I248+J248+K248+L248-N248-O248-P248-Q248</f>
        <v>0</v>
      </c>
      <c r="AD248" s="333">
        <f t="shared" si="38"/>
        <v>-2.3582792200613767E-3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58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customHeight="1" x14ac:dyDescent="0.3">
      <c r="A249" s="385">
        <v>6</v>
      </c>
      <c r="B249" s="396" t="s">
        <v>75</v>
      </c>
      <c r="C249" s="375">
        <v>501049</v>
      </c>
      <c r="D249" s="375" t="s">
        <v>0</v>
      </c>
      <c r="E249" s="375"/>
      <c r="F249" s="397"/>
      <c r="G249" s="421">
        <v>126388.14999999758</v>
      </c>
      <c r="H249" s="440"/>
      <c r="I249" s="365"/>
      <c r="J249" s="366"/>
      <c r="K249" s="366">
        <v>347528.72</v>
      </c>
      <c r="L249" s="365"/>
      <c r="M249" s="365"/>
      <c r="N249" s="366">
        <v>340188.62</v>
      </c>
      <c r="O249" s="366"/>
      <c r="P249" s="366">
        <v>833.08</v>
      </c>
      <c r="Q249" s="365"/>
      <c r="R249" s="366">
        <f t="shared" si="35"/>
        <v>132895.16999999754</v>
      </c>
      <c r="S249" s="561">
        <f t="shared" si="37"/>
        <v>-3.0133842665236443E-3</v>
      </c>
      <c r="T249" s="333" t="str">
        <f t="shared" si="36"/>
        <v>USD</v>
      </c>
      <c r="U249" s="954">
        <v>32724.740953799999</v>
      </c>
      <c r="V249" s="333"/>
      <c r="W249" s="333">
        <f>U249*$W$1</f>
        <v>132895.17301338181</v>
      </c>
      <c r="X249" s="332"/>
      <c r="Y249" s="332"/>
      <c r="Z249" s="332"/>
      <c r="AA249" s="332"/>
      <c r="AB249" s="332"/>
      <c r="AC249" s="333">
        <f>I249+J249+K249+L249-N249-O249-P249-Q249</f>
        <v>6507.0199999999768</v>
      </c>
      <c r="AD249" s="333">
        <f t="shared" si="38"/>
        <v>132895.16999999757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58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592" customFormat="1" ht="15" customHeight="1" thickBot="1" x14ac:dyDescent="0.35">
      <c r="A250" s="641"/>
      <c r="B250" s="642"/>
      <c r="C250" s="642"/>
      <c r="D250" s="642"/>
      <c r="E250" s="642"/>
      <c r="F250" s="642"/>
      <c r="G250" s="642"/>
      <c r="H250" s="642"/>
      <c r="I250" s="642"/>
      <c r="J250" s="642"/>
      <c r="K250" s="883"/>
      <c r="L250" s="642"/>
      <c r="M250" s="642"/>
      <c r="N250" s="883"/>
      <c r="O250" s="642"/>
      <c r="P250" s="642"/>
      <c r="Q250" s="642"/>
      <c r="R250" s="643"/>
      <c r="S250" s="856"/>
      <c r="T250" s="333"/>
      <c r="U250" s="327"/>
      <c r="V250" s="332"/>
      <c r="W250" s="332"/>
      <c r="X250" s="332"/>
      <c r="Y250" s="332"/>
      <c r="Z250" s="332"/>
      <c r="AA250" s="332"/>
      <c r="AB250" s="332"/>
      <c r="AC250" s="332"/>
      <c r="AD250" s="333">
        <f t="shared" si="38"/>
        <v>0</v>
      </c>
      <c r="AE250" s="642"/>
      <c r="AF250" s="642"/>
      <c r="AG250" s="642"/>
      <c r="AH250" s="642"/>
      <c r="AI250" s="642"/>
      <c r="AJ250" s="642"/>
      <c r="AK250" s="642"/>
      <c r="AL250" s="642"/>
      <c r="AM250" s="642"/>
      <c r="AN250" s="642"/>
      <c r="AO250" s="642"/>
      <c r="AP250" s="642"/>
      <c r="AQ250" s="642"/>
      <c r="AR250" s="642"/>
      <c r="AS250" s="642"/>
      <c r="AT250" s="642"/>
      <c r="AU250" s="642"/>
      <c r="AV250" s="642"/>
      <c r="AW250" s="642"/>
      <c r="AX250" s="642"/>
      <c r="AY250" s="642"/>
      <c r="AZ250" s="642"/>
      <c r="BA250" s="642"/>
      <c r="BB250" s="642"/>
      <c r="BC250" s="642"/>
      <c r="BD250" s="642"/>
      <c r="BE250" s="642"/>
      <c r="BF250" s="642"/>
      <c r="BG250" s="642"/>
      <c r="BH250" s="642"/>
      <c r="BI250" s="642"/>
      <c r="BJ250" s="642"/>
      <c r="BK250" s="642"/>
      <c r="BL250" s="642"/>
      <c r="BM250" s="642"/>
      <c r="BN250" s="642"/>
      <c r="BO250" s="642"/>
      <c r="BP250" s="642"/>
      <c r="BQ250" s="642"/>
      <c r="BR250" s="642"/>
      <c r="BS250" s="642"/>
      <c r="BT250" s="642"/>
      <c r="BU250" s="642"/>
      <c r="BV250" s="642"/>
      <c r="BW250" s="642"/>
      <c r="BX250" s="642"/>
      <c r="BY250" s="642"/>
      <c r="BZ250" s="642"/>
      <c r="CA250" s="642"/>
      <c r="CB250" s="642"/>
      <c r="CC250" s="642"/>
      <c r="CD250" s="642"/>
      <c r="CE250" s="642"/>
      <c r="CF250" s="642"/>
      <c r="CG250" s="642"/>
      <c r="CH250" s="642"/>
      <c r="CI250" s="642"/>
      <c r="CJ250" s="642"/>
      <c r="CK250" s="642"/>
      <c r="CL250" s="642"/>
      <c r="CM250" s="642"/>
      <c r="CN250" s="642"/>
      <c r="CO250" s="642"/>
      <c r="CP250" s="642"/>
      <c r="CQ250" s="642"/>
      <c r="CR250" s="642"/>
      <c r="CS250" s="642"/>
      <c r="CT250" s="642"/>
      <c r="CU250" s="642"/>
      <c r="CV250" s="642"/>
      <c r="CW250" s="642"/>
      <c r="CX250" s="642"/>
      <c r="CY250" s="642"/>
      <c r="CZ250" s="642"/>
      <c r="DA250" s="642"/>
      <c r="DB250" s="642"/>
      <c r="DC250" s="642"/>
      <c r="DD250" s="642"/>
      <c r="DE250" s="642"/>
      <c r="DF250" s="642"/>
      <c r="DG250" s="642"/>
      <c r="DH250" s="642"/>
      <c r="DI250" s="642"/>
      <c r="DJ250" s="642"/>
      <c r="DK250" s="642"/>
      <c r="DL250" s="642"/>
      <c r="DM250" s="642"/>
      <c r="DN250" s="642"/>
      <c r="DO250" s="642"/>
      <c r="DP250" s="642"/>
      <c r="DQ250" s="642"/>
      <c r="DR250" s="642"/>
      <c r="DS250" s="642"/>
      <c r="DT250" s="642"/>
      <c r="DU250" s="642"/>
      <c r="DV250" s="642"/>
      <c r="DW250" s="642"/>
      <c r="DX250" s="642"/>
      <c r="DY250" s="642"/>
      <c r="DZ250" s="642"/>
      <c r="EA250" s="642"/>
      <c r="EB250" s="642"/>
      <c r="EC250" s="642"/>
      <c r="ED250" s="642"/>
      <c r="EE250" s="642"/>
      <c r="EF250" s="642"/>
      <c r="EG250" s="642"/>
      <c r="EH250" s="642"/>
      <c r="EI250" s="642"/>
      <c r="EJ250" s="642"/>
      <c r="EK250" s="642"/>
      <c r="EL250" s="642"/>
      <c r="EM250" s="642"/>
      <c r="EN250" s="642"/>
      <c r="EO250" s="642"/>
      <c r="EP250" s="642"/>
      <c r="EQ250" s="642"/>
      <c r="ER250" s="642"/>
      <c r="ES250" s="642"/>
      <c r="ET250" s="642"/>
      <c r="EU250" s="642"/>
      <c r="EV250" s="642"/>
      <c r="EW250" s="642"/>
      <c r="EX250" s="642"/>
      <c r="EY250" s="642"/>
      <c r="EZ250" s="642"/>
      <c r="FA250" s="642"/>
      <c r="FB250" s="642"/>
      <c r="FC250" s="642"/>
      <c r="FD250" s="642"/>
      <c r="FE250" s="642"/>
      <c r="FF250" s="642"/>
      <c r="FG250" s="642"/>
      <c r="FH250" s="642"/>
      <c r="FI250" s="642"/>
      <c r="FJ250" s="642"/>
      <c r="FK250" s="642"/>
      <c r="FL250" s="642"/>
      <c r="FM250" s="642"/>
      <c r="FN250" s="642"/>
      <c r="FO250" s="642"/>
      <c r="FP250" s="642"/>
      <c r="FQ250" s="642"/>
      <c r="FR250" s="642"/>
      <c r="FS250" s="642"/>
      <c r="FT250" s="642"/>
      <c r="FU250" s="642"/>
      <c r="FV250" s="642"/>
      <c r="FW250" s="642"/>
      <c r="FX250" s="642"/>
      <c r="FY250" s="642"/>
      <c r="FZ250" s="642"/>
      <c r="GA250" s="642"/>
      <c r="GB250" s="642"/>
      <c r="GC250" s="642"/>
      <c r="GD250" s="642"/>
      <c r="GE250" s="642"/>
      <c r="GF250" s="642"/>
      <c r="GG250" s="642"/>
      <c r="GH250" s="642"/>
      <c r="GI250" s="642"/>
      <c r="GJ250" s="642"/>
      <c r="GK250" s="642"/>
      <c r="GL250" s="642"/>
      <c r="GM250" s="642"/>
      <c r="GN250" s="642"/>
      <c r="GO250" s="642"/>
      <c r="GP250" s="642"/>
      <c r="GQ250" s="642"/>
      <c r="GR250" s="642"/>
      <c r="GS250" s="642"/>
      <c r="GT250" s="642"/>
      <c r="GU250" s="642"/>
      <c r="GV250" s="642"/>
      <c r="GW250" s="642"/>
      <c r="GX250" s="642"/>
      <c r="GY250" s="642"/>
      <c r="GZ250" s="642"/>
      <c r="HA250" s="642"/>
      <c r="HB250" s="642"/>
      <c r="HC250" s="642"/>
      <c r="HD250" s="642"/>
      <c r="HE250" s="642"/>
      <c r="HF250" s="642"/>
      <c r="HG250" s="642"/>
      <c r="HH250" s="642"/>
      <c r="HI250" s="642"/>
      <c r="HJ250" s="642"/>
      <c r="HK250" s="642"/>
      <c r="HL250" s="642"/>
      <c r="HM250" s="642"/>
      <c r="HN250" s="642"/>
      <c r="HO250" s="642"/>
      <c r="HP250" s="642"/>
      <c r="HQ250" s="642"/>
      <c r="HR250" s="642"/>
      <c r="HS250" s="642"/>
      <c r="HT250" s="642"/>
      <c r="HU250" s="642"/>
      <c r="HV250" s="642"/>
      <c r="HW250" s="642"/>
      <c r="HX250" s="642"/>
      <c r="HY250" s="642"/>
      <c r="HZ250" s="642"/>
      <c r="IA250" s="642"/>
      <c r="IB250" s="642"/>
      <c r="IC250" s="642"/>
      <c r="ID250" s="642"/>
      <c r="IE250" s="642"/>
      <c r="IF250" s="642"/>
      <c r="IG250" s="642"/>
      <c r="IH250" s="642"/>
      <c r="II250" s="642"/>
      <c r="IJ250" s="642"/>
      <c r="IK250" s="642"/>
      <c r="IL250" s="642"/>
      <c r="IM250" s="642"/>
      <c r="IN250" s="642"/>
      <c r="IO250" s="642"/>
      <c r="IP250" s="642"/>
    </row>
    <row r="251" spans="1:250" s="334" customFormat="1" ht="15" customHeight="1" thickBot="1" x14ac:dyDescent="0.35">
      <c r="A251" s="602"/>
      <c r="B251" s="1021" t="s">
        <v>167</v>
      </c>
      <c r="C251" s="1022"/>
      <c r="D251" s="1023"/>
      <c r="E251" s="603"/>
      <c r="F251" s="604"/>
      <c r="G251" s="605">
        <f t="shared" ref="G251:R251" si="39">SUM(G242:G249)</f>
        <v>538051.87281950039</v>
      </c>
      <c r="H251" s="605">
        <f t="shared" si="39"/>
        <v>0</v>
      </c>
      <c r="I251" s="606">
        <f t="shared" si="39"/>
        <v>0</v>
      </c>
      <c r="J251" s="606">
        <f t="shared" si="39"/>
        <v>27.84</v>
      </c>
      <c r="K251" s="606">
        <f t="shared" si="39"/>
        <v>912868.40999999992</v>
      </c>
      <c r="L251" s="606">
        <f t="shared" si="39"/>
        <v>0</v>
      </c>
      <c r="M251" s="606">
        <f t="shared" si="39"/>
        <v>0</v>
      </c>
      <c r="N251" s="606">
        <f t="shared" si="39"/>
        <v>989812.66</v>
      </c>
      <c r="O251" s="606">
        <f t="shared" si="39"/>
        <v>0</v>
      </c>
      <c r="P251" s="606">
        <f t="shared" si="39"/>
        <v>2091.91</v>
      </c>
      <c r="Q251" s="606">
        <f t="shared" si="39"/>
        <v>0</v>
      </c>
      <c r="R251" s="606">
        <f t="shared" si="39"/>
        <v>459043.55281950027</v>
      </c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8"/>
        <v>459043.55281950027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5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customHeight="1" x14ac:dyDescent="0.3">
      <c r="A252" s="323"/>
      <c r="C252" s="324"/>
      <c r="D252" s="324"/>
      <c r="E252" s="324"/>
      <c r="F252" s="401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463"/>
      <c r="S252" s="561"/>
      <c r="T252" s="333"/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8"/>
        <v>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5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customHeight="1" x14ac:dyDescent="0.3">
      <c r="A253" s="323"/>
      <c r="B253" s="1024" t="s">
        <v>168</v>
      </c>
      <c r="C253" s="1024"/>
      <c r="D253" s="402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561"/>
      <c r="T253" s="333"/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8"/>
        <v>0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customHeight="1" x14ac:dyDescent="0.3">
      <c r="A254" s="385">
        <v>1</v>
      </c>
      <c r="B254" s="396" t="s">
        <v>1447</v>
      </c>
      <c r="C254" s="375">
        <v>501180</v>
      </c>
      <c r="D254" s="392" t="s">
        <v>26</v>
      </c>
      <c r="E254" s="375"/>
      <c r="F254" s="397"/>
      <c r="G254" s="366">
        <v>8336.7800000000061</v>
      </c>
      <c r="H254" s="366"/>
      <c r="I254" s="366"/>
      <c r="J254" s="366"/>
      <c r="K254" s="366">
        <v>15987.38</v>
      </c>
      <c r="L254" s="366"/>
      <c r="M254" s="366"/>
      <c r="N254" s="366">
        <v>15631.51</v>
      </c>
      <c r="O254" s="366"/>
      <c r="P254" s="366"/>
      <c r="Q254" s="366"/>
      <c r="R254" s="559">
        <f>G254+H254+J254+K254+I254-M254-O254-P254-Q254-N254</f>
        <v>8692.6500000000033</v>
      </c>
      <c r="S254" s="924">
        <f>R254-W254</f>
        <v>-2.6469726026334683E-2</v>
      </c>
      <c r="T254" s="333" t="str">
        <f>D254</f>
        <v>MYR</v>
      </c>
      <c r="U254" s="327">
        <v>8692.6764697260296</v>
      </c>
      <c r="V254" s="333"/>
      <c r="W254" s="333">
        <f>U254</f>
        <v>8692.6764697260296</v>
      </c>
      <c r="X254" s="332"/>
      <c r="Y254" s="332"/>
      <c r="Z254" s="332"/>
      <c r="AA254" s="332"/>
      <c r="AB254" s="332"/>
      <c r="AC254" s="332"/>
      <c r="AD254" s="333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3">
      <c r="A255" s="385">
        <v>2</v>
      </c>
      <c r="B255" s="396" t="s">
        <v>198</v>
      </c>
      <c r="C255" s="375">
        <v>501116</v>
      </c>
      <c r="D255" s="375" t="s">
        <v>26</v>
      </c>
      <c r="E255" s="375"/>
      <c r="F255" s="397"/>
      <c r="G255" s="366">
        <v>-1.1641532182693481E-10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59">
        <f t="shared" ref="R255:R319" si="40">G255+H255+J255+K255+I255-M255-O255-P255-Q255-N255</f>
        <v>-1.1641532182693481E-10</v>
      </c>
      <c r="S255" s="924">
        <f t="shared" ref="S255:S257" si="41">R255-W255</f>
        <v>-1.1641532182693481E-10</v>
      </c>
      <c r="T255" s="333" t="str">
        <f>D255</f>
        <v>MYR</v>
      </c>
      <c r="U255" s="327"/>
      <c r="V255" s="333"/>
      <c r="W255" s="333">
        <f>U255</f>
        <v>0</v>
      </c>
      <c r="X255" s="332"/>
      <c r="Y255" s="332"/>
      <c r="Z255" s="332"/>
      <c r="AA255" s="332"/>
      <c r="AB255" s="332"/>
      <c r="AC255" s="332"/>
      <c r="AD255" s="333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customHeight="1" x14ac:dyDescent="0.3">
      <c r="A256" s="385">
        <v>2</v>
      </c>
      <c r="B256" s="396" t="s">
        <v>1598</v>
      </c>
      <c r="C256" s="375">
        <v>501173</v>
      </c>
      <c r="D256" s="375" t="s">
        <v>26</v>
      </c>
      <c r="E256" s="375"/>
      <c r="F256" s="397"/>
      <c r="G256" s="366">
        <v>629.29999999999836</v>
      </c>
      <c r="H256" s="366"/>
      <c r="I256" s="366"/>
      <c r="J256" s="366"/>
      <c r="K256" s="366">
        <v>4861.58</v>
      </c>
      <c r="L256" s="366"/>
      <c r="M256" s="366"/>
      <c r="N256" s="366">
        <v>4719.84</v>
      </c>
      <c r="O256" s="366"/>
      <c r="P256" s="366"/>
      <c r="Q256" s="366"/>
      <c r="R256" s="559">
        <f t="shared" si="40"/>
        <v>771.03999999999814</v>
      </c>
      <c r="S256" s="924">
        <f t="shared" si="41"/>
        <v>-1.0150684933364573E-2</v>
      </c>
      <c r="T256" s="333" t="s">
        <v>26</v>
      </c>
      <c r="U256" s="327">
        <v>771.05015068493151</v>
      </c>
      <c r="V256" s="333"/>
      <c r="W256" s="333">
        <f>U256</f>
        <v>771.05015068493151</v>
      </c>
      <c r="X256" s="332"/>
      <c r="Y256" s="332"/>
      <c r="Z256" s="332"/>
      <c r="AA256" s="332"/>
      <c r="AB256" s="332"/>
      <c r="AC256" s="332">
        <v>0</v>
      </c>
      <c r="AD256" s="333">
        <v>802.04999999999836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customHeight="1" x14ac:dyDescent="0.3">
      <c r="A257" s="385">
        <v>3</v>
      </c>
      <c r="B257" s="396" t="s">
        <v>1599</v>
      </c>
      <c r="C257" s="375">
        <v>501288</v>
      </c>
      <c r="D257" s="375" t="s">
        <v>26</v>
      </c>
      <c r="E257" s="375"/>
      <c r="F257" s="397"/>
      <c r="G257" s="366">
        <v>2373.2099999999996</v>
      </c>
      <c r="H257" s="366"/>
      <c r="I257" s="366"/>
      <c r="J257" s="366"/>
      <c r="K257" s="366">
        <v>5793.95</v>
      </c>
      <c r="L257" s="366"/>
      <c r="M257" s="366"/>
      <c r="N257" s="366">
        <v>3390.29</v>
      </c>
      <c r="O257" s="366"/>
      <c r="P257" s="366"/>
      <c r="Q257" s="366"/>
      <c r="R257" s="559">
        <f t="shared" si="40"/>
        <v>4776.87</v>
      </c>
      <c r="S257" s="924">
        <f t="shared" si="41"/>
        <v>5.8684931500465609E-3</v>
      </c>
      <c r="T257" s="333" t="s">
        <v>26</v>
      </c>
      <c r="U257" s="327">
        <v>4776.8641315068498</v>
      </c>
      <c r="V257" s="333"/>
      <c r="W257" s="333">
        <f>U257</f>
        <v>4776.8641315068498</v>
      </c>
      <c r="X257" s="332"/>
      <c r="Y257" s="332"/>
      <c r="Z257" s="332"/>
      <c r="AA257" s="332"/>
      <c r="AB257" s="332"/>
      <c r="AC257" s="332">
        <v>0</v>
      </c>
      <c r="AD257" s="333">
        <v>2523.8399999999997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customHeight="1" x14ac:dyDescent="0.3">
      <c r="A258" s="385">
        <v>4</v>
      </c>
      <c r="B258" s="396" t="s">
        <v>1290</v>
      </c>
      <c r="C258" s="375">
        <v>501114</v>
      </c>
      <c r="D258" s="375" t="s">
        <v>26</v>
      </c>
      <c r="E258" s="375"/>
      <c r="F258" s="397"/>
      <c r="G258" s="366">
        <v>889.47999999999593</v>
      </c>
      <c r="H258" s="366"/>
      <c r="I258" s="366"/>
      <c r="J258" s="366"/>
      <c r="K258" s="366">
        <f>5488.01+84.99</f>
        <v>5573</v>
      </c>
      <c r="L258" s="366"/>
      <c r="M258" s="366"/>
      <c r="N258" s="366">
        <v>5336.9</v>
      </c>
      <c r="O258" s="366"/>
      <c r="P258" s="366"/>
      <c r="Q258" s="366"/>
      <c r="R258" s="559">
        <f t="shared" si="40"/>
        <v>1125.5799999999963</v>
      </c>
      <c r="S258" s="561">
        <f>R258-W258</f>
        <v>-3.637978807091713E-12</v>
      </c>
      <c r="T258" s="333" t="str">
        <f t="shared" ref="T258:T297" si="42">D258</f>
        <v>MYR</v>
      </c>
      <c r="U258" s="327">
        <v>1125.58</v>
      </c>
      <c r="V258" s="333"/>
      <c r="W258" s="333">
        <f>U258</f>
        <v>1125.58</v>
      </c>
      <c r="X258" s="332"/>
      <c r="Y258" s="332"/>
      <c r="Z258" s="332"/>
      <c r="AA258" s="332"/>
      <c r="AB258" s="332"/>
      <c r="AC258" s="332"/>
      <c r="AD258" s="333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customHeight="1" x14ac:dyDescent="0.3">
      <c r="A259" s="385">
        <v>5</v>
      </c>
      <c r="B259" s="396" t="s">
        <v>1280</v>
      </c>
      <c r="C259" s="375">
        <v>501106</v>
      </c>
      <c r="D259" s="392" t="s">
        <v>26</v>
      </c>
      <c r="E259" s="324"/>
      <c r="F259" s="401"/>
      <c r="G259" s="430">
        <v>6082.7499999999991</v>
      </c>
      <c r="H259" s="435"/>
      <c r="I259" s="381"/>
      <c r="J259" s="381"/>
      <c r="K259" s="413">
        <v>7074.82</v>
      </c>
      <c r="L259" s="381"/>
      <c r="M259" s="381"/>
      <c r="N259" s="413">
        <v>7018.56</v>
      </c>
      <c r="O259" s="381"/>
      <c r="P259" s="381"/>
      <c r="Q259" s="381"/>
      <c r="R259" s="559">
        <f t="shared" si="40"/>
        <v>6139.0099999999993</v>
      </c>
      <c r="S259" s="561">
        <f>R259-U259</f>
        <v>3.1426350687979721E-3</v>
      </c>
      <c r="T259" s="333" t="str">
        <f t="shared" si="42"/>
        <v>MYR</v>
      </c>
      <c r="U259" s="327">
        <v>6139.0068573649305</v>
      </c>
      <c r="V259" s="333"/>
      <c r="W259" s="333">
        <f>U259*$W$1</f>
        <v>24930.506847758981</v>
      </c>
      <c r="X259" s="332"/>
      <c r="Y259" s="332"/>
      <c r="Z259" s="332"/>
      <c r="AA259" s="332"/>
      <c r="AB259" s="332"/>
      <c r="AC259" s="332"/>
      <c r="AD259" s="333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customHeight="1" x14ac:dyDescent="0.3">
      <c r="A260" s="385">
        <v>6</v>
      </c>
      <c r="B260" s="396" t="s">
        <v>1281</v>
      </c>
      <c r="C260" s="375">
        <v>501107</v>
      </c>
      <c r="D260" s="392" t="s">
        <v>26</v>
      </c>
      <c r="E260" s="324"/>
      <c r="F260" s="401"/>
      <c r="G260" s="421">
        <v>6048.7900000000045</v>
      </c>
      <c r="H260" s="440"/>
      <c r="I260" s="365"/>
      <c r="J260" s="365"/>
      <c r="K260" s="366">
        <v>7035.29</v>
      </c>
      <c r="L260" s="365"/>
      <c r="M260" s="365"/>
      <c r="N260" s="366">
        <v>6979.35</v>
      </c>
      <c r="O260" s="365"/>
      <c r="P260" s="365"/>
      <c r="Q260" s="365"/>
      <c r="R260" s="559">
        <f t="shared" si="40"/>
        <v>6104.730000000005</v>
      </c>
      <c r="S260" s="561">
        <f>R260-U260</f>
        <v>1.9293357127935451E-2</v>
      </c>
      <c r="T260" s="333" t="str">
        <f t="shared" si="42"/>
        <v>MYR</v>
      </c>
      <c r="U260" s="327">
        <v>6104.7107066428771</v>
      </c>
      <c r="V260" s="333"/>
      <c r="W260" s="333">
        <f>U260*$W$1</f>
        <v>24791.230179676724</v>
      </c>
      <c r="X260" s="332"/>
      <c r="Y260" s="332"/>
      <c r="Z260" s="332"/>
      <c r="AA260" s="332"/>
      <c r="AB260" s="332"/>
      <c r="AC260" s="332"/>
      <c r="AD260" s="333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customHeight="1" x14ac:dyDescent="0.3">
      <c r="A261" s="385">
        <v>7</v>
      </c>
      <c r="B261" s="396" t="s">
        <v>1282</v>
      </c>
      <c r="C261" s="375">
        <v>501108</v>
      </c>
      <c r="D261" s="392" t="s">
        <v>26</v>
      </c>
      <c r="E261" s="324"/>
      <c r="F261" s="401"/>
      <c r="G261" s="421">
        <v>2310.7599999999966</v>
      </c>
      <c r="H261" s="440"/>
      <c r="I261" s="365"/>
      <c r="J261" s="365"/>
      <c r="K261" s="366">
        <v>2687.64</v>
      </c>
      <c r="L261" s="365"/>
      <c r="M261" s="365"/>
      <c r="N261" s="366">
        <v>2666.27</v>
      </c>
      <c r="O261" s="365"/>
      <c r="P261" s="365"/>
      <c r="Q261" s="365"/>
      <c r="R261" s="559">
        <f t="shared" si="40"/>
        <v>2332.129999999996</v>
      </c>
      <c r="S261" s="561">
        <f>R261-U261</f>
        <v>-6.7943175381515175E-3</v>
      </c>
      <c r="T261" s="333" t="str">
        <f t="shared" si="42"/>
        <v>MYR</v>
      </c>
      <c r="U261" s="327">
        <v>2332.1367943175342</v>
      </c>
      <c r="V261" s="333"/>
      <c r="W261" s="333">
        <f>U261*$W$1</f>
        <v>9470.8075217235055</v>
      </c>
      <c r="X261" s="332"/>
      <c r="Y261" s="332"/>
      <c r="Z261" s="332"/>
      <c r="AA261" s="332"/>
      <c r="AB261" s="332"/>
      <c r="AC261" s="332"/>
      <c r="AD261" s="333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8</v>
      </c>
      <c r="B262" s="396" t="s">
        <v>1283</v>
      </c>
      <c r="C262" s="375">
        <v>501109</v>
      </c>
      <c r="D262" s="392" t="s">
        <v>26</v>
      </c>
      <c r="E262" s="324"/>
      <c r="F262" s="401"/>
      <c r="G262" s="421">
        <v>6362.2199999999993</v>
      </c>
      <c r="H262" s="440"/>
      <c r="I262" s="365"/>
      <c r="J262" s="365"/>
      <c r="K262" s="366">
        <v>7419.57</v>
      </c>
      <c r="L262" s="365"/>
      <c r="M262" s="365"/>
      <c r="N262" s="366">
        <v>7341</v>
      </c>
      <c r="O262" s="365"/>
      <c r="P262" s="365"/>
      <c r="Q262" s="365"/>
      <c r="R262" s="559">
        <f t="shared" si="40"/>
        <v>6440.7899999999991</v>
      </c>
      <c r="S262" s="924">
        <f>R262-U262</f>
        <v>1.9275866299722111E-2</v>
      </c>
      <c r="T262" s="333" t="str">
        <f t="shared" si="42"/>
        <v>MYR</v>
      </c>
      <c r="U262" s="327">
        <v>6440.7707241336993</v>
      </c>
      <c r="V262" s="333"/>
      <c r="W262" s="333">
        <f>U262*$W$1</f>
        <v>26155.969910706954</v>
      </c>
      <c r="X262" s="332"/>
      <c r="Y262" s="332"/>
      <c r="Z262" s="332"/>
      <c r="AA262" s="332"/>
      <c r="AB262" s="332"/>
      <c r="AC262" s="332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9</v>
      </c>
      <c r="B263" s="396" t="s">
        <v>1402</v>
      </c>
      <c r="C263" s="375">
        <v>501159</v>
      </c>
      <c r="D263" s="392" t="s">
        <v>0</v>
      </c>
      <c r="E263" s="324"/>
      <c r="F263" s="401"/>
      <c r="G263" s="421">
        <v>1309990.6200000001</v>
      </c>
      <c r="H263" s="440"/>
      <c r="I263" s="365"/>
      <c r="J263" s="365"/>
      <c r="K263" s="366">
        <v>384929.11</v>
      </c>
      <c r="L263" s="365"/>
      <c r="M263" s="365"/>
      <c r="N263" s="366">
        <v>1337969.3799999999</v>
      </c>
      <c r="O263" s="365"/>
      <c r="P263" s="365">
        <v>963.91</v>
      </c>
      <c r="Q263" s="365"/>
      <c r="R263" s="559">
        <f t="shared" si="40"/>
        <v>355986.44000000018</v>
      </c>
      <c r="S263" s="855">
        <f>R263-W263</f>
        <v>-1.0316665284335613E-3</v>
      </c>
      <c r="T263" s="333" t="str">
        <f t="shared" si="42"/>
        <v>USD</v>
      </c>
      <c r="U263" s="327">
        <v>87659.79833333334</v>
      </c>
      <c r="V263" s="333"/>
      <c r="W263" s="333">
        <f>U263*$W$1</f>
        <v>355986.44103166671</v>
      </c>
      <c r="X263" s="332"/>
      <c r="Y263" s="332"/>
      <c r="Z263" s="332"/>
      <c r="AA263" s="332"/>
      <c r="AB263" s="332"/>
      <c r="AC263" s="332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10</v>
      </c>
      <c r="B264" s="396" t="s">
        <v>1491</v>
      </c>
      <c r="C264" s="375">
        <v>501233</v>
      </c>
      <c r="D264" s="392" t="s">
        <v>26</v>
      </c>
      <c r="E264" s="324"/>
      <c r="F264" s="401"/>
      <c r="G264" s="421">
        <v>22954.69</v>
      </c>
      <c r="H264" s="440"/>
      <c r="I264" s="365"/>
      <c r="J264" s="365"/>
      <c r="K264" s="366">
        <v>24298.7</v>
      </c>
      <c r="L264" s="365"/>
      <c r="M264" s="365"/>
      <c r="N264" s="366">
        <v>23746.22</v>
      </c>
      <c r="O264" s="365"/>
      <c r="P264" s="365"/>
      <c r="Q264" s="365"/>
      <c r="R264" s="559">
        <f t="shared" si="40"/>
        <v>23507.17</v>
      </c>
      <c r="S264" s="855">
        <f>R264-W264</f>
        <v>6.8188493096386082E-3</v>
      </c>
      <c r="T264" s="333" t="str">
        <f t="shared" si="42"/>
        <v>MYR</v>
      </c>
      <c r="U264" s="327">
        <v>23507.163181150689</v>
      </c>
      <c r="V264" s="333"/>
      <c r="W264" s="333">
        <f>U264</f>
        <v>23507.163181150689</v>
      </c>
      <c r="X264" s="332"/>
      <c r="Y264" s="332"/>
      <c r="Z264" s="332"/>
      <c r="AA264" s="332"/>
      <c r="AB264" s="332"/>
      <c r="AC264" s="332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11</v>
      </c>
      <c r="B265" s="396" t="s">
        <v>1465</v>
      </c>
      <c r="C265" s="375">
        <v>501219</v>
      </c>
      <c r="D265" s="392" t="s">
        <v>0</v>
      </c>
      <c r="E265" s="324"/>
      <c r="F265" s="401"/>
      <c r="G265" s="421">
        <v>402878.6399999999</v>
      </c>
      <c r="H265" s="440"/>
      <c r="I265" s="365"/>
      <c r="J265" s="365">
        <v>5849.37</v>
      </c>
      <c r="K265" s="366">
        <v>747431.96</v>
      </c>
      <c r="L265" s="365"/>
      <c r="M265" s="365"/>
      <c r="N265" s="366">
        <v>734927.85</v>
      </c>
      <c r="O265" s="365"/>
      <c r="P265" s="365"/>
      <c r="Q265" s="365"/>
      <c r="R265" s="559">
        <f t="shared" si="40"/>
        <v>421232.11999999976</v>
      </c>
      <c r="S265" s="855">
        <f>R265-W265</f>
        <v>-2.4935114779509604E-3</v>
      </c>
      <c r="T265" s="333" t="str">
        <f t="shared" si="42"/>
        <v>USD</v>
      </c>
      <c r="U265" s="327">
        <v>103726.20598215003</v>
      </c>
      <c r="V265" s="333"/>
      <c r="W265" s="333">
        <f t="shared" ref="W265:W271" si="43">U265*$W$1</f>
        <v>421232.12249351124</v>
      </c>
      <c r="X265" s="332"/>
      <c r="Y265" s="332"/>
      <c r="Z265" s="332"/>
      <c r="AA265" s="332"/>
      <c r="AB265" s="332"/>
      <c r="AC265" s="332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hidden="1" customHeight="1" x14ac:dyDescent="0.3">
      <c r="A266" s="385">
        <v>10</v>
      </c>
      <c r="B266" s="396" t="s">
        <v>1400</v>
      </c>
      <c r="C266" s="375">
        <v>501162</v>
      </c>
      <c r="D266" s="392" t="s">
        <v>26</v>
      </c>
      <c r="E266" s="324"/>
      <c r="F266" s="401"/>
      <c r="G266" s="421">
        <v>0</v>
      </c>
      <c r="H266" s="440"/>
      <c r="I266" s="365"/>
      <c r="J266" s="365"/>
      <c r="K266" s="366"/>
      <c r="L266" s="365"/>
      <c r="M266" s="365"/>
      <c r="N266" s="366"/>
      <c r="O266" s="365"/>
      <c r="P266" s="365"/>
      <c r="Q266" s="365"/>
      <c r="R266" s="559">
        <f t="shared" si="40"/>
        <v>0</v>
      </c>
      <c r="S266" s="561"/>
      <c r="T266" s="333" t="str">
        <f t="shared" si="42"/>
        <v>MYR</v>
      </c>
      <c r="U266" s="327"/>
      <c r="V266" s="333"/>
      <c r="W266" s="333">
        <f t="shared" si="43"/>
        <v>0</v>
      </c>
      <c r="X266" s="332"/>
      <c r="Y266" s="332"/>
      <c r="Z266" s="332"/>
      <c r="AA266" s="332"/>
      <c r="AB266" s="332"/>
      <c r="AC266" s="332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customHeight="1" x14ac:dyDescent="0.3">
      <c r="A267" s="385">
        <v>12</v>
      </c>
      <c r="B267" s="396" t="s">
        <v>99</v>
      </c>
      <c r="C267" s="375">
        <v>501018</v>
      </c>
      <c r="D267" s="375" t="s">
        <v>0</v>
      </c>
      <c r="E267" s="324"/>
      <c r="F267" s="401"/>
      <c r="G267" s="421">
        <v>0</v>
      </c>
      <c r="H267" s="440"/>
      <c r="I267" s="366">
        <v>10086372.220000001</v>
      </c>
      <c r="J267" s="365"/>
      <c r="K267" s="366"/>
      <c r="L267" s="365"/>
      <c r="M267" s="365"/>
      <c r="N267" s="366">
        <v>1147322.32</v>
      </c>
      <c r="O267" s="365"/>
      <c r="P267" s="365">
        <v>3968.91</v>
      </c>
      <c r="Q267" s="365"/>
      <c r="R267" s="559">
        <f t="shared" si="40"/>
        <v>8935080.9900000002</v>
      </c>
      <c r="S267" s="855">
        <f>R267-W267</f>
        <v>-3.3400002866983414E-3</v>
      </c>
      <c r="T267" s="333" t="str">
        <f t="shared" si="42"/>
        <v>USD</v>
      </c>
      <c r="U267" s="327">
        <v>2200216.94</v>
      </c>
      <c r="V267" s="333"/>
      <c r="W267" s="333">
        <f t="shared" si="43"/>
        <v>8935080.9933400005</v>
      </c>
      <c r="X267" s="332"/>
      <c r="Y267" s="332"/>
      <c r="Z267" s="332"/>
      <c r="AA267" s="332"/>
      <c r="AB267" s="332"/>
      <c r="AC267" s="332"/>
      <c r="AD267" s="333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customHeight="1" x14ac:dyDescent="0.3">
      <c r="A268" s="385">
        <v>13</v>
      </c>
      <c r="B268" s="396" t="s">
        <v>1366</v>
      </c>
      <c r="C268" s="375">
        <v>501141</v>
      </c>
      <c r="D268" s="392" t="s">
        <v>26</v>
      </c>
      <c r="E268" s="324"/>
      <c r="F268" s="401"/>
      <c r="G268" s="421">
        <v>2892.7999999999993</v>
      </c>
      <c r="H268" s="440"/>
      <c r="I268" s="365"/>
      <c r="J268" s="365"/>
      <c r="K268" s="366">
        <v>8901.07</v>
      </c>
      <c r="L268" s="365"/>
      <c r="M268" s="365"/>
      <c r="N268" s="366">
        <v>8631.9699999999993</v>
      </c>
      <c r="O268" s="365"/>
      <c r="P268" s="365"/>
      <c r="Q268" s="365"/>
      <c r="R268" s="559">
        <f t="shared" si="40"/>
        <v>3161.8999999999996</v>
      </c>
      <c r="S268" s="924">
        <f>R268-U268</f>
        <v>-5.3740482192097261E-2</v>
      </c>
      <c r="T268" s="333" t="str">
        <f t="shared" si="42"/>
        <v>MYR</v>
      </c>
      <c r="U268" s="327">
        <v>3161.9537404821917</v>
      </c>
      <c r="V268" s="333"/>
      <c r="W268" s="333">
        <f t="shared" si="43"/>
        <v>12840.69414009818</v>
      </c>
      <c r="X268" s="332"/>
      <c r="Y268" s="332"/>
      <c r="Z268" s="332"/>
      <c r="AA268" s="332"/>
      <c r="AB268" s="332"/>
      <c r="AC268" s="332"/>
      <c r="AD268" s="333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85">
        <v>14</v>
      </c>
      <c r="B269" s="396" t="s">
        <v>1350</v>
      </c>
      <c r="C269" s="375">
        <v>501130</v>
      </c>
      <c r="D269" s="392" t="s">
        <v>26</v>
      </c>
      <c r="E269" s="324"/>
      <c r="F269" s="401"/>
      <c r="G269" s="421">
        <v>9890.6100000000133</v>
      </c>
      <c r="H269" s="440"/>
      <c r="I269" s="365"/>
      <c r="J269" s="365"/>
      <c r="K269" s="366">
        <v>11173.72</v>
      </c>
      <c r="L269" s="365"/>
      <c r="M269" s="365"/>
      <c r="N269" s="366">
        <v>11412.28</v>
      </c>
      <c r="O269" s="365"/>
      <c r="P269" s="365"/>
      <c r="Q269" s="365"/>
      <c r="R269" s="559">
        <f t="shared" si="40"/>
        <v>9652.050000000012</v>
      </c>
      <c r="S269" s="561">
        <f>R269-U269</f>
        <v>-2.7372920536436141E-2</v>
      </c>
      <c r="T269" s="333" t="str">
        <f t="shared" si="42"/>
        <v>MYR</v>
      </c>
      <c r="U269" s="327">
        <v>9652.0773729205484</v>
      </c>
      <c r="V269" s="333"/>
      <c r="W269" s="333">
        <f t="shared" si="43"/>
        <v>39197.086211430345</v>
      </c>
      <c r="X269" s="332"/>
      <c r="Y269" s="332"/>
      <c r="Z269" s="332"/>
      <c r="AA269" s="332"/>
      <c r="AB269" s="332"/>
      <c r="AC269" s="332"/>
      <c r="AD269" s="333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customHeight="1" x14ac:dyDescent="0.3">
      <c r="A270" s="385">
        <v>15</v>
      </c>
      <c r="B270" s="396" t="s">
        <v>1446</v>
      </c>
      <c r="C270" s="375">
        <v>501210</v>
      </c>
      <c r="D270" s="392" t="s">
        <v>0</v>
      </c>
      <c r="E270" s="324"/>
      <c r="F270" s="401"/>
      <c r="G270" s="421">
        <v>45215.280000000028</v>
      </c>
      <c r="H270" s="440"/>
      <c r="I270" s="365"/>
      <c r="J270" s="365"/>
      <c r="K270" s="366">
        <v>228310.64</v>
      </c>
      <c r="L270" s="365"/>
      <c r="M270" s="365"/>
      <c r="N270" s="366">
        <v>221560.88</v>
      </c>
      <c r="O270" s="365"/>
      <c r="P270" s="365">
        <v>1472.37</v>
      </c>
      <c r="Q270" s="365"/>
      <c r="R270" s="559">
        <f t="shared" si="40"/>
        <v>50492.670000000042</v>
      </c>
      <c r="S270" s="855">
        <f>R270-W270</f>
        <v>-2.0336435482022353E-3</v>
      </c>
      <c r="T270" s="333" t="str">
        <f t="shared" si="42"/>
        <v>USD</v>
      </c>
      <c r="U270" s="327">
        <v>12433.556275213887</v>
      </c>
      <c r="V270" s="333"/>
      <c r="W270" s="333">
        <f t="shared" si="43"/>
        <v>50492.67203364359</v>
      </c>
      <c r="X270" s="332"/>
      <c r="Y270" s="332"/>
      <c r="Z270" s="332"/>
      <c r="AA270" s="332"/>
      <c r="AB270" s="332"/>
      <c r="AC270" s="332"/>
      <c r="AD270" s="333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customHeight="1" x14ac:dyDescent="0.3">
      <c r="A271" s="385">
        <v>16</v>
      </c>
      <c r="B271" s="391" t="s">
        <v>1490</v>
      </c>
      <c r="C271" s="374">
        <v>501179</v>
      </c>
      <c r="D271" s="375" t="s">
        <v>0</v>
      </c>
      <c r="E271" s="324"/>
      <c r="F271" s="401"/>
      <c r="G271" s="421">
        <v>8567.0299999999988</v>
      </c>
      <c r="H271" s="440"/>
      <c r="I271" s="365"/>
      <c r="J271" s="365">
        <v>16.59</v>
      </c>
      <c r="K271" s="366">
        <v>43251.27</v>
      </c>
      <c r="L271" s="365"/>
      <c r="M271" s="365"/>
      <c r="N271" s="366">
        <v>42275.14</v>
      </c>
      <c r="O271" s="365"/>
      <c r="P271" s="365"/>
      <c r="Q271" s="365"/>
      <c r="R271" s="559">
        <f t="shared" si="40"/>
        <v>9559.75</v>
      </c>
      <c r="S271" s="855">
        <f>R271-W271</f>
        <v>3.5740198982239235E-3</v>
      </c>
      <c r="T271" s="333" t="str">
        <f t="shared" si="42"/>
        <v>USD</v>
      </c>
      <c r="U271" s="327">
        <v>2354.0375341000004</v>
      </c>
      <c r="V271" s="333"/>
      <c r="W271" s="333">
        <f t="shared" si="43"/>
        <v>9559.7464259801018</v>
      </c>
      <c r="X271" s="332"/>
      <c r="Y271" s="332"/>
      <c r="Z271" s="332"/>
      <c r="AA271" s="332"/>
      <c r="AB271" s="332"/>
      <c r="AC271" s="332"/>
      <c r="AD271" s="333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85">
        <v>17</v>
      </c>
      <c r="B272" s="396" t="s">
        <v>1431</v>
      </c>
      <c r="C272" s="375">
        <v>501191</v>
      </c>
      <c r="D272" s="392" t="s">
        <v>26</v>
      </c>
      <c r="E272" s="324"/>
      <c r="F272" s="401"/>
      <c r="G272" s="366">
        <v>6451.5500000000175</v>
      </c>
      <c r="H272" s="440"/>
      <c r="I272" s="365"/>
      <c r="J272" s="365"/>
      <c r="K272" s="366">
        <v>40091.25</v>
      </c>
      <c r="L272" s="365"/>
      <c r="M272" s="365"/>
      <c r="N272" s="366">
        <v>38709.56</v>
      </c>
      <c r="O272" s="365"/>
      <c r="P272" s="365"/>
      <c r="Q272" s="365"/>
      <c r="R272" s="559">
        <f t="shared" si="40"/>
        <v>7833.2400000000198</v>
      </c>
      <c r="S272" s="561">
        <f>R272-U272</f>
        <v>-5.0030334226903506E-2</v>
      </c>
      <c r="T272" s="333" t="str">
        <f t="shared" si="42"/>
        <v>MYR</v>
      </c>
      <c r="U272" s="327">
        <v>7833.2900303342467</v>
      </c>
      <c r="V272" s="333"/>
      <c r="W272" s="333">
        <f t="shared" ref="W272:W281" si="44">U272</f>
        <v>7833.2900303342467</v>
      </c>
      <c r="X272" s="332"/>
      <c r="Y272" s="332"/>
      <c r="Z272" s="332"/>
      <c r="AA272" s="332"/>
      <c r="AB272" s="332"/>
      <c r="AC272" s="332"/>
      <c r="AD272" s="333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3">
      <c r="A273" s="385">
        <v>18</v>
      </c>
      <c r="B273" s="396" t="s">
        <v>1432</v>
      </c>
      <c r="C273" s="375">
        <v>501192</v>
      </c>
      <c r="D273" s="392" t="s">
        <v>26</v>
      </c>
      <c r="E273" s="324"/>
      <c r="F273" s="401"/>
      <c r="G273" s="366">
        <v>12088.679999999993</v>
      </c>
      <c r="H273" s="440"/>
      <c r="I273" s="365"/>
      <c r="J273" s="365"/>
      <c r="K273" s="366">
        <v>75053.17</v>
      </c>
      <c r="L273" s="365"/>
      <c r="M273" s="365"/>
      <c r="N273" s="366">
        <v>72532.19</v>
      </c>
      <c r="O273" s="365"/>
      <c r="P273" s="365"/>
      <c r="Q273" s="365"/>
      <c r="R273" s="559">
        <f t="shared" si="40"/>
        <v>14609.659999999989</v>
      </c>
      <c r="S273" s="924">
        <f>R273-U273</f>
        <v>-2.4464569873089204E-2</v>
      </c>
      <c r="T273" s="333" t="str">
        <f t="shared" si="42"/>
        <v>MYR</v>
      </c>
      <c r="U273" s="327">
        <v>14609.684464569862</v>
      </c>
      <c r="V273" s="333"/>
      <c r="W273" s="333">
        <f t="shared" si="44"/>
        <v>14609.684464569862</v>
      </c>
      <c r="X273" s="332"/>
      <c r="Y273" s="332"/>
      <c r="Z273" s="332"/>
      <c r="AA273" s="332"/>
      <c r="AB273" s="332"/>
      <c r="AC273" s="332"/>
      <c r="AD273" s="333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hidden="1" customHeight="1" x14ac:dyDescent="0.3">
      <c r="A274" s="385">
        <v>17</v>
      </c>
      <c r="B274" s="396" t="s">
        <v>169</v>
      </c>
      <c r="C274" s="375">
        <v>500633</v>
      </c>
      <c r="D274" s="375" t="s">
        <v>0</v>
      </c>
      <c r="E274" s="375"/>
      <c r="F274" s="397"/>
      <c r="G274" s="421">
        <v>-1.2357229825283866E-3</v>
      </c>
      <c r="H274" s="440"/>
      <c r="I274" s="365"/>
      <c r="J274" s="365"/>
      <c r="K274" s="366"/>
      <c r="L274" s="365"/>
      <c r="M274" s="365"/>
      <c r="N274" s="366"/>
      <c r="O274" s="365"/>
      <c r="P274" s="365"/>
      <c r="Q274" s="365"/>
      <c r="R274" s="559">
        <f t="shared" si="40"/>
        <v>-1.2357229825283866E-3</v>
      </c>
      <c r="S274" s="855">
        <f t="shared" ref="S274:S280" si="45">R274-W274</f>
        <v>-1.2357229825283866E-3</v>
      </c>
      <c r="T274" s="333" t="str">
        <f t="shared" si="42"/>
        <v>USD</v>
      </c>
      <c r="U274" s="327"/>
      <c r="V274" s="333"/>
      <c r="W274" s="333">
        <f t="shared" si="44"/>
        <v>0</v>
      </c>
      <c r="X274" s="332"/>
      <c r="Y274" s="332"/>
      <c r="Z274" s="332"/>
      <c r="AA274" s="332"/>
      <c r="AB274" s="332"/>
      <c r="AC274" s="333">
        <f>I274+J274+K274+L274-N274-O274-P274-Q274</f>
        <v>0</v>
      </c>
      <c r="AD274" s="333">
        <f t="shared" ref="AD274:AD281" si="46">G274+I274+J274+K274+L274-N274-O274-P274-Q274</f>
        <v>-1.2357229825283866E-3</v>
      </c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5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hidden="1" customHeight="1" x14ac:dyDescent="0.3">
      <c r="A275" s="385">
        <v>2</v>
      </c>
      <c r="B275" s="396" t="s">
        <v>170</v>
      </c>
      <c r="C275" s="375">
        <v>500799</v>
      </c>
      <c r="D275" s="375" t="s">
        <v>3</v>
      </c>
      <c r="E275" s="375"/>
      <c r="F275" s="397"/>
      <c r="G275" s="421">
        <v>-3.1507059466093779E-3</v>
      </c>
      <c r="H275" s="440"/>
      <c r="I275" s="365"/>
      <c r="J275" s="366"/>
      <c r="K275" s="366"/>
      <c r="L275" s="365"/>
      <c r="M275" s="365"/>
      <c r="N275" s="366"/>
      <c r="O275" s="366"/>
      <c r="P275" s="366"/>
      <c r="Q275" s="372"/>
      <c r="R275" s="559">
        <f t="shared" si="40"/>
        <v>-3.1507059466093779E-3</v>
      </c>
      <c r="S275" s="855">
        <f t="shared" si="45"/>
        <v>-3.1507059466093779E-3</v>
      </c>
      <c r="T275" s="333" t="str">
        <f t="shared" si="42"/>
        <v>GBP</v>
      </c>
      <c r="U275" s="327"/>
      <c r="V275" s="333"/>
      <c r="W275" s="333">
        <f t="shared" si="44"/>
        <v>0</v>
      </c>
      <c r="X275" s="332"/>
      <c r="Y275" s="332"/>
      <c r="Z275" s="332"/>
      <c r="AA275" s="332"/>
      <c r="AB275" s="332"/>
      <c r="AC275" s="333">
        <f>I275+J275+K275+L275-N275-O275-P275-Q275</f>
        <v>0</v>
      </c>
      <c r="AD275" s="333">
        <f t="shared" si="46"/>
        <v>-3.1507059466093779E-3</v>
      </c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hidden="1" customHeight="1" x14ac:dyDescent="0.3">
      <c r="A276" s="385">
        <v>3</v>
      </c>
      <c r="B276" s="396" t="s">
        <v>171</v>
      </c>
      <c r="C276" s="375">
        <v>500809</v>
      </c>
      <c r="D276" s="375" t="s">
        <v>0</v>
      </c>
      <c r="E276" s="375"/>
      <c r="F276" s="397"/>
      <c r="G276" s="460">
        <v>-1.0030840394392726E-3</v>
      </c>
      <c r="H276" s="461"/>
      <c r="I276" s="372"/>
      <c r="J276" s="388"/>
      <c r="K276" s="388"/>
      <c r="L276" s="372"/>
      <c r="M276" s="372"/>
      <c r="N276" s="388"/>
      <c r="O276" s="388"/>
      <c r="P276" s="388"/>
      <c r="Q276" s="372"/>
      <c r="R276" s="559">
        <f t="shared" si="40"/>
        <v>-1.0030840394392726E-3</v>
      </c>
      <c r="S276" s="561">
        <f t="shared" si="45"/>
        <v>-1.0030840394392726E-3</v>
      </c>
      <c r="T276" s="333" t="str">
        <f t="shared" si="42"/>
        <v>USD</v>
      </c>
      <c r="U276" s="327"/>
      <c r="V276" s="333"/>
      <c r="W276" s="333">
        <f t="shared" si="44"/>
        <v>0</v>
      </c>
      <c r="X276" s="332"/>
      <c r="Y276" s="332"/>
      <c r="Z276" s="332"/>
      <c r="AA276" s="332"/>
      <c r="AB276" s="332"/>
      <c r="AC276" s="333">
        <f>I276+J276+K276+L276-N276-O276-P276-Q276</f>
        <v>0</v>
      </c>
      <c r="AD276" s="333">
        <f t="shared" si="46"/>
        <v>-1.0030840394392726E-3</v>
      </c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hidden="1" customHeight="1" x14ac:dyDescent="0.3">
      <c r="A277" s="385">
        <v>4</v>
      </c>
      <c r="B277" s="396" t="s">
        <v>172</v>
      </c>
      <c r="C277" s="375">
        <v>500810</v>
      </c>
      <c r="D277" s="375" t="s">
        <v>0</v>
      </c>
      <c r="E277" s="375"/>
      <c r="F277" s="397"/>
      <c r="G277" s="460">
        <v>-4.0000977351155598E-3</v>
      </c>
      <c r="H277" s="461"/>
      <c r="I277" s="372"/>
      <c r="J277" s="388"/>
      <c r="K277" s="388"/>
      <c r="L277" s="372"/>
      <c r="M277" s="372"/>
      <c r="N277" s="388"/>
      <c r="O277" s="388"/>
      <c r="P277" s="388"/>
      <c r="Q277" s="372"/>
      <c r="R277" s="559">
        <f t="shared" si="40"/>
        <v>-4.0000977351155598E-3</v>
      </c>
      <c r="S277" s="561">
        <f t="shared" si="45"/>
        <v>-4.0000977351155598E-3</v>
      </c>
      <c r="T277" s="333" t="str">
        <f t="shared" si="42"/>
        <v>USD</v>
      </c>
      <c r="U277" s="327"/>
      <c r="V277" s="333"/>
      <c r="W277" s="333">
        <f t="shared" si="44"/>
        <v>0</v>
      </c>
      <c r="X277" s="332"/>
      <c r="Y277" s="332"/>
      <c r="Z277" s="332"/>
      <c r="AA277" s="332"/>
      <c r="AB277" s="332"/>
      <c r="AC277" s="333">
        <f>I277+J277+K277+L277-N277-O277-P277-Q277</f>
        <v>0</v>
      </c>
      <c r="AD277" s="333">
        <f t="shared" si="46"/>
        <v>-4.0000977351155598E-3</v>
      </c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19</v>
      </c>
      <c r="B278" s="391" t="s">
        <v>1587</v>
      </c>
      <c r="C278" s="393">
        <v>501292</v>
      </c>
      <c r="D278" s="392" t="s">
        <v>26</v>
      </c>
      <c r="E278" s="375"/>
      <c r="F278" s="397"/>
      <c r="G278" s="622">
        <v>2518.4799999999959</v>
      </c>
      <c r="H278" s="461"/>
      <c r="I278" s="372"/>
      <c r="J278" s="388"/>
      <c r="K278" s="388">
        <v>78126.429999999993</v>
      </c>
      <c r="L278" s="372"/>
      <c r="M278" s="372"/>
      <c r="N278" s="388">
        <v>78072.850000000006</v>
      </c>
      <c r="O278" s="388"/>
      <c r="P278" s="388"/>
      <c r="Q278" s="372"/>
      <c r="R278" s="559">
        <f t="shared" si="40"/>
        <v>2572.0599999999831</v>
      </c>
      <c r="S278" s="561">
        <f t="shared" si="45"/>
        <v>-3.5616438522083627E-3</v>
      </c>
      <c r="T278" s="333" t="str">
        <f t="shared" si="42"/>
        <v>MYR</v>
      </c>
      <c r="U278" s="327">
        <v>2572.0635616438353</v>
      </c>
      <c r="V278" s="333"/>
      <c r="W278" s="333">
        <f t="shared" si="44"/>
        <v>2572.0635616438353</v>
      </c>
      <c r="X278" s="332"/>
      <c r="Y278" s="332"/>
      <c r="Z278" s="332"/>
      <c r="AA278" s="332"/>
      <c r="AB278" s="332"/>
      <c r="AC278" s="333"/>
      <c r="AD278" s="333">
        <f t="shared" si="46"/>
        <v>2572.0599999999831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20</v>
      </c>
      <c r="B279" s="391" t="s">
        <v>1613</v>
      </c>
      <c r="C279" s="393">
        <v>501315</v>
      </c>
      <c r="D279" s="392" t="s">
        <v>26</v>
      </c>
      <c r="E279" s="375"/>
      <c r="F279" s="397"/>
      <c r="G279" s="622">
        <v>0</v>
      </c>
      <c r="H279" s="461"/>
      <c r="I279" s="372"/>
      <c r="J279" s="388"/>
      <c r="K279" s="388">
        <v>4321.07</v>
      </c>
      <c r="L279" s="372"/>
      <c r="M279" s="372"/>
      <c r="N279" s="388"/>
      <c r="O279" s="388"/>
      <c r="P279" s="388"/>
      <c r="Q279" s="372"/>
      <c r="R279" s="559">
        <f t="shared" si="40"/>
        <v>4321.07</v>
      </c>
      <c r="S279" s="561">
        <f t="shared" si="45"/>
        <v>3.216438356503204E-3</v>
      </c>
      <c r="T279" s="333" t="str">
        <f t="shared" si="42"/>
        <v>MYR</v>
      </c>
      <c r="U279" s="327">
        <v>4321.0667835616432</v>
      </c>
      <c r="V279" s="333"/>
      <c r="W279" s="333">
        <f t="shared" si="44"/>
        <v>4321.0667835616432</v>
      </c>
      <c r="X279" s="332"/>
      <c r="Y279" s="332"/>
      <c r="Z279" s="332"/>
      <c r="AA279" s="332"/>
      <c r="AB279" s="332"/>
      <c r="AC279" s="333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21</v>
      </c>
      <c r="B280" s="391" t="s">
        <v>1612</v>
      </c>
      <c r="C280" s="393">
        <v>501316</v>
      </c>
      <c r="D280" s="392" t="s">
        <v>26</v>
      </c>
      <c r="E280" s="375"/>
      <c r="F280" s="397"/>
      <c r="G280" s="622">
        <v>0</v>
      </c>
      <c r="H280" s="461"/>
      <c r="I280" s="372"/>
      <c r="J280" s="388"/>
      <c r="K280" s="388">
        <v>6481.6</v>
      </c>
      <c r="L280" s="372"/>
      <c r="M280" s="372"/>
      <c r="N280" s="388"/>
      <c r="O280" s="388"/>
      <c r="P280" s="388"/>
      <c r="Q280" s="372"/>
      <c r="R280" s="559">
        <f t="shared" si="40"/>
        <v>6481.6</v>
      </c>
      <c r="S280" s="561">
        <f t="shared" si="45"/>
        <v>-1.7534246489958605E-4</v>
      </c>
      <c r="T280" s="333" t="str">
        <f t="shared" si="42"/>
        <v>MYR</v>
      </c>
      <c r="U280" s="327">
        <v>6481.6001753424653</v>
      </c>
      <c r="V280" s="333"/>
      <c r="W280" s="333">
        <f t="shared" si="44"/>
        <v>6481.6001753424653</v>
      </c>
      <c r="X280" s="332"/>
      <c r="Y280" s="332"/>
      <c r="Z280" s="332"/>
      <c r="AA280" s="332"/>
      <c r="AB280" s="332"/>
      <c r="AC280" s="333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22</v>
      </c>
      <c r="B281" s="386" t="s">
        <v>1459</v>
      </c>
      <c r="C281" s="374">
        <v>501215</v>
      </c>
      <c r="D281" s="375" t="s">
        <v>26</v>
      </c>
      <c r="E281" s="375"/>
      <c r="F281" s="397"/>
      <c r="G281" s="622">
        <v>14786.600000000002</v>
      </c>
      <c r="H281" s="461"/>
      <c r="I281" s="372"/>
      <c r="J281" s="388"/>
      <c r="K281" s="388">
        <v>13165.21</v>
      </c>
      <c r="L281" s="372"/>
      <c r="M281" s="372"/>
      <c r="N281" s="388">
        <v>13483.93</v>
      </c>
      <c r="O281" s="388"/>
      <c r="P281" s="388"/>
      <c r="Q281" s="372"/>
      <c r="R281" s="559">
        <f t="shared" si="40"/>
        <v>14467.880000000001</v>
      </c>
      <c r="S281" s="561">
        <f>R281-U281</f>
        <v>-1.7088898628571769E-2</v>
      </c>
      <c r="T281" s="333" t="str">
        <f t="shared" si="42"/>
        <v>MYR</v>
      </c>
      <c r="U281" s="327">
        <v>14467.89708889863</v>
      </c>
      <c r="V281" s="333"/>
      <c r="W281" s="333">
        <f t="shared" si="44"/>
        <v>14467.89708889863</v>
      </c>
      <c r="X281" s="332"/>
      <c r="Y281" s="332"/>
      <c r="Z281" s="332"/>
      <c r="AA281" s="332"/>
      <c r="AB281" s="332"/>
      <c r="AC281" s="333"/>
      <c r="AD281" s="333">
        <f t="shared" si="46"/>
        <v>14467.880000000001</v>
      </c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23</v>
      </c>
      <c r="B282" s="391" t="s">
        <v>1272</v>
      </c>
      <c r="C282" s="393">
        <v>501099</v>
      </c>
      <c r="D282" s="392" t="s">
        <v>4</v>
      </c>
      <c r="E282" s="375"/>
      <c r="F282" s="397"/>
      <c r="G282" s="622">
        <v>45504.589999999938</v>
      </c>
      <c r="H282" s="461"/>
      <c r="I282" s="372"/>
      <c r="J282" s="388">
        <v>580.12</v>
      </c>
      <c r="K282" s="388">
        <v>90215.72</v>
      </c>
      <c r="L282" s="372"/>
      <c r="M282" s="372"/>
      <c r="N282" s="388">
        <v>86195.39</v>
      </c>
      <c r="O282" s="388"/>
      <c r="P282" s="388"/>
      <c r="Q282" s="372"/>
      <c r="R282" s="559">
        <f t="shared" si="40"/>
        <v>50105.039999999935</v>
      </c>
      <c r="S282" s="561">
        <f>R282-W282</f>
        <v>-1.4222222889657132E-3</v>
      </c>
      <c r="T282" s="333" t="str">
        <f t="shared" si="42"/>
        <v>AUD</v>
      </c>
      <c r="U282" s="327">
        <v>18465.777777777777</v>
      </c>
      <c r="V282" s="333"/>
      <c r="W282" s="333">
        <f>U282*$Y$2</f>
        <v>50105.041422222224</v>
      </c>
      <c r="X282" s="332"/>
      <c r="Y282" s="332"/>
      <c r="Z282" s="332"/>
      <c r="AA282" s="332"/>
      <c r="AB282" s="332"/>
      <c r="AC282" s="333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24</v>
      </c>
      <c r="B283" s="391" t="s">
        <v>173</v>
      </c>
      <c r="C283" s="393">
        <v>501027</v>
      </c>
      <c r="D283" s="392" t="s">
        <v>26</v>
      </c>
      <c r="E283" s="375"/>
      <c r="F283" s="397"/>
      <c r="G283" s="622">
        <v>468.19000000000187</v>
      </c>
      <c r="H283" s="461"/>
      <c r="I283" s="372"/>
      <c r="J283" s="388"/>
      <c r="K283" s="366">
        <v>82.77</v>
      </c>
      <c r="L283" s="366"/>
      <c r="M283" s="366"/>
      <c r="N283" s="366">
        <v>197.81</v>
      </c>
      <c r="O283" s="388"/>
      <c r="P283" s="388"/>
      <c r="Q283" s="372"/>
      <c r="R283" s="559">
        <f t="shared" si="40"/>
        <v>353.15000000000185</v>
      </c>
      <c r="S283" s="561">
        <f>R283-U283</f>
        <v>3.0232876713682799E-2</v>
      </c>
      <c r="T283" s="333" t="str">
        <f t="shared" si="42"/>
        <v>MYR</v>
      </c>
      <c r="U283" s="327">
        <v>353.11976712328817</v>
      </c>
      <c r="V283" s="333"/>
      <c r="W283" s="333">
        <f t="shared" ref="W283:W285" si="47">U283*$Y$2</f>
        <v>958.15517611233008</v>
      </c>
      <c r="X283" s="332"/>
      <c r="Y283" s="332"/>
      <c r="Z283" s="332"/>
      <c r="AA283" s="332"/>
      <c r="AB283" s="332"/>
      <c r="AC283" s="333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25</v>
      </c>
      <c r="B284" s="391" t="s">
        <v>220</v>
      </c>
      <c r="C284" s="393">
        <v>501060</v>
      </c>
      <c r="D284" s="392" t="s">
        <v>26</v>
      </c>
      <c r="E284" s="375"/>
      <c r="F284" s="397"/>
      <c r="G284" s="622">
        <v>22680.560000000034</v>
      </c>
      <c r="H284" s="461"/>
      <c r="I284" s="372"/>
      <c r="J284" s="388"/>
      <c r="K284" s="388">
        <v>14257.08</v>
      </c>
      <c r="L284" s="372"/>
      <c r="M284" s="372"/>
      <c r="N284" s="388">
        <v>14220.97</v>
      </c>
      <c r="O284" s="388"/>
      <c r="P284" s="388"/>
      <c r="Q284" s="372"/>
      <c r="R284" s="559">
        <f t="shared" si="40"/>
        <v>22716.670000000035</v>
      </c>
      <c r="S284" s="561">
        <f>R284-U284</f>
        <v>-2.4057473936409224E-2</v>
      </c>
      <c r="T284" s="333" t="str">
        <f t="shared" si="42"/>
        <v>MYR</v>
      </c>
      <c r="U284" s="327">
        <v>22716.694057473971</v>
      </c>
      <c r="V284" s="333"/>
      <c r="W284" s="333">
        <f t="shared" si="47"/>
        <v>61639.477655549876</v>
      </c>
      <c r="X284" s="332"/>
      <c r="Y284" s="332"/>
      <c r="Z284" s="332"/>
      <c r="AA284" s="332"/>
      <c r="AB284" s="332"/>
      <c r="AC284" s="333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26</v>
      </c>
      <c r="B285" s="391" t="s">
        <v>221</v>
      </c>
      <c r="C285" s="393">
        <v>501061</v>
      </c>
      <c r="D285" s="392" t="s">
        <v>26</v>
      </c>
      <c r="E285" s="375"/>
      <c r="F285" s="397"/>
      <c r="G285" s="622">
        <v>21413.819999999978</v>
      </c>
      <c r="H285" s="461"/>
      <c r="I285" s="372"/>
      <c r="J285" s="388"/>
      <c r="K285" s="388">
        <v>6761.75</v>
      </c>
      <c r="L285" s="372"/>
      <c r="M285" s="372"/>
      <c r="N285" s="388">
        <v>7064.98</v>
      </c>
      <c r="O285" s="388"/>
      <c r="P285" s="388"/>
      <c r="Q285" s="372"/>
      <c r="R285" s="559">
        <f t="shared" si="40"/>
        <v>21110.589999999978</v>
      </c>
      <c r="S285" s="561">
        <f>R285-U285</f>
        <v>-3.6218673991243122E-2</v>
      </c>
      <c r="T285" s="333" t="str">
        <f t="shared" si="42"/>
        <v>MYR</v>
      </c>
      <c r="U285" s="327">
        <v>21110.62621867397</v>
      </c>
      <c r="V285" s="333"/>
      <c r="W285" s="333">
        <f t="shared" si="47"/>
        <v>57281.573181749947</v>
      </c>
      <c r="X285" s="332"/>
      <c r="Y285" s="332"/>
      <c r="Z285" s="332"/>
      <c r="AA285" s="332"/>
      <c r="AB285" s="332"/>
      <c r="AC285" s="333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27</v>
      </c>
      <c r="B286" s="391" t="s">
        <v>1365</v>
      </c>
      <c r="C286" s="393">
        <v>501146</v>
      </c>
      <c r="D286" s="392" t="s">
        <v>26</v>
      </c>
      <c r="E286" s="375"/>
      <c r="F286" s="397"/>
      <c r="G286" s="622">
        <v>632241.86000000057</v>
      </c>
      <c r="H286" s="461"/>
      <c r="I286" s="372"/>
      <c r="J286" s="388"/>
      <c r="K286" s="388">
        <v>1236826.96</v>
      </c>
      <c r="L286" s="372"/>
      <c r="M286" s="372"/>
      <c r="N286" s="388">
        <v>1185453.45</v>
      </c>
      <c r="O286" s="388"/>
      <c r="P286" s="388"/>
      <c r="Q286" s="372"/>
      <c r="R286" s="559">
        <f t="shared" si="40"/>
        <v>683615.37000000058</v>
      </c>
      <c r="S286" s="561">
        <f>R286-U286</f>
        <v>2.4246576009318233E-2</v>
      </c>
      <c r="T286" s="333" t="str">
        <f t="shared" si="42"/>
        <v>MYR</v>
      </c>
      <c r="U286" s="327">
        <v>683615.34575342457</v>
      </c>
      <c r="V286" s="333"/>
      <c r="W286" s="333">
        <f>U286</f>
        <v>683615.34575342457</v>
      </c>
      <c r="X286" s="332"/>
      <c r="Y286" s="332"/>
      <c r="Z286" s="332"/>
      <c r="AA286" s="332"/>
      <c r="AB286" s="332"/>
      <c r="AC286" s="333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28</v>
      </c>
      <c r="B287" s="391" t="s">
        <v>1378</v>
      </c>
      <c r="C287" s="393">
        <v>501150</v>
      </c>
      <c r="D287" s="392" t="s">
        <v>26</v>
      </c>
      <c r="E287" s="375"/>
      <c r="F287" s="397"/>
      <c r="G287" s="421">
        <v>3406.369999999999</v>
      </c>
      <c r="H287" s="440"/>
      <c r="I287" s="365"/>
      <c r="J287" s="366"/>
      <c r="K287" s="366">
        <v>6564.39</v>
      </c>
      <c r="L287" s="365"/>
      <c r="M287" s="365"/>
      <c r="N287" s="366">
        <v>6333.45</v>
      </c>
      <c r="O287" s="366"/>
      <c r="P287" s="366"/>
      <c r="Q287" s="365"/>
      <c r="R287" s="559">
        <f t="shared" si="40"/>
        <v>3637.3099999999986</v>
      </c>
      <c r="S287" s="561">
        <f t="shared" ref="S287:S322" si="48">R287-W287</f>
        <v>-1.4910356176187634E-3</v>
      </c>
      <c r="T287" s="333" t="str">
        <f t="shared" si="42"/>
        <v>MYR</v>
      </c>
      <c r="U287" s="327">
        <v>3637.3114910356162</v>
      </c>
      <c r="V287" s="333"/>
      <c r="W287" s="333">
        <f>U287</f>
        <v>3637.3114910356162</v>
      </c>
      <c r="X287" s="332"/>
      <c r="Y287" s="332"/>
      <c r="Z287" s="332"/>
      <c r="AA287" s="332"/>
      <c r="AB287" s="332"/>
      <c r="AC287" s="333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hidden="1" customHeight="1" x14ac:dyDescent="0.3">
      <c r="A288" s="385">
        <v>20</v>
      </c>
      <c r="B288" s="396" t="s">
        <v>177</v>
      </c>
      <c r="C288" s="375">
        <v>500860</v>
      </c>
      <c r="D288" s="375" t="s">
        <v>26</v>
      </c>
      <c r="E288" s="375"/>
      <c r="F288" s="397"/>
      <c r="G288" s="453">
        <v>4.2749424701469252E-3</v>
      </c>
      <c r="H288" s="421"/>
      <c r="I288" s="421"/>
      <c r="J288" s="416"/>
      <c r="K288" s="416"/>
      <c r="L288" s="421"/>
      <c r="M288" s="421"/>
      <c r="N288" s="416"/>
      <c r="O288" s="416"/>
      <c r="P288" s="416"/>
      <c r="Q288" s="421"/>
      <c r="R288" s="559">
        <f t="shared" si="40"/>
        <v>4.2749424701469252E-3</v>
      </c>
      <c r="S288" s="561">
        <f t="shared" si="48"/>
        <v>4.2749424701469252E-3</v>
      </c>
      <c r="T288" s="333" t="str">
        <f t="shared" si="42"/>
        <v>MYR</v>
      </c>
      <c r="U288" s="327"/>
      <c r="V288" s="333"/>
      <c r="W288" s="333">
        <f>U288</f>
        <v>0</v>
      </c>
      <c r="X288" s="332"/>
      <c r="Y288" s="332"/>
      <c r="Z288" s="332"/>
      <c r="AA288" s="332"/>
      <c r="AB288" s="332"/>
      <c r="AC288" s="333">
        <f>I288+J288+K288+L288-N288-O288-P288-Q288</f>
        <v>0</v>
      </c>
      <c r="AD288" s="333">
        <f>G288+I288+J288+K288+L288-N288-O288-P288-Q288</f>
        <v>4.2749424701469252E-3</v>
      </c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hidden="1" customHeight="1" x14ac:dyDescent="0.3">
      <c r="A289" s="385">
        <v>4</v>
      </c>
      <c r="B289" s="396" t="s">
        <v>178</v>
      </c>
      <c r="C289" s="375">
        <v>500899</v>
      </c>
      <c r="D289" s="375" t="s">
        <v>0</v>
      </c>
      <c r="E289" s="375"/>
      <c r="F289" s="397"/>
      <c r="G289" s="421">
        <v>-7.891370914876461E-4</v>
      </c>
      <c r="H289" s="440"/>
      <c r="I289" s="365"/>
      <c r="J289" s="366"/>
      <c r="K289" s="366"/>
      <c r="L289" s="365"/>
      <c r="M289" s="365"/>
      <c r="N289" s="366"/>
      <c r="O289" s="366"/>
      <c r="P289" s="366"/>
      <c r="Q289" s="365"/>
      <c r="R289" s="559">
        <f t="shared" si="40"/>
        <v>-7.891370914876461E-4</v>
      </c>
      <c r="S289" s="561">
        <f t="shared" si="48"/>
        <v>-7.891370914876461E-4</v>
      </c>
      <c r="T289" s="333" t="str">
        <f t="shared" si="42"/>
        <v>USD</v>
      </c>
      <c r="U289" s="327"/>
      <c r="V289" s="333"/>
      <c r="W289" s="333">
        <f>U289*$W$1</f>
        <v>0</v>
      </c>
      <c r="X289" s="332"/>
      <c r="Y289" s="332"/>
      <c r="Z289" s="332"/>
      <c r="AA289" s="332"/>
      <c r="AB289" s="332"/>
      <c r="AC289" s="333">
        <f>I289+J289+K289+L289-N289-O289-P289-Q289</f>
        <v>0</v>
      </c>
      <c r="AD289" s="333">
        <f>G289+I289+J289+K289+L289-N289-O289-P289-Q289</f>
        <v>-7.891370914876461E-4</v>
      </c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5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hidden="1" customHeight="1" x14ac:dyDescent="0.3">
      <c r="A290" s="385">
        <v>6</v>
      </c>
      <c r="B290" s="396" t="s">
        <v>179</v>
      </c>
      <c r="C290" s="375">
        <v>500912</v>
      </c>
      <c r="D290" s="375" t="s">
        <v>26</v>
      </c>
      <c r="E290" s="375"/>
      <c r="F290" s="397"/>
      <c r="G290" s="434">
        <v>-2.0528438508335967E-3</v>
      </c>
      <c r="H290" s="435"/>
      <c r="I290" s="436"/>
      <c r="J290" s="395"/>
      <c r="K290" s="395"/>
      <c r="L290" s="436"/>
      <c r="M290" s="436"/>
      <c r="N290" s="395"/>
      <c r="O290" s="395"/>
      <c r="P290" s="395"/>
      <c r="Q290" s="436"/>
      <c r="R290" s="559">
        <f t="shared" si="40"/>
        <v>-2.0528438508335967E-3</v>
      </c>
      <c r="S290" s="567">
        <f t="shared" si="48"/>
        <v>-2.0528438508335967E-3</v>
      </c>
      <c r="T290" s="333" t="str">
        <f t="shared" si="42"/>
        <v>MYR</v>
      </c>
      <c r="U290" s="327"/>
      <c r="V290" s="333"/>
      <c r="W290" s="333">
        <f t="shared" ref="W290:W295" si="49">U290</f>
        <v>0</v>
      </c>
      <c r="X290" s="332"/>
      <c r="Y290" s="332"/>
      <c r="Z290" s="332"/>
      <c r="AA290" s="332"/>
      <c r="AB290" s="332"/>
      <c r="AC290" s="333">
        <f>I290+J290+K290+L290-N290-O290-P290-Q290</f>
        <v>0</v>
      </c>
      <c r="AD290" s="333">
        <f>G290+I290+J290+K290+L290-N290-O290-P290-Q290</f>
        <v>-2.0528438508335967E-3</v>
      </c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5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29</v>
      </c>
      <c r="B291" s="396" t="s">
        <v>180</v>
      </c>
      <c r="C291" s="375">
        <v>501050</v>
      </c>
      <c r="D291" s="375" t="s">
        <v>26</v>
      </c>
      <c r="E291" s="375"/>
      <c r="F291" s="397"/>
      <c r="G291" s="434">
        <v>56552.839999999967</v>
      </c>
      <c r="H291" s="435"/>
      <c r="I291" s="436"/>
      <c r="J291" s="395"/>
      <c r="K291" s="395">
        <v>586229.79</v>
      </c>
      <c r="L291" s="436"/>
      <c r="M291" s="436"/>
      <c r="N291" s="395">
        <v>565528.44999999995</v>
      </c>
      <c r="O291" s="395"/>
      <c r="P291" s="395"/>
      <c r="Q291" s="436"/>
      <c r="R291" s="559">
        <f t="shared" si="40"/>
        <v>77254.180000000051</v>
      </c>
      <c r="S291" s="561">
        <f t="shared" si="48"/>
        <v>-1.3074761576717719E-2</v>
      </c>
      <c r="T291" s="333" t="str">
        <f t="shared" si="42"/>
        <v>MYR</v>
      </c>
      <c r="U291" s="327">
        <v>77254.193074761628</v>
      </c>
      <c r="V291" s="333"/>
      <c r="W291" s="333">
        <f t="shared" si="49"/>
        <v>77254.193074761628</v>
      </c>
      <c r="X291" s="332"/>
      <c r="Y291" s="332"/>
      <c r="Z291" s="332"/>
      <c r="AA291" s="332"/>
      <c r="AB291" s="332"/>
      <c r="AC291" s="333">
        <f>I291+J291+K291+L291-N291-O291-P291-Q291</f>
        <v>20701.340000000084</v>
      </c>
      <c r="AD291" s="333">
        <f>G291+I291+J291+K291+L291-N291-O291-P291-Q291</f>
        <v>77254.180000000051</v>
      </c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5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hidden="1" customHeight="1" x14ac:dyDescent="0.3">
      <c r="A292" s="385">
        <v>15</v>
      </c>
      <c r="B292" s="396" t="s">
        <v>181</v>
      </c>
      <c r="C292" s="375">
        <v>500931</v>
      </c>
      <c r="D292" s="375" t="s">
        <v>26</v>
      </c>
      <c r="E292" s="375"/>
      <c r="F292" s="397"/>
      <c r="G292" s="434">
        <v>7.3898617119994015E-4</v>
      </c>
      <c r="H292" s="435"/>
      <c r="I292" s="436"/>
      <c r="J292" s="395"/>
      <c r="K292" s="395"/>
      <c r="L292" s="436"/>
      <c r="M292" s="436"/>
      <c r="N292" s="395"/>
      <c r="O292" s="395"/>
      <c r="P292" s="395"/>
      <c r="Q292" s="436"/>
      <c r="R292" s="559">
        <f t="shared" si="40"/>
        <v>7.3898617119994015E-4</v>
      </c>
      <c r="S292" s="561">
        <f t="shared" si="48"/>
        <v>7.3898617119994015E-4</v>
      </c>
      <c r="T292" s="333" t="str">
        <f t="shared" si="42"/>
        <v>MYR</v>
      </c>
      <c r="U292" s="327"/>
      <c r="V292" s="333"/>
      <c r="W292" s="333">
        <f t="shared" si="49"/>
        <v>0</v>
      </c>
      <c r="X292" s="332"/>
      <c r="Y292" s="332"/>
      <c r="Z292" s="332"/>
      <c r="AA292" s="332"/>
      <c r="AB292" s="332"/>
      <c r="AC292" s="333">
        <f>I292+J292+K292+L292-N292-O292-P292-Q292</f>
        <v>0</v>
      </c>
      <c r="AD292" s="333">
        <f>G292+I292+J292+K292+L292-N292-O292-P292-Q292</f>
        <v>7.3898617119994015E-4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3">
      <c r="A293" s="385">
        <v>30</v>
      </c>
      <c r="B293" s="391" t="s">
        <v>1427</v>
      </c>
      <c r="C293" s="375">
        <v>501176</v>
      </c>
      <c r="D293" s="375" t="s">
        <v>26</v>
      </c>
      <c r="E293" s="375"/>
      <c r="F293" s="397"/>
      <c r="G293" s="366">
        <v>1583.5200000000009</v>
      </c>
      <c r="H293" s="440"/>
      <c r="I293" s="365"/>
      <c r="J293" s="366"/>
      <c r="K293" s="366">
        <v>2967.32</v>
      </c>
      <c r="L293" s="365"/>
      <c r="M293" s="365"/>
      <c r="N293" s="366">
        <v>2969.07</v>
      </c>
      <c r="O293" s="366"/>
      <c r="P293" s="366"/>
      <c r="Q293" s="365"/>
      <c r="R293" s="559">
        <f t="shared" si="40"/>
        <v>1581.7700000000009</v>
      </c>
      <c r="S293" s="561">
        <f t="shared" si="48"/>
        <v>2.204890411053384E-2</v>
      </c>
      <c r="T293" s="333" t="str">
        <f t="shared" si="42"/>
        <v>MYR</v>
      </c>
      <c r="U293" s="327">
        <v>1581.7479510958904</v>
      </c>
      <c r="V293" s="333"/>
      <c r="W293" s="333">
        <f t="shared" si="49"/>
        <v>1581.7479510958904</v>
      </c>
      <c r="X293" s="332"/>
      <c r="Y293" s="332"/>
      <c r="Z293" s="332"/>
      <c r="AA293" s="332"/>
      <c r="AB293" s="332"/>
      <c r="AC293" s="333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31</v>
      </c>
      <c r="B294" s="391" t="s">
        <v>1428</v>
      </c>
      <c r="C294" s="375">
        <v>501186</v>
      </c>
      <c r="D294" s="375" t="s">
        <v>26</v>
      </c>
      <c r="E294" s="375"/>
      <c r="F294" s="397"/>
      <c r="G294" s="366">
        <v>1583.5200000000009</v>
      </c>
      <c r="H294" s="440"/>
      <c r="I294" s="365"/>
      <c r="J294" s="366"/>
      <c r="K294" s="366">
        <v>2967.32</v>
      </c>
      <c r="L294" s="365"/>
      <c r="M294" s="365"/>
      <c r="N294" s="366">
        <v>2969.07</v>
      </c>
      <c r="O294" s="366"/>
      <c r="P294" s="366"/>
      <c r="Q294" s="365"/>
      <c r="R294" s="559">
        <f t="shared" si="40"/>
        <v>1581.7700000000009</v>
      </c>
      <c r="S294" s="561">
        <f t="shared" si="48"/>
        <v>2.204890411053384E-2</v>
      </c>
      <c r="T294" s="333" t="str">
        <f t="shared" si="42"/>
        <v>MYR</v>
      </c>
      <c r="U294" s="327">
        <v>1581.7479510958904</v>
      </c>
      <c r="V294" s="333"/>
      <c r="W294" s="333">
        <f t="shared" si="49"/>
        <v>1581.7479510958904</v>
      </c>
      <c r="X294" s="332"/>
      <c r="Y294" s="332"/>
      <c r="Z294" s="332"/>
      <c r="AA294" s="332"/>
      <c r="AB294" s="332"/>
      <c r="AC294" s="333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3">
      <c r="A295" s="385">
        <v>32</v>
      </c>
      <c r="B295" s="391" t="s">
        <v>1429</v>
      </c>
      <c r="C295" s="375">
        <v>501187</v>
      </c>
      <c r="D295" s="375" t="s">
        <v>26</v>
      </c>
      <c r="E295" s="375"/>
      <c r="F295" s="397"/>
      <c r="G295" s="366">
        <v>1583.5200000000009</v>
      </c>
      <c r="H295" s="440"/>
      <c r="I295" s="365"/>
      <c r="J295" s="366"/>
      <c r="K295" s="366">
        <v>2967.32</v>
      </c>
      <c r="L295" s="365"/>
      <c r="M295" s="365"/>
      <c r="N295" s="366">
        <v>2969.07</v>
      </c>
      <c r="O295" s="366"/>
      <c r="P295" s="366"/>
      <c r="Q295" s="365"/>
      <c r="R295" s="559">
        <f t="shared" si="40"/>
        <v>1581.7700000000009</v>
      </c>
      <c r="S295" s="561">
        <f t="shared" si="48"/>
        <v>2.204890411053384E-2</v>
      </c>
      <c r="T295" s="333" t="str">
        <f t="shared" si="42"/>
        <v>MYR</v>
      </c>
      <c r="U295" s="327">
        <v>1581.7479510958904</v>
      </c>
      <c r="V295" s="333"/>
      <c r="W295" s="333">
        <f t="shared" si="49"/>
        <v>1581.7479510958904</v>
      </c>
      <c r="X295" s="332"/>
      <c r="Y295" s="332"/>
      <c r="Z295" s="332"/>
      <c r="AA295" s="332"/>
      <c r="AB295" s="332"/>
      <c r="AC295" s="333"/>
      <c r="AD295" s="333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33</v>
      </c>
      <c r="B296" s="391" t="s">
        <v>1449</v>
      </c>
      <c r="C296" s="393">
        <v>501204</v>
      </c>
      <c r="D296" s="392" t="s">
        <v>26</v>
      </c>
      <c r="E296" s="375"/>
      <c r="F296" s="397"/>
      <c r="G296" s="366">
        <v>1711.4800000000014</v>
      </c>
      <c r="H296" s="440"/>
      <c r="I296" s="365"/>
      <c r="J296" s="366"/>
      <c r="K296" s="366">
        <v>3218.99</v>
      </c>
      <c r="L296" s="365"/>
      <c r="M296" s="365"/>
      <c r="N296" s="366">
        <v>3209.03</v>
      </c>
      <c r="O296" s="366"/>
      <c r="P296" s="366"/>
      <c r="Q296" s="365"/>
      <c r="R296" s="559">
        <f t="shared" si="40"/>
        <v>1721.440000000001</v>
      </c>
      <c r="S296" s="561">
        <f t="shared" si="48"/>
        <v>3.3411178094411298E-3</v>
      </c>
      <c r="T296" s="333" t="str">
        <f t="shared" si="42"/>
        <v>MYR</v>
      </c>
      <c r="U296" s="327">
        <v>1721.4366588821915</v>
      </c>
      <c r="V296" s="333"/>
      <c r="W296" s="333">
        <f t="shared" ref="W296:W297" si="50">U296</f>
        <v>1721.4366588821915</v>
      </c>
      <c r="X296" s="332"/>
      <c r="Y296" s="332"/>
      <c r="Z296" s="332"/>
      <c r="AA296" s="332"/>
      <c r="AB296" s="332"/>
      <c r="AC296" s="333"/>
      <c r="AD296" s="333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34</v>
      </c>
      <c r="B297" s="391" t="s">
        <v>1450</v>
      </c>
      <c r="C297" s="393">
        <v>501205</v>
      </c>
      <c r="D297" s="392" t="s">
        <v>26</v>
      </c>
      <c r="E297" s="375"/>
      <c r="F297" s="397"/>
      <c r="G297" s="366">
        <v>1711.4800000000014</v>
      </c>
      <c r="H297" s="440"/>
      <c r="I297" s="365"/>
      <c r="J297" s="366"/>
      <c r="K297" s="366">
        <v>3218.99</v>
      </c>
      <c r="L297" s="365"/>
      <c r="M297" s="365"/>
      <c r="N297" s="366">
        <v>3209.03</v>
      </c>
      <c r="O297" s="366"/>
      <c r="P297" s="366"/>
      <c r="Q297" s="365"/>
      <c r="R297" s="559">
        <f t="shared" si="40"/>
        <v>1721.440000000001</v>
      </c>
      <c r="S297" s="561">
        <f t="shared" si="48"/>
        <v>3.3411178094411298E-3</v>
      </c>
      <c r="T297" s="333" t="str">
        <f t="shared" si="42"/>
        <v>MYR</v>
      </c>
      <c r="U297" s="327">
        <v>1721.4366588821915</v>
      </c>
      <c r="V297" s="333"/>
      <c r="W297" s="333">
        <f t="shared" si="50"/>
        <v>1721.4366588821915</v>
      </c>
      <c r="X297" s="332"/>
      <c r="Y297" s="332"/>
      <c r="Z297" s="332"/>
      <c r="AA297" s="332"/>
      <c r="AB297" s="332"/>
      <c r="AC297" s="333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35</v>
      </c>
      <c r="B298" s="922" t="s">
        <v>1496</v>
      </c>
      <c r="C298" s="362">
        <v>501248</v>
      </c>
      <c r="D298" s="375" t="s">
        <v>4</v>
      </c>
      <c r="E298" s="375"/>
      <c r="F298" s="397"/>
      <c r="G298" s="366">
        <v>1652.8600000000006</v>
      </c>
      <c r="H298" s="440"/>
      <c r="I298" s="365"/>
      <c r="J298" s="366">
        <v>12.22</v>
      </c>
      <c r="K298" s="366">
        <v>3269.73</v>
      </c>
      <c r="L298" s="365"/>
      <c r="M298" s="365"/>
      <c r="N298" s="366">
        <v>3122.01</v>
      </c>
      <c r="O298" s="366"/>
      <c r="P298" s="366"/>
      <c r="Q298" s="365"/>
      <c r="R298" s="559">
        <f t="shared" si="40"/>
        <v>1812.8000000000002</v>
      </c>
      <c r="S298" s="561">
        <f t="shared" si="48"/>
        <v>-4.836738263065854E-3</v>
      </c>
      <c r="T298" s="333" t="s">
        <v>4</v>
      </c>
      <c r="U298" s="327">
        <v>668.09347561666664</v>
      </c>
      <c r="V298" s="333"/>
      <c r="W298" s="333">
        <f t="shared" ref="W298:W307" si="51">U298*$Y$2</f>
        <v>1812.8048367382632</v>
      </c>
      <c r="X298" s="332"/>
      <c r="Y298" s="332"/>
      <c r="Z298" s="332"/>
      <c r="AA298" s="332"/>
      <c r="AB298" s="332"/>
      <c r="AC298" s="333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36</v>
      </c>
      <c r="B299" s="922" t="s">
        <v>1497</v>
      </c>
      <c r="C299" s="362">
        <v>501249</v>
      </c>
      <c r="D299" s="375" t="s">
        <v>4</v>
      </c>
      <c r="E299" s="375"/>
      <c r="F299" s="397"/>
      <c r="G299" s="366">
        <v>1101.9099999999999</v>
      </c>
      <c r="H299" s="440"/>
      <c r="I299" s="365"/>
      <c r="J299" s="366">
        <v>8.14</v>
      </c>
      <c r="K299" s="366">
        <v>2179.81</v>
      </c>
      <c r="L299" s="365"/>
      <c r="M299" s="365"/>
      <c r="N299" s="366">
        <v>2081.34</v>
      </c>
      <c r="O299" s="366"/>
      <c r="P299" s="366"/>
      <c r="Q299" s="365"/>
      <c r="R299" s="559">
        <f t="shared" si="40"/>
        <v>1208.5199999999995</v>
      </c>
      <c r="S299" s="561">
        <f t="shared" si="48"/>
        <v>1.3157322262031812E-3</v>
      </c>
      <c r="T299" s="333" t="s">
        <v>4</v>
      </c>
      <c r="U299" s="327">
        <v>445.38906326666665</v>
      </c>
      <c r="V299" s="333"/>
      <c r="W299" s="333">
        <f t="shared" si="51"/>
        <v>1208.5186842677733</v>
      </c>
      <c r="X299" s="332"/>
      <c r="Y299" s="332"/>
      <c r="Z299" s="332"/>
      <c r="AA299" s="332"/>
      <c r="AB299" s="332"/>
      <c r="AC299" s="333"/>
      <c r="AD299" s="333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3">
      <c r="A300" s="385">
        <v>37</v>
      </c>
      <c r="B300" s="922" t="s">
        <v>1560</v>
      </c>
      <c r="C300" s="362">
        <v>501250</v>
      </c>
      <c r="D300" s="375" t="s">
        <v>4</v>
      </c>
      <c r="E300" s="375"/>
      <c r="F300" s="397"/>
      <c r="G300" s="366">
        <v>3779.45</v>
      </c>
      <c r="H300" s="440"/>
      <c r="I300" s="365"/>
      <c r="J300" s="366">
        <v>27.9</v>
      </c>
      <c r="K300" s="366">
        <v>7476.75</v>
      </c>
      <c r="L300" s="365"/>
      <c r="M300" s="365"/>
      <c r="N300" s="366">
        <v>7138.82</v>
      </c>
      <c r="O300" s="366"/>
      <c r="P300" s="366"/>
      <c r="Q300" s="365"/>
      <c r="R300" s="559">
        <f t="shared" si="40"/>
        <v>4145.2800000000007</v>
      </c>
      <c r="S300" s="561">
        <f t="shared" si="48"/>
        <v>-3.813117599747784E-3</v>
      </c>
      <c r="T300" s="333" t="s">
        <v>4</v>
      </c>
      <c r="U300" s="327">
        <v>1527.7083412388886</v>
      </c>
      <c r="V300" s="333"/>
      <c r="W300" s="333">
        <f t="shared" si="51"/>
        <v>4145.2838131176004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3">
      <c r="A301" s="385">
        <v>38</v>
      </c>
      <c r="B301" s="922" t="s">
        <v>1561</v>
      </c>
      <c r="C301" s="362">
        <v>501271</v>
      </c>
      <c r="D301" s="375" t="s">
        <v>4</v>
      </c>
      <c r="E301" s="375"/>
      <c r="F301" s="397"/>
      <c r="G301" s="366">
        <v>3448.1400000000012</v>
      </c>
      <c r="H301" s="440"/>
      <c r="I301" s="365"/>
      <c r="J301" s="366">
        <v>25.48</v>
      </c>
      <c r="K301" s="366">
        <v>6821.32</v>
      </c>
      <c r="L301" s="365"/>
      <c r="M301" s="365"/>
      <c r="N301" s="366">
        <v>6513.03</v>
      </c>
      <c r="O301" s="366"/>
      <c r="P301" s="366"/>
      <c r="Q301" s="365"/>
      <c r="R301" s="559">
        <f t="shared" si="40"/>
        <v>3781.9100000000008</v>
      </c>
      <c r="S301" s="561">
        <f t="shared" si="48"/>
        <v>1.6353542928300158E-3</v>
      </c>
      <c r="T301" s="333" t="s">
        <v>4</v>
      </c>
      <c r="U301" s="327">
        <v>1393.7894761722223</v>
      </c>
      <c r="V301" s="333"/>
      <c r="W301" s="333">
        <f t="shared" si="51"/>
        <v>3781.9083646457079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39</v>
      </c>
      <c r="B302" s="922" t="s">
        <v>1562</v>
      </c>
      <c r="C302" s="362">
        <v>501272</v>
      </c>
      <c r="D302" s="375" t="s">
        <v>4</v>
      </c>
      <c r="E302" s="375"/>
      <c r="F302" s="397"/>
      <c r="G302" s="366">
        <v>3779.4500000000016</v>
      </c>
      <c r="H302" s="440"/>
      <c r="I302" s="365"/>
      <c r="J302" s="366">
        <v>27.9</v>
      </c>
      <c r="K302" s="366">
        <v>7476.75</v>
      </c>
      <c r="L302" s="365"/>
      <c r="M302" s="365"/>
      <c r="N302" s="366">
        <v>7138.82</v>
      </c>
      <c r="O302" s="366"/>
      <c r="P302" s="366"/>
      <c r="Q302" s="365"/>
      <c r="R302" s="559">
        <f t="shared" si="40"/>
        <v>4145.2800000000025</v>
      </c>
      <c r="S302" s="561">
        <f t="shared" si="48"/>
        <v>-3.8131175979287946E-3</v>
      </c>
      <c r="T302" s="333" t="s">
        <v>4</v>
      </c>
      <c r="U302" s="327">
        <v>1527.7083412388886</v>
      </c>
      <c r="V302" s="333"/>
      <c r="W302" s="333">
        <f t="shared" si="51"/>
        <v>4145.2838131176004</v>
      </c>
      <c r="X302" s="332"/>
      <c r="Y302" s="332"/>
      <c r="Z302" s="332"/>
      <c r="AA302" s="332"/>
      <c r="AB302" s="332"/>
      <c r="AC302" s="333"/>
      <c r="AD302" s="333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3">
      <c r="A303" s="385">
        <v>40</v>
      </c>
      <c r="B303" s="922" t="s">
        <v>1563</v>
      </c>
      <c r="C303" s="362">
        <v>501273</v>
      </c>
      <c r="D303" s="375" t="s">
        <v>4</v>
      </c>
      <c r="E303" s="375"/>
      <c r="F303" s="397"/>
      <c r="G303" s="366">
        <v>3779.45</v>
      </c>
      <c r="H303" s="440"/>
      <c r="I303" s="365"/>
      <c r="J303" s="366">
        <v>27.9</v>
      </c>
      <c r="K303" s="366">
        <v>7476.75</v>
      </c>
      <c r="L303" s="365"/>
      <c r="M303" s="365"/>
      <c r="N303" s="366">
        <v>7138.82</v>
      </c>
      <c r="O303" s="366"/>
      <c r="P303" s="366"/>
      <c r="Q303" s="365"/>
      <c r="R303" s="559">
        <f t="shared" si="40"/>
        <v>4145.2800000000007</v>
      </c>
      <c r="S303" s="561">
        <f t="shared" si="48"/>
        <v>-3.813117599747784E-3</v>
      </c>
      <c r="T303" s="333" t="s">
        <v>4</v>
      </c>
      <c r="U303" s="327">
        <v>1527.7083412388886</v>
      </c>
      <c r="V303" s="333"/>
      <c r="W303" s="333">
        <f t="shared" si="51"/>
        <v>4145.2838131176004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3">
      <c r="A304" s="385">
        <v>41</v>
      </c>
      <c r="B304" s="922" t="s">
        <v>1564</v>
      </c>
      <c r="C304" s="362">
        <v>501274</v>
      </c>
      <c r="D304" s="375" t="s">
        <v>4</v>
      </c>
      <c r="E304" s="375"/>
      <c r="F304" s="397"/>
      <c r="G304" s="366">
        <v>2932.7499999999982</v>
      </c>
      <c r="H304" s="440"/>
      <c r="I304" s="365"/>
      <c r="J304" s="366">
        <v>21.68</v>
      </c>
      <c r="K304" s="366">
        <v>5801.74</v>
      </c>
      <c r="L304" s="365"/>
      <c r="M304" s="365"/>
      <c r="N304" s="366">
        <v>5539.54</v>
      </c>
      <c r="O304" s="366"/>
      <c r="P304" s="366"/>
      <c r="Q304" s="365"/>
      <c r="R304" s="559">
        <f t="shared" si="40"/>
        <v>3216.6299999999983</v>
      </c>
      <c r="S304" s="561">
        <f t="shared" si="48"/>
        <v>3.705056794842676E-3</v>
      </c>
      <c r="T304" s="333" t="s">
        <v>4</v>
      </c>
      <c r="U304" s="327">
        <v>1185.4596797166666</v>
      </c>
      <c r="V304" s="333"/>
      <c r="W304" s="333">
        <f t="shared" si="51"/>
        <v>3216.6262949432034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42</v>
      </c>
      <c r="B305" s="922" t="s">
        <v>1494</v>
      </c>
      <c r="C305" s="362">
        <v>501251</v>
      </c>
      <c r="D305" s="375" t="s">
        <v>4</v>
      </c>
      <c r="E305" s="375"/>
      <c r="F305" s="397"/>
      <c r="G305" s="366">
        <v>2983.7299999999959</v>
      </c>
      <c r="H305" s="440"/>
      <c r="I305" s="365"/>
      <c r="J305" s="366">
        <v>22.04</v>
      </c>
      <c r="K305" s="366">
        <v>5902.46</v>
      </c>
      <c r="L305" s="365"/>
      <c r="M305" s="365"/>
      <c r="N305" s="366">
        <v>5635.81</v>
      </c>
      <c r="O305" s="366"/>
      <c r="P305" s="366"/>
      <c r="Q305" s="365"/>
      <c r="R305" s="559">
        <f t="shared" si="40"/>
        <v>3272.4199999999955</v>
      </c>
      <c r="S305" s="561">
        <f t="shared" si="48"/>
        <v>4.5371245400929183E-3</v>
      </c>
      <c r="T305" s="333" t="s">
        <v>4</v>
      </c>
      <c r="U305" s="327">
        <v>1206.0202929444445</v>
      </c>
      <c r="V305" s="333"/>
      <c r="W305" s="333">
        <f t="shared" si="51"/>
        <v>3272.4154628754554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43</v>
      </c>
      <c r="B306" s="922" t="s">
        <v>1495</v>
      </c>
      <c r="C306" s="362">
        <v>501252</v>
      </c>
      <c r="D306" s="375" t="s">
        <v>4</v>
      </c>
      <c r="E306" s="375"/>
      <c r="F306" s="397"/>
      <c r="G306" s="366">
        <v>4127.91</v>
      </c>
      <c r="H306" s="440"/>
      <c r="I306" s="365"/>
      <c r="J306" s="366">
        <v>30.52</v>
      </c>
      <c r="K306" s="366">
        <v>8165.95</v>
      </c>
      <c r="L306" s="365"/>
      <c r="M306" s="365"/>
      <c r="N306" s="366">
        <v>7797.04</v>
      </c>
      <c r="O306" s="366"/>
      <c r="P306" s="366"/>
      <c r="Q306" s="365"/>
      <c r="R306" s="559">
        <f t="shared" si="40"/>
        <v>4527.3400000000011</v>
      </c>
      <c r="S306" s="561">
        <f t="shared" si="48"/>
        <v>-6.9737833109684289E-4</v>
      </c>
      <c r="T306" s="333" t="s">
        <v>4</v>
      </c>
      <c r="U306" s="327">
        <v>1668.5120871888892</v>
      </c>
      <c r="V306" s="333"/>
      <c r="W306" s="333">
        <f t="shared" si="51"/>
        <v>4527.3406973783322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3">
      <c r="A307" s="385">
        <v>44</v>
      </c>
      <c r="B307" s="922" t="s">
        <v>1498</v>
      </c>
      <c r="C307" s="362">
        <v>501253</v>
      </c>
      <c r="D307" s="375" t="s">
        <v>4</v>
      </c>
      <c r="E307" s="375"/>
      <c r="F307" s="397"/>
      <c r="G307" s="366">
        <v>3871.6799999999994</v>
      </c>
      <c r="H307" s="440"/>
      <c r="I307" s="365"/>
      <c r="J307" s="366">
        <v>28.59</v>
      </c>
      <c r="K307" s="366">
        <v>7659.03</v>
      </c>
      <c r="L307" s="365"/>
      <c r="M307" s="365"/>
      <c r="N307" s="366">
        <v>7313.02</v>
      </c>
      <c r="O307" s="366"/>
      <c r="P307" s="366"/>
      <c r="Q307" s="365"/>
      <c r="R307" s="559">
        <f t="shared" si="40"/>
        <v>4246.2799999999988</v>
      </c>
      <c r="S307" s="561">
        <f t="shared" si="48"/>
        <v>-3.75030105078622E-3</v>
      </c>
      <c r="T307" s="333" t="s">
        <v>4</v>
      </c>
      <c r="U307" s="327">
        <v>1564.9309907499999</v>
      </c>
      <c r="V307" s="333"/>
      <c r="W307" s="333">
        <f t="shared" si="51"/>
        <v>4246.2837503010496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3">
      <c r="A308" s="385">
        <v>45</v>
      </c>
      <c r="B308" s="955" t="s">
        <v>1614</v>
      </c>
      <c r="C308" s="427">
        <v>501319</v>
      </c>
      <c r="D308" s="392" t="s">
        <v>0</v>
      </c>
      <c r="E308" s="375"/>
      <c r="F308" s="397"/>
      <c r="G308" s="366">
        <v>0</v>
      </c>
      <c r="H308" s="440"/>
      <c r="I308" s="365"/>
      <c r="J308" s="366"/>
      <c r="K308" s="366">
        <v>19397.650000000001</v>
      </c>
      <c r="L308" s="365"/>
      <c r="M308" s="365"/>
      <c r="N308" s="366"/>
      <c r="O308" s="366"/>
      <c r="P308" s="366"/>
      <c r="Q308" s="365"/>
      <c r="R308" s="559">
        <f t="shared" si="40"/>
        <v>19397.650000000001</v>
      </c>
      <c r="S308" s="561">
        <f t="shared" si="48"/>
        <v>5.1617222125059925E-3</v>
      </c>
      <c r="T308" s="333" t="str">
        <f>D308</f>
        <v>USD</v>
      </c>
      <c r="U308" s="327">
        <v>4776.5685393444446</v>
      </c>
      <c r="V308" s="333"/>
      <c r="W308" s="333">
        <f t="shared" ref="W308" si="52">U308*$W$1</f>
        <v>19397.644838277789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46</v>
      </c>
      <c r="B309" s="391" t="s">
        <v>1448</v>
      </c>
      <c r="C309" s="393">
        <v>501174</v>
      </c>
      <c r="D309" s="392" t="s">
        <v>26</v>
      </c>
      <c r="E309" s="375"/>
      <c r="F309" s="397"/>
      <c r="G309" s="366">
        <v>7534.7600000000039</v>
      </c>
      <c r="H309" s="440"/>
      <c r="I309" s="365"/>
      <c r="J309" s="366"/>
      <c r="K309" s="366">
        <v>19504.099999999999</v>
      </c>
      <c r="L309" s="365"/>
      <c r="M309" s="365"/>
      <c r="N309" s="366">
        <v>16815.03</v>
      </c>
      <c r="O309" s="366"/>
      <c r="P309" s="366"/>
      <c r="Q309" s="365"/>
      <c r="R309" s="559">
        <f t="shared" si="40"/>
        <v>10223.830000000002</v>
      </c>
      <c r="S309" s="561">
        <f t="shared" si="48"/>
        <v>-1.0137978079001186E-2</v>
      </c>
      <c r="T309" s="333" t="str">
        <f t="shared" ref="T309:T319" si="53">D309</f>
        <v>MYR</v>
      </c>
      <c r="U309" s="327">
        <v>10223.840137978081</v>
      </c>
      <c r="V309" s="333"/>
      <c r="W309" s="333">
        <f t="shared" ref="W309" si="54">U309</f>
        <v>10223.840137978081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47</v>
      </c>
      <c r="B310" s="391" t="s">
        <v>1437</v>
      </c>
      <c r="C310" s="375">
        <v>501188</v>
      </c>
      <c r="D310" s="375" t="s">
        <v>26</v>
      </c>
      <c r="E310" s="375"/>
      <c r="F310" s="397"/>
      <c r="G310" s="366">
        <v>1538.8099999999977</v>
      </c>
      <c r="H310" s="440"/>
      <c r="I310" s="365"/>
      <c r="J310" s="366"/>
      <c r="K310" s="366">
        <v>11923.11</v>
      </c>
      <c r="L310" s="365"/>
      <c r="M310" s="365"/>
      <c r="N310" s="366">
        <v>11541.04</v>
      </c>
      <c r="O310" s="366"/>
      <c r="P310" s="366"/>
      <c r="Q310" s="365"/>
      <c r="R310" s="559">
        <f t="shared" si="40"/>
        <v>1920.8799999999974</v>
      </c>
      <c r="S310" s="561">
        <f t="shared" si="48"/>
        <v>1.2938575339831004E-2</v>
      </c>
      <c r="T310" s="333" t="str">
        <f t="shared" si="53"/>
        <v>MYR</v>
      </c>
      <c r="U310" s="327">
        <v>1920.8670614246575</v>
      </c>
      <c r="V310" s="333"/>
      <c r="W310" s="333">
        <f t="shared" ref="W310:W316" si="55">U310</f>
        <v>1920.8670614246575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3">
      <c r="A311" s="385">
        <v>48</v>
      </c>
      <c r="B311" s="391" t="s">
        <v>1615</v>
      </c>
      <c r="C311" s="375">
        <v>501254</v>
      </c>
      <c r="D311" s="375" t="s">
        <v>0</v>
      </c>
      <c r="E311" s="375"/>
      <c r="F311" s="397"/>
      <c r="G311" s="366">
        <v>0</v>
      </c>
      <c r="H311" s="440"/>
      <c r="I311" s="365"/>
      <c r="J311" s="366"/>
      <c r="K311" s="366">
        <v>22675.119999999999</v>
      </c>
      <c r="L311" s="365"/>
      <c r="M311" s="365"/>
      <c r="N311" s="366"/>
      <c r="O311" s="366"/>
      <c r="P311" s="366"/>
      <c r="Q311" s="365"/>
      <c r="R311" s="559">
        <f t="shared" si="40"/>
        <v>22675.119999999999</v>
      </c>
      <c r="S311" s="561">
        <f t="shared" si="48"/>
        <v>-1.0568039640929783E-2</v>
      </c>
      <c r="T311" s="333" t="str">
        <f>D311</f>
        <v>USD</v>
      </c>
      <c r="U311" s="327">
        <v>5583.6322501944451</v>
      </c>
      <c r="V311" s="333"/>
      <c r="W311" s="333">
        <f t="shared" ref="W311" si="56">U311*$W$1</f>
        <v>22675.13056803964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3">
      <c r="A312" s="385">
        <v>49</v>
      </c>
      <c r="B312" s="396" t="s">
        <v>1417</v>
      </c>
      <c r="C312" s="375">
        <v>501170</v>
      </c>
      <c r="D312" s="375" t="s">
        <v>26</v>
      </c>
      <c r="E312" s="375"/>
      <c r="F312" s="397"/>
      <c r="G312" s="421">
        <v>1101.4299999999994</v>
      </c>
      <c r="H312" s="440"/>
      <c r="I312" s="365"/>
      <c r="J312" s="366"/>
      <c r="K312" s="366">
        <v>1684.83</v>
      </c>
      <c r="L312" s="365"/>
      <c r="M312" s="365"/>
      <c r="N312" s="366">
        <v>1652.15</v>
      </c>
      <c r="O312" s="366"/>
      <c r="P312" s="366"/>
      <c r="Q312" s="365"/>
      <c r="R312" s="559">
        <f t="shared" si="40"/>
        <v>1134.1099999999992</v>
      </c>
      <c r="S312" s="561">
        <f t="shared" si="48"/>
        <v>-4.0041095896867773E-3</v>
      </c>
      <c r="T312" s="333" t="str">
        <f t="shared" si="53"/>
        <v>MYR</v>
      </c>
      <c r="U312" s="327">
        <v>1134.1140041095889</v>
      </c>
      <c r="V312" s="333"/>
      <c r="W312" s="333">
        <f t="shared" si="55"/>
        <v>1134.1140041095889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3">
      <c r="A313" s="385">
        <v>42</v>
      </c>
      <c r="B313" s="396" t="s">
        <v>182</v>
      </c>
      <c r="C313" s="375">
        <v>500941</v>
      </c>
      <c r="D313" s="375" t="s">
        <v>26</v>
      </c>
      <c r="E313" s="375"/>
      <c r="F313" s="397"/>
      <c r="G313" s="460">
        <v>3.0452066857833415E-4</v>
      </c>
      <c r="H313" s="461"/>
      <c r="I313" s="372"/>
      <c r="J313" s="388"/>
      <c r="K313" s="388"/>
      <c r="L313" s="372"/>
      <c r="M313" s="372"/>
      <c r="N313" s="388"/>
      <c r="O313" s="388"/>
      <c r="P313" s="388"/>
      <c r="Q313" s="372"/>
      <c r="R313" s="559">
        <f t="shared" si="40"/>
        <v>3.0452066857833415E-4</v>
      </c>
      <c r="S313" s="561">
        <f t="shared" si="48"/>
        <v>3.0452066857833415E-4</v>
      </c>
      <c r="T313" s="333" t="str">
        <f t="shared" si="53"/>
        <v>MYR</v>
      </c>
      <c r="U313" s="327"/>
      <c r="V313" s="333"/>
      <c r="W313" s="333">
        <f t="shared" si="55"/>
        <v>0</v>
      </c>
      <c r="X313" s="332"/>
      <c r="Y313" s="332"/>
      <c r="Z313" s="332"/>
      <c r="AA313" s="332"/>
      <c r="AB313" s="332"/>
      <c r="AC313" s="333">
        <f t="shared" ref="AC313:AC322" si="57">I313+J313+K313+L313-N313-O313-P313-Q313</f>
        <v>0</v>
      </c>
      <c r="AD313" s="333">
        <f t="shared" ref="AD313:AD322" si="58">G313+I313+J313+K313+L313-N313-O313-P313-Q313</f>
        <v>3.0452066857833415E-4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hidden="1" customHeight="1" x14ac:dyDescent="0.3">
      <c r="A314" s="385">
        <v>10</v>
      </c>
      <c r="B314" s="396" t="s">
        <v>183</v>
      </c>
      <c r="C314" s="375">
        <v>500942</v>
      </c>
      <c r="D314" s="375" t="s">
        <v>26</v>
      </c>
      <c r="E314" s="375"/>
      <c r="F314" s="397"/>
      <c r="G314" s="460">
        <v>-4.1632493503129808E-3</v>
      </c>
      <c r="H314" s="461"/>
      <c r="I314" s="372"/>
      <c r="J314" s="388"/>
      <c r="K314" s="388"/>
      <c r="L314" s="372"/>
      <c r="M314" s="372"/>
      <c r="N314" s="388"/>
      <c r="O314" s="388"/>
      <c r="P314" s="388"/>
      <c r="Q314" s="372"/>
      <c r="R314" s="559">
        <f t="shared" si="40"/>
        <v>-4.1632493503129808E-3</v>
      </c>
      <c r="S314" s="561">
        <f t="shared" si="48"/>
        <v>-4.1632493503129808E-3</v>
      </c>
      <c r="T314" s="333" t="str">
        <f t="shared" si="53"/>
        <v>MYR</v>
      </c>
      <c r="U314" s="327"/>
      <c r="V314" s="333"/>
      <c r="W314" s="333">
        <f t="shared" si="55"/>
        <v>0</v>
      </c>
      <c r="X314" s="332"/>
      <c r="Y314" s="332"/>
      <c r="Z314" s="332"/>
      <c r="AA314" s="332"/>
      <c r="AB314" s="332"/>
      <c r="AC314" s="333">
        <f t="shared" si="57"/>
        <v>0</v>
      </c>
      <c r="AD314" s="333">
        <f t="shared" si="58"/>
        <v>-4.1632493503129808E-3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5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50</v>
      </c>
      <c r="B315" s="396" t="s">
        <v>184</v>
      </c>
      <c r="C315" s="375">
        <v>500943</v>
      </c>
      <c r="D315" s="375" t="s">
        <v>26</v>
      </c>
      <c r="E315" s="375"/>
      <c r="F315" s="397"/>
      <c r="G315" s="460">
        <v>736884.80193210626</v>
      </c>
      <c r="H315" s="461"/>
      <c r="I315" s="372"/>
      <c r="J315" s="388"/>
      <c r="K315" s="388">
        <v>74742.87</v>
      </c>
      <c r="L315" s="372"/>
      <c r="M315" s="372"/>
      <c r="N315" s="388">
        <v>93142.32</v>
      </c>
      <c r="O315" s="388"/>
      <c r="P315" s="388"/>
      <c r="Q315" s="372"/>
      <c r="R315" s="559">
        <f t="shared" si="40"/>
        <v>718485.35193210631</v>
      </c>
      <c r="S315" s="567">
        <f t="shared" si="48"/>
        <v>2.4262132938019931E-2</v>
      </c>
      <c r="T315" s="333" t="str">
        <f t="shared" si="53"/>
        <v>MYR</v>
      </c>
      <c r="U315" s="327">
        <v>718485.32766997337</v>
      </c>
      <c r="V315" s="333"/>
      <c r="W315" s="333">
        <f t="shared" si="55"/>
        <v>718485.32766997337</v>
      </c>
      <c r="X315" s="332"/>
      <c r="Y315" s="332"/>
      <c r="Z315" s="332"/>
      <c r="AA315" s="332"/>
      <c r="AB315" s="332"/>
      <c r="AC315" s="333">
        <f t="shared" si="57"/>
        <v>-18399.450000000012</v>
      </c>
      <c r="AD315" s="333">
        <f t="shared" si="58"/>
        <v>718485.35193210631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3">
      <c r="A316" s="385">
        <v>51</v>
      </c>
      <c r="B316" s="396" t="s">
        <v>1293</v>
      </c>
      <c r="C316" s="375">
        <v>501118</v>
      </c>
      <c r="D316" s="375" t="s">
        <v>26</v>
      </c>
      <c r="E316" s="375"/>
      <c r="F316" s="397"/>
      <c r="G316" s="460">
        <v>6089.2100000000009</v>
      </c>
      <c r="H316" s="461"/>
      <c r="I316" s="372"/>
      <c r="J316" s="388"/>
      <c r="K316" s="388">
        <v>11633.18</v>
      </c>
      <c r="L316" s="372"/>
      <c r="M316" s="372"/>
      <c r="N316" s="388">
        <v>11417.33</v>
      </c>
      <c r="O316" s="388"/>
      <c r="P316" s="388"/>
      <c r="Q316" s="372"/>
      <c r="R316" s="559">
        <f t="shared" si="40"/>
        <v>6305.0599999999995</v>
      </c>
      <c r="S316" s="567">
        <f t="shared" si="48"/>
        <v>-3.2399999999142892E-2</v>
      </c>
      <c r="T316" s="333" t="str">
        <f t="shared" si="53"/>
        <v>MYR</v>
      </c>
      <c r="U316" s="327">
        <v>6305.0923999999986</v>
      </c>
      <c r="V316" s="333"/>
      <c r="W316" s="333">
        <f t="shared" si="55"/>
        <v>6305.0923999999986</v>
      </c>
      <c r="X316" s="332"/>
      <c r="Y316" s="332"/>
      <c r="Z316" s="332"/>
      <c r="AA316" s="332"/>
      <c r="AB316" s="332"/>
      <c r="AC316" s="333">
        <f t="shared" si="57"/>
        <v>215.85000000000036</v>
      </c>
      <c r="AD316" s="333">
        <f t="shared" si="58"/>
        <v>6305.0599999999995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5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52</v>
      </c>
      <c r="B317" s="396" t="s">
        <v>1451</v>
      </c>
      <c r="C317" s="375">
        <v>501203</v>
      </c>
      <c r="D317" s="375" t="s">
        <v>26</v>
      </c>
      <c r="E317" s="375"/>
      <c r="F317" s="397"/>
      <c r="G317" s="460">
        <v>10007.269999999993</v>
      </c>
      <c r="H317" s="461"/>
      <c r="I317" s="372"/>
      <c r="J317" s="388"/>
      <c r="K317" s="388">
        <v>9987.68</v>
      </c>
      <c r="L317" s="372"/>
      <c r="M317" s="372"/>
      <c r="N317" s="388">
        <v>10401.58</v>
      </c>
      <c r="O317" s="388"/>
      <c r="P317" s="388"/>
      <c r="Q317" s="372"/>
      <c r="R317" s="559">
        <f t="shared" si="40"/>
        <v>9593.3699999999935</v>
      </c>
      <c r="S317" s="567">
        <f t="shared" si="48"/>
        <v>-2.0000000005893526E-2</v>
      </c>
      <c r="T317" s="333" t="str">
        <f t="shared" si="53"/>
        <v>MYR</v>
      </c>
      <c r="U317" s="327">
        <v>9593.39</v>
      </c>
      <c r="V317" s="333"/>
      <c r="W317" s="333">
        <f t="shared" ref="W317" si="59">U317</f>
        <v>9593.39</v>
      </c>
      <c r="X317" s="332"/>
      <c r="Y317" s="332"/>
      <c r="Z317" s="332"/>
      <c r="AA317" s="332"/>
      <c r="AB317" s="332"/>
      <c r="AC317" s="333">
        <f t="shared" si="57"/>
        <v>-413.89999999999964</v>
      </c>
      <c r="AD317" s="333">
        <f t="shared" si="58"/>
        <v>9593.3699999999935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5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53</v>
      </c>
      <c r="B318" s="396" t="s">
        <v>1503</v>
      </c>
      <c r="C318" s="375">
        <v>501185</v>
      </c>
      <c r="D318" s="375" t="s">
        <v>26</v>
      </c>
      <c r="E318" s="375"/>
      <c r="F318" s="397"/>
      <c r="G318" s="460">
        <v>4914.8</v>
      </c>
      <c r="H318" s="461"/>
      <c r="I318" s="372">
        <v>350.86</v>
      </c>
      <c r="J318" s="388"/>
      <c r="K318" s="388">
        <f>5718.47+244.55</f>
        <v>5963.02</v>
      </c>
      <c r="L318" s="372"/>
      <c r="M318" s="372"/>
      <c r="N318" s="388">
        <v>5265.66</v>
      </c>
      <c r="O318" s="388"/>
      <c r="P318" s="388"/>
      <c r="Q318" s="372"/>
      <c r="R318" s="559">
        <f t="shared" si="40"/>
        <v>5963.02</v>
      </c>
      <c r="S318" s="567">
        <f t="shared" si="48"/>
        <v>0</v>
      </c>
      <c r="T318" s="333" t="str">
        <f t="shared" si="53"/>
        <v>MYR</v>
      </c>
      <c r="U318" s="327">
        <v>5963.02</v>
      </c>
      <c r="V318" s="333"/>
      <c r="W318" s="333">
        <f>U318</f>
        <v>5963.02</v>
      </c>
      <c r="X318" s="332"/>
      <c r="Y318" s="332"/>
      <c r="Z318" s="332"/>
      <c r="AA318" s="332"/>
      <c r="AB318" s="332"/>
      <c r="AC318" s="333">
        <f t="shared" si="57"/>
        <v>1048.2200000000003</v>
      </c>
      <c r="AD318" s="333">
        <f t="shared" si="58"/>
        <v>5963.02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5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54</v>
      </c>
      <c r="B319" s="396" t="s">
        <v>1326</v>
      </c>
      <c r="C319" s="375">
        <v>501127</v>
      </c>
      <c r="D319" s="375" t="s">
        <v>26</v>
      </c>
      <c r="E319" s="375"/>
      <c r="F319" s="397"/>
      <c r="G319" s="460">
        <v>3740.9799999999996</v>
      </c>
      <c r="H319" s="461"/>
      <c r="I319" s="372"/>
      <c r="J319" s="388"/>
      <c r="K319" s="388">
        <v>7251.42</v>
      </c>
      <c r="L319" s="372"/>
      <c r="M319" s="372"/>
      <c r="N319" s="388">
        <v>7014.38</v>
      </c>
      <c r="O319" s="388"/>
      <c r="P319" s="388"/>
      <c r="Q319" s="372"/>
      <c r="R319" s="559">
        <f t="shared" si="40"/>
        <v>3978.0199999999995</v>
      </c>
      <c r="S319" s="561">
        <f t="shared" si="48"/>
        <v>0</v>
      </c>
      <c r="T319" s="333" t="str">
        <f t="shared" si="53"/>
        <v>MYR</v>
      </c>
      <c r="U319" s="327">
        <v>3978.0436058849305</v>
      </c>
      <c r="V319" s="333"/>
      <c r="W319" s="333">
        <f>R319</f>
        <v>3978.0199999999995</v>
      </c>
      <c r="X319" s="332"/>
      <c r="Y319" s="332"/>
      <c r="Z319" s="332"/>
      <c r="AA319" s="332"/>
      <c r="AB319" s="332"/>
      <c r="AC319" s="333">
        <f t="shared" si="57"/>
        <v>237.03999999999996</v>
      </c>
      <c r="AD319" s="333">
        <f t="shared" si="58"/>
        <v>3978.0199999999995</v>
      </c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5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55</v>
      </c>
      <c r="B320" s="396" t="s">
        <v>1542</v>
      </c>
      <c r="C320" s="375">
        <v>501262</v>
      </c>
      <c r="D320" s="375" t="s">
        <v>4</v>
      </c>
      <c r="E320" s="375"/>
      <c r="F320" s="397"/>
      <c r="G320" s="460">
        <v>7644.3199999999924</v>
      </c>
      <c r="H320" s="461"/>
      <c r="I320" s="372"/>
      <c r="J320" s="388">
        <v>215.4</v>
      </c>
      <c r="K320" s="388">
        <v>79784.789999999994</v>
      </c>
      <c r="L320" s="372"/>
      <c r="M320" s="372"/>
      <c r="N320" s="388">
        <v>77166.880000000005</v>
      </c>
      <c r="O320" s="388"/>
      <c r="P320" s="388"/>
      <c r="Q320" s="372"/>
      <c r="R320" s="559">
        <f t="shared" ref="R320:R353" si="60">G320+H320+J320+K320+I320-M320-O320-P320-Q320-N320</f>
        <v>10477.629999999976</v>
      </c>
      <c r="S320" s="561">
        <f t="shared" si="48"/>
        <v>1.5853594359214185E-3</v>
      </c>
      <c r="T320" s="333" t="s">
        <v>4</v>
      </c>
      <c r="U320" s="327">
        <v>3861.4389380999996</v>
      </c>
      <c r="V320" s="333"/>
      <c r="W320" s="333">
        <f t="shared" ref="W320:W321" si="61">U320*$Y$2</f>
        <v>10477.62841464054</v>
      </c>
      <c r="X320" s="332"/>
      <c r="Y320" s="332"/>
      <c r="Z320" s="332"/>
      <c r="AA320" s="332"/>
      <c r="AB320" s="332"/>
      <c r="AC320" s="333">
        <f t="shared" si="57"/>
        <v>2833.3099999999831</v>
      </c>
      <c r="AD320" s="333">
        <f t="shared" si="58"/>
        <v>10477.629999999976</v>
      </c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5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56</v>
      </c>
      <c r="B321" s="396" t="s">
        <v>1586</v>
      </c>
      <c r="C321" s="375">
        <v>501299</v>
      </c>
      <c r="D321" s="375" t="s">
        <v>4</v>
      </c>
      <c r="E321" s="375"/>
      <c r="F321" s="397"/>
      <c r="G321" s="460">
        <v>1339.739999999998</v>
      </c>
      <c r="H321" s="461"/>
      <c r="I321" s="372"/>
      <c r="J321" s="388">
        <v>96.22</v>
      </c>
      <c r="K321" s="388">
        <v>41874.6</v>
      </c>
      <c r="L321" s="372"/>
      <c r="M321" s="372"/>
      <c r="N321" s="388">
        <v>41925.019999999997</v>
      </c>
      <c r="O321" s="388"/>
      <c r="P321" s="388"/>
      <c r="Q321" s="372"/>
      <c r="R321" s="559">
        <f t="shared" si="60"/>
        <v>1385.5400000000009</v>
      </c>
      <c r="S321" s="561">
        <f t="shared" si="48"/>
        <v>-2.2991159191860788E-3</v>
      </c>
      <c r="T321" s="333" t="s">
        <v>4</v>
      </c>
      <c r="U321" s="327">
        <v>510.62957879999999</v>
      </c>
      <c r="V321" s="333"/>
      <c r="W321" s="333">
        <f t="shared" si="61"/>
        <v>1385.5422991159201</v>
      </c>
      <c r="X321" s="332"/>
      <c r="Y321" s="332"/>
      <c r="Z321" s="332"/>
      <c r="AA321" s="332"/>
      <c r="AB321" s="332"/>
      <c r="AC321" s="333">
        <f t="shared" si="57"/>
        <v>45.80000000000291</v>
      </c>
      <c r="AD321" s="333">
        <f t="shared" si="58"/>
        <v>1385.5400000000009</v>
      </c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5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57</v>
      </c>
      <c r="B322" s="396" t="s">
        <v>1379</v>
      </c>
      <c r="C322" s="375">
        <v>501155</v>
      </c>
      <c r="D322" s="375" t="s">
        <v>0</v>
      </c>
      <c r="E322" s="375"/>
      <c r="F322" s="397"/>
      <c r="G322" s="460">
        <v>27131.109999999993</v>
      </c>
      <c r="H322" s="461"/>
      <c r="I322" s="372"/>
      <c r="J322" s="388"/>
      <c r="K322" s="388">
        <v>50846.68</v>
      </c>
      <c r="L322" s="372"/>
      <c r="M322" s="372"/>
      <c r="N322" s="388">
        <v>50378.19</v>
      </c>
      <c r="O322" s="388"/>
      <c r="P322" s="388">
        <v>93.21</v>
      </c>
      <c r="Q322" s="372"/>
      <c r="R322" s="559">
        <f t="shared" si="60"/>
        <v>27506.389999999985</v>
      </c>
      <c r="S322" s="561">
        <f t="shared" si="48"/>
        <v>-3.4395342081552371E-3</v>
      </c>
      <c r="T322" s="333" t="str">
        <f t="shared" ref="T322:T331" si="62">D322</f>
        <v>USD</v>
      </c>
      <c r="U322" s="327">
        <v>6773.3054517444452</v>
      </c>
      <c r="V322" s="333"/>
      <c r="W322" s="333">
        <f t="shared" ref="W322" si="63">U322*$W$1</f>
        <v>27506.393439534193</v>
      </c>
      <c r="X322" s="332"/>
      <c r="Y322" s="332"/>
      <c r="Z322" s="332"/>
      <c r="AA322" s="332"/>
      <c r="AB322" s="332"/>
      <c r="AC322" s="333">
        <f t="shared" si="57"/>
        <v>375.27999999999798</v>
      </c>
      <c r="AD322" s="333">
        <f t="shared" si="58"/>
        <v>27506.389999999992</v>
      </c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5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3">
      <c r="A323" s="385">
        <v>58</v>
      </c>
      <c r="B323" s="360" t="s">
        <v>1541</v>
      </c>
      <c r="C323" s="375">
        <v>501070</v>
      </c>
      <c r="D323" s="375" t="s">
        <v>26</v>
      </c>
      <c r="E323" s="375"/>
      <c r="F323" s="397"/>
      <c r="G323" s="372">
        <v>18314.340000000018</v>
      </c>
      <c r="H323" s="372"/>
      <c r="I323" s="372"/>
      <c r="J323" s="372"/>
      <c r="K323" s="388">
        <v>35596.449999999997</v>
      </c>
      <c r="L323" s="372"/>
      <c r="M323" s="372"/>
      <c r="N323" s="388">
        <v>34339.370000000003</v>
      </c>
      <c r="O323" s="388"/>
      <c r="P323" s="372"/>
      <c r="Q323" s="372"/>
      <c r="R323" s="559">
        <f t="shared" si="60"/>
        <v>19571.420000000013</v>
      </c>
      <c r="S323" s="567">
        <f t="shared" ref="S323:S349" si="64">R323-W323</f>
        <v>8.0640959058655426E-3</v>
      </c>
      <c r="T323" s="333" t="str">
        <f t="shared" si="62"/>
        <v>MYR</v>
      </c>
      <c r="U323" s="327">
        <v>19571.411935904107</v>
      </c>
      <c r="V323" s="333"/>
      <c r="W323" s="333">
        <f t="shared" ref="W323:W349" si="65">U323</f>
        <v>19571.411935904107</v>
      </c>
      <c r="X323" s="332"/>
      <c r="Y323" s="332"/>
      <c r="Z323" s="332"/>
      <c r="AA323" s="332"/>
      <c r="AB323" s="332"/>
      <c r="AC323" s="333"/>
      <c r="AD323" s="333">
        <f t="shared" ref="AD323:AD329" si="66">G323+I323+J323+K323+L323-N323-O323-P323-Q323</f>
        <v>19571.420000000013</v>
      </c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32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hidden="1" customHeight="1" x14ac:dyDescent="0.3">
      <c r="A324" s="385">
        <v>59</v>
      </c>
      <c r="B324" s="396" t="s">
        <v>176</v>
      </c>
      <c r="C324" s="375">
        <v>501066</v>
      </c>
      <c r="D324" s="375" t="s">
        <v>3</v>
      </c>
      <c r="E324" s="375"/>
      <c r="F324" s="397"/>
      <c r="G324" s="372">
        <v>-2.7939677238464355E-9</v>
      </c>
      <c r="H324" s="372"/>
      <c r="I324" s="372"/>
      <c r="J324" s="372"/>
      <c r="K324" s="372"/>
      <c r="L324" s="372"/>
      <c r="M324" s="372"/>
      <c r="N324" s="388"/>
      <c r="O324" s="388"/>
      <c r="P324" s="372"/>
      <c r="Q324" s="372"/>
      <c r="R324" s="559">
        <f t="shared" si="60"/>
        <v>-2.7939677238464355E-9</v>
      </c>
      <c r="S324" s="567">
        <f t="shared" si="64"/>
        <v>-2.7939677238464355E-9</v>
      </c>
      <c r="T324" s="333" t="str">
        <f t="shared" si="62"/>
        <v>GBP</v>
      </c>
      <c r="U324" s="327"/>
      <c r="V324" s="333"/>
      <c r="W324" s="333">
        <f>U324*W2</f>
        <v>0</v>
      </c>
      <c r="X324" s="332"/>
      <c r="Y324" s="332"/>
      <c r="Z324" s="332"/>
      <c r="AA324" s="332"/>
      <c r="AB324" s="332"/>
      <c r="AC324" s="333"/>
      <c r="AD324" s="333">
        <f t="shared" si="66"/>
        <v>-2.7939677238464355E-9</v>
      </c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32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hidden="1" customHeight="1" x14ac:dyDescent="0.3">
      <c r="A325" s="385">
        <v>54</v>
      </c>
      <c r="B325" s="396" t="s">
        <v>1256</v>
      </c>
      <c r="C325" s="375">
        <v>501090</v>
      </c>
      <c r="D325" s="375" t="s">
        <v>26</v>
      </c>
      <c r="E325" s="375"/>
      <c r="F325" s="397"/>
      <c r="G325" s="372">
        <v>0</v>
      </c>
      <c r="H325" s="372"/>
      <c r="I325" s="372"/>
      <c r="J325" s="372"/>
      <c r="K325" s="388"/>
      <c r="L325" s="372"/>
      <c r="M325" s="372"/>
      <c r="N325" s="388"/>
      <c r="O325" s="388"/>
      <c r="P325" s="372"/>
      <c r="Q325" s="372"/>
      <c r="R325" s="559">
        <f t="shared" si="60"/>
        <v>0</v>
      </c>
      <c r="S325" s="567">
        <f t="shared" si="64"/>
        <v>0</v>
      </c>
      <c r="T325" s="333" t="str">
        <f t="shared" si="62"/>
        <v>MYR</v>
      </c>
      <c r="U325" s="327"/>
      <c r="V325" s="333"/>
      <c r="W325" s="333">
        <f t="shared" si="65"/>
        <v>0</v>
      </c>
      <c r="X325" s="332"/>
      <c r="Y325" s="332"/>
      <c r="Z325" s="332"/>
      <c r="AA325" s="332"/>
      <c r="AB325" s="332"/>
      <c r="AC325" s="333"/>
      <c r="AD325" s="333">
        <f t="shared" si="66"/>
        <v>0</v>
      </c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32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hidden="1" customHeight="1" x14ac:dyDescent="0.3">
      <c r="A326" s="385">
        <v>32</v>
      </c>
      <c r="B326" s="396" t="s">
        <v>186</v>
      </c>
      <c r="C326" s="375">
        <v>501030</v>
      </c>
      <c r="D326" s="375" t="s">
        <v>26</v>
      </c>
      <c r="E326" s="375"/>
      <c r="F326" s="397"/>
      <c r="G326" s="460">
        <v>1.0026027489402622E-3</v>
      </c>
      <c r="H326" s="461"/>
      <c r="I326" s="372"/>
      <c r="J326" s="388"/>
      <c r="K326" s="388"/>
      <c r="L326" s="372"/>
      <c r="M326" s="372"/>
      <c r="N326" s="388"/>
      <c r="O326" s="388"/>
      <c r="P326" s="388"/>
      <c r="Q326" s="372"/>
      <c r="R326" s="559">
        <f t="shared" si="60"/>
        <v>1.0026027489402622E-3</v>
      </c>
      <c r="S326" s="567">
        <f t="shared" si="64"/>
        <v>1.0026027489402622E-3</v>
      </c>
      <c r="T326" s="333" t="str">
        <f t="shared" si="62"/>
        <v>MYR</v>
      </c>
      <c r="U326" s="327"/>
      <c r="V326" s="333"/>
      <c r="W326" s="333">
        <f t="shared" si="65"/>
        <v>0</v>
      </c>
      <c r="X326" s="332"/>
      <c r="Y326" s="332"/>
      <c r="Z326" s="332"/>
      <c r="AA326" s="332"/>
      <c r="AB326" s="332"/>
      <c r="AC326" s="333">
        <f t="shared" ref="AC326:AC336" si="67">I326+J326+K326+L326-N326-O326-P326-Q326</f>
        <v>0</v>
      </c>
      <c r="AD326" s="333">
        <f t="shared" si="66"/>
        <v>1.0026027489402622E-3</v>
      </c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hidden="1" customHeight="1" x14ac:dyDescent="0.3">
      <c r="A327" s="385">
        <v>14</v>
      </c>
      <c r="B327" s="396" t="s">
        <v>187</v>
      </c>
      <c r="C327" s="375">
        <v>501032</v>
      </c>
      <c r="D327" s="375" t="s">
        <v>26</v>
      </c>
      <c r="E327" s="375"/>
      <c r="F327" s="397"/>
      <c r="G327" s="460">
        <v>4.7901369853207143E-3</v>
      </c>
      <c r="H327" s="460"/>
      <c r="I327" s="460"/>
      <c r="J327" s="458"/>
      <c r="K327" s="458"/>
      <c r="L327" s="460"/>
      <c r="M327" s="460"/>
      <c r="N327" s="458"/>
      <c r="O327" s="460"/>
      <c r="P327" s="458"/>
      <c r="Q327" s="460"/>
      <c r="R327" s="559">
        <f t="shared" si="60"/>
        <v>4.7901369853207143E-3</v>
      </c>
      <c r="S327" s="561">
        <f t="shared" si="64"/>
        <v>4.7901369853207143E-3</v>
      </c>
      <c r="T327" s="333" t="str">
        <f t="shared" si="62"/>
        <v>MYR</v>
      </c>
      <c r="U327" s="327"/>
      <c r="V327" s="333"/>
      <c r="W327" s="333">
        <f t="shared" si="65"/>
        <v>0</v>
      </c>
      <c r="X327" s="332"/>
      <c r="Y327" s="332"/>
      <c r="Z327" s="332"/>
      <c r="AA327" s="332"/>
      <c r="AB327" s="332"/>
      <c r="AC327" s="333">
        <f t="shared" si="67"/>
        <v>0</v>
      </c>
      <c r="AD327" s="333">
        <f t="shared" si="66"/>
        <v>4.7901369853207143E-3</v>
      </c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hidden="1" customHeight="1" x14ac:dyDescent="0.3">
      <c r="A328" s="385">
        <v>15</v>
      </c>
      <c r="B328" s="396" t="s">
        <v>188</v>
      </c>
      <c r="C328" s="375">
        <v>501033</v>
      </c>
      <c r="D328" s="375" t="s">
        <v>26</v>
      </c>
      <c r="E328" s="375"/>
      <c r="F328" s="397"/>
      <c r="G328" s="460">
        <v>1.058630135958083E-3</v>
      </c>
      <c r="H328" s="460"/>
      <c r="I328" s="460"/>
      <c r="J328" s="458"/>
      <c r="K328" s="458"/>
      <c r="L328" s="460"/>
      <c r="M328" s="460"/>
      <c r="N328" s="458"/>
      <c r="O328" s="460"/>
      <c r="P328" s="458"/>
      <c r="Q328" s="460"/>
      <c r="R328" s="559">
        <f t="shared" si="60"/>
        <v>1.058630135958083E-3</v>
      </c>
      <c r="S328" s="561">
        <f t="shared" si="64"/>
        <v>1.058630135958083E-3</v>
      </c>
      <c r="T328" s="333" t="str">
        <f t="shared" si="62"/>
        <v>MYR</v>
      </c>
      <c r="U328" s="327"/>
      <c r="V328" s="333"/>
      <c r="W328" s="333">
        <f t="shared" si="65"/>
        <v>0</v>
      </c>
      <c r="X328" s="332"/>
      <c r="Y328" s="332"/>
      <c r="Z328" s="332"/>
      <c r="AA328" s="332"/>
      <c r="AB328" s="332"/>
      <c r="AC328" s="333">
        <f t="shared" si="67"/>
        <v>0</v>
      </c>
      <c r="AD328" s="333">
        <f t="shared" si="66"/>
        <v>1.058630135958083E-3</v>
      </c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hidden="1" customHeight="1" x14ac:dyDescent="0.3">
      <c r="A329" s="385">
        <v>14</v>
      </c>
      <c r="B329" s="396" t="s">
        <v>189</v>
      </c>
      <c r="C329" s="375">
        <v>501055</v>
      </c>
      <c r="D329" s="375" t="s">
        <v>26</v>
      </c>
      <c r="E329" s="375"/>
      <c r="F329" s="397"/>
      <c r="G329" s="460">
        <v>0</v>
      </c>
      <c r="H329" s="460"/>
      <c r="I329" s="460"/>
      <c r="J329" s="458"/>
      <c r="K329" s="458"/>
      <c r="L329" s="460"/>
      <c r="M329" s="460"/>
      <c r="N329" s="458"/>
      <c r="O329" s="460"/>
      <c r="P329" s="458"/>
      <c r="Q329" s="460"/>
      <c r="R329" s="559">
        <f t="shared" si="60"/>
        <v>0</v>
      </c>
      <c r="S329" s="561">
        <f t="shared" si="64"/>
        <v>0</v>
      </c>
      <c r="T329" s="333" t="str">
        <f t="shared" si="62"/>
        <v>MYR</v>
      </c>
      <c r="U329" s="327"/>
      <c r="V329" s="333"/>
      <c r="W329" s="333">
        <f t="shared" si="65"/>
        <v>0</v>
      </c>
      <c r="X329" s="332"/>
      <c r="Y329" s="332"/>
      <c r="Z329" s="332"/>
      <c r="AA329" s="332"/>
      <c r="AB329" s="332"/>
      <c r="AC329" s="333">
        <f t="shared" si="67"/>
        <v>0</v>
      </c>
      <c r="AD329" s="333">
        <f t="shared" si="66"/>
        <v>0</v>
      </c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hidden="1" customHeight="1" x14ac:dyDescent="0.3">
      <c r="A330" s="385">
        <v>55</v>
      </c>
      <c r="B330" s="396" t="s">
        <v>1501</v>
      </c>
      <c r="C330" s="375">
        <v>501257</v>
      </c>
      <c r="D330" s="375" t="s">
        <v>26</v>
      </c>
      <c r="E330" s="375"/>
      <c r="F330" s="397"/>
      <c r="G330" s="460">
        <v>0</v>
      </c>
      <c r="H330" s="460"/>
      <c r="I330" s="460"/>
      <c r="J330" s="458"/>
      <c r="K330" s="458"/>
      <c r="L330" s="460"/>
      <c r="M330" s="460"/>
      <c r="N330" s="458"/>
      <c r="O330" s="460"/>
      <c r="P330" s="458"/>
      <c r="Q330" s="460"/>
      <c r="R330" s="559">
        <f t="shared" si="60"/>
        <v>0</v>
      </c>
      <c r="S330" s="561">
        <f t="shared" si="64"/>
        <v>0</v>
      </c>
      <c r="T330" s="333" t="str">
        <f t="shared" si="62"/>
        <v>MYR</v>
      </c>
      <c r="U330" s="327"/>
      <c r="V330" s="333"/>
      <c r="W330" s="333">
        <f t="shared" si="65"/>
        <v>0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customHeight="1" x14ac:dyDescent="0.3">
      <c r="A331" s="385">
        <v>59</v>
      </c>
      <c r="B331" s="396" t="s">
        <v>1380</v>
      </c>
      <c r="C331" s="375">
        <v>501158</v>
      </c>
      <c r="D331" s="375" t="s">
        <v>4</v>
      </c>
      <c r="E331" s="375"/>
      <c r="F331" s="397"/>
      <c r="G331" s="460">
        <v>11358.020000000004</v>
      </c>
      <c r="H331" s="460"/>
      <c r="I331" s="460"/>
      <c r="J331" s="458">
        <v>297.41000000000003</v>
      </c>
      <c r="K331" s="458">
        <v>22241.39</v>
      </c>
      <c r="L331" s="460"/>
      <c r="M331" s="460"/>
      <c r="N331" s="458">
        <v>21667.11</v>
      </c>
      <c r="O331" s="460"/>
      <c r="P331" s="458"/>
      <c r="Q331" s="460"/>
      <c r="R331" s="559">
        <f t="shared" si="60"/>
        <v>12229.710000000006</v>
      </c>
      <c r="S331" s="561">
        <f t="shared" si="64"/>
        <v>1.9230474954383681E-3</v>
      </c>
      <c r="T331" s="333" t="str">
        <f t="shared" si="62"/>
        <v>AUD</v>
      </c>
      <c r="U331" s="327">
        <v>4507.1526781722232</v>
      </c>
      <c r="V331" s="333"/>
      <c r="W331" s="333">
        <f>U331*Y2</f>
        <v>12229.708076952511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3">
      <c r="A332" s="385">
        <v>60</v>
      </c>
      <c r="B332" s="396" t="s">
        <v>190</v>
      </c>
      <c r="C332" s="375">
        <v>501056</v>
      </c>
      <c r="D332" s="375" t="s">
        <v>26</v>
      </c>
      <c r="E332" s="375"/>
      <c r="F332" s="397"/>
      <c r="G332" s="460">
        <v>2040.5999999999992</v>
      </c>
      <c r="H332" s="460"/>
      <c r="I332" s="460"/>
      <c r="J332" s="458"/>
      <c r="K332" s="458">
        <v>1711.63</v>
      </c>
      <c r="L332" s="460"/>
      <c r="M332" s="460"/>
      <c r="N332" s="458">
        <v>1710.47</v>
      </c>
      <c r="O332" s="460"/>
      <c r="P332" s="458"/>
      <c r="Q332" s="460"/>
      <c r="R332" s="559">
        <f t="shared" si="60"/>
        <v>2041.7599999999995</v>
      </c>
      <c r="S332" s="561">
        <f t="shared" si="64"/>
        <v>6.7615556158671097E-3</v>
      </c>
      <c r="T332" s="333" t="str">
        <f t="shared" ref="T332:T389" si="68">D332</f>
        <v>MYR</v>
      </c>
      <c r="U332" s="327">
        <v>2041.7532384443837</v>
      </c>
      <c r="V332" s="333"/>
      <c r="W332" s="333">
        <f t="shared" si="65"/>
        <v>2041.7532384443837</v>
      </c>
      <c r="X332" s="332"/>
      <c r="Y332" s="332"/>
      <c r="Z332" s="332"/>
      <c r="AA332" s="332"/>
      <c r="AB332" s="332"/>
      <c r="AC332" s="333">
        <f t="shared" si="67"/>
        <v>1.1600000000000819</v>
      </c>
      <c r="AD332" s="333">
        <f>G332+I332+J332+K332+L332-N332-O332-P332-Q332</f>
        <v>2041.7599999999995</v>
      </c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3">
      <c r="A333" s="385">
        <v>61</v>
      </c>
      <c r="B333" s="396" t="s">
        <v>191</v>
      </c>
      <c r="C333" s="375">
        <v>501057</v>
      </c>
      <c r="D333" s="375" t="s">
        <v>26</v>
      </c>
      <c r="E333" s="375"/>
      <c r="F333" s="397"/>
      <c r="G333" s="460">
        <v>2543.0999999999995</v>
      </c>
      <c r="H333" s="460"/>
      <c r="I333" s="460"/>
      <c r="J333" s="458"/>
      <c r="K333" s="458">
        <v>2133.16</v>
      </c>
      <c r="L333" s="460"/>
      <c r="M333" s="460"/>
      <c r="N333" s="458">
        <v>2131.6999999999998</v>
      </c>
      <c r="O333" s="460"/>
      <c r="P333" s="458"/>
      <c r="Q333" s="460"/>
      <c r="R333" s="559">
        <f t="shared" si="60"/>
        <v>2544.5599999999995</v>
      </c>
      <c r="S333" s="561">
        <f t="shared" si="64"/>
        <v>-3.8481767132907407E-3</v>
      </c>
      <c r="T333" s="333" t="str">
        <f t="shared" si="68"/>
        <v>MYR</v>
      </c>
      <c r="U333" s="327">
        <v>2544.5638481767128</v>
      </c>
      <c r="V333" s="333"/>
      <c r="W333" s="333">
        <f t="shared" si="65"/>
        <v>2544.5638481767128</v>
      </c>
      <c r="X333" s="332"/>
      <c r="Y333" s="332"/>
      <c r="Z333" s="332"/>
      <c r="AA333" s="332"/>
      <c r="AB333" s="332"/>
      <c r="AC333" s="333">
        <f t="shared" si="67"/>
        <v>1.4600000000000364</v>
      </c>
      <c r="AD333" s="333">
        <f>G333+I333+J333+K333+L333-N333-O333-P333-Q333</f>
        <v>2544.5599999999995</v>
      </c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customHeight="1" x14ac:dyDescent="0.3">
      <c r="A334" s="385">
        <v>62</v>
      </c>
      <c r="B334" s="396" t="s">
        <v>192</v>
      </c>
      <c r="C334" s="375">
        <v>501058</v>
      </c>
      <c r="D334" s="375" t="s">
        <v>26</v>
      </c>
      <c r="E334" s="375"/>
      <c r="F334" s="397"/>
      <c r="G334" s="460">
        <v>1556.700000000001</v>
      </c>
      <c r="H334" s="460"/>
      <c r="I334" s="460"/>
      <c r="J334" s="458"/>
      <c r="K334" s="458">
        <v>1305.76</v>
      </c>
      <c r="L334" s="460"/>
      <c r="M334" s="460"/>
      <c r="N334" s="458">
        <v>1304.8699999999999</v>
      </c>
      <c r="O334" s="460"/>
      <c r="P334" s="458"/>
      <c r="Q334" s="460"/>
      <c r="R334" s="559">
        <f t="shared" si="60"/>
        <v>1557.5900000000011</v>
      </c>
      <c r="S334" s="561">
        <f t="shared" si="64"/>
        <v>9.4250589199873502E-4</v>
      </c>
      <c r="T334" s="333" t="str">
        <f t="shared" si="68"/>
        <v>MYR</v>
      </c>
      <c r="U334" s="327">
        <v>1557.5890574941091</v>
      </c>
      <c r="V334" s="333"/>
      <c r="W334" s="333">
        <f t="shared" si="65"/>
        <v>1557.5890574941091</v>
      </c>
      <c r="X334" s="332"/>
      <c r="Y334" s="332"/>
      <c r="Z334" s="332"/>
      <c r="AA334" s="332"/>
      <c r="AB334" s="332"/>
      <c r="AC334" s="333">
        <f t="shared" si="67"/>
        <v>0.89000000000010004</v>
      </c>
      <c r="AD334" s="333">
        <f>G334+I334+J334+K334+L334-N334-O334-P334-Q334</f>
        <v>1557.5900000000011</v>
      </c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3">
      <c r="A335" s="600">
        <v>63</v>
      </c>
      <c r="B335" s="396" t="s">
        <v>193</v>
      </c>
      <c r="C335" s="456">
        <v>501071</v>
      </c>
      <c r="D335" s="375" t="s">
        <v>26</v>
      </c>
      <c r="E335" s="456"/>
      <c r="F335" s="595"/>
      <c r="G335" s="460">
        <v>1910.0400000000011</v>
      </c>
      <c r="H335" s="460"/>
      <c r="I335" s="460"/>
      <c r="J335" s="458"/>
      <c r="K335" s="458">
        <v>1602.87</v>
      </c>
      <c r="L335" s="460"/>
      <c r="M335" s="460"/>
      <c r="N335" s="458">
        <v>1600.99</v>
      </c>
      <c r="O335" s="460"/>
      <c r="P335" s="458"/>
      <c r="Q335" s="460"/>
      <c r="R335" s="559">
        <f t="shared" si="60"/>
        <v>1911.9200000000008</v>
      </c>
      <c r="S335" s="561">
        <f t="shared" si="64"/>
        <v>-1.852843849292185E-2</v>
      </c>
      <c r="T335" s="333" t="str">
        <f t="shared" si="68"/>
        <v>MYR</v>
      </c>
      <c r="U335" s="327">
        <v>1911.9385284384937</v>
      </c>
      <c r="V335" s="333"/>
      <c r="W335" s="333">
        <f t="shared" si="65"/>
        <v>1911.9385284384937</v>
      </c>
      <c r="X335" s="332"/>
      <c r="Y335" s="332"/>
      <c r="Z335" s="332"/>
      <c r="AA335" s="332"/>
      <c r="AB335" s="332"/>
      <c r="AC335" s="333">
        <f t="shared" si="67"/>
        <v>1.8799999999998818</v>
      </c>
      <c r="AD335" s="333">
        <f>G335+I335+J335+K335+L335-N335-O335-P335-Q335</f>
        <v>1911.9200000000008</v>
      </c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hidden="1" customHeight="1" x14ac:dyDescent="0.3">
      <c r="A336" s="600">
        <v>21</v>
      </c>
      <c r="B336" s="594" t="s">
        <v>194</v>
      </c>
      <c r="C336" s="456">
        <v>501065</v>
      </c>
      <c r="D336" s="456" t="s">
        <v>26</v>
      </c>
      <c r="E336" s="456"/>
      <c r="F336" s="595"/>
      <c r="G336" s="460">
        <v>1.8189894035458565E-12</v>
      </c>
      <c r="H336" s="460"/>
      <c r="I336" s="460"/>
      <c r="J336" s="458"/>
      <c r="K336" s="458"/>
      <c r="L336" s="460"/>
      <c r="M336" s="460"/>
      <c r="N336" s="458"/>
      <c r="O336" s="460"/>
      <c r="P336" s="458"/>
      <c r="Q336" s="460"/>
      <c r="R336" s="559">
        <f t="shared" si="60"/>
        <v>1.8189894035458565E-12</v>
      </c>
      <c r="S336" s="561">
        <f t="shared" si="64"/>
        <v>1.8189894035458565E-12</v>
      </c>
      <c r="T336" s="333" t="str">
        <f t="shared" si="68"/>
        <v>MYR</v>
      </c>
      <c r="U336" s="327"/>
      <c r="V336" s="333"/>
      <c r="W336" s="333">
        <f t="shared" si="65"/>
        <v>0</v>
      </c>
      <c r="X336" s="332"/>
      <c r="Y336" s="332"/>
      <c r="Z336" s="332"/>
      <c r="AA336" s="332"/>
      <c r="AB336" s="332"/>
      <c r="AC336" s="333">
        <f t="shared" si="67"/>
        <v>0</v>
      </c>
      <c r="AD336" s="333">
        <f>G336+I336+J336+K336+L336-N336-O336-P336-Q336</f>
        <v>1.8189894035458565E-12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600">
        <v>64</v>
      </c>
      <c r="B337" s="396" t="s">
        <v>1464</v>
      </c>
      <c r="C337" s="456">
        <v>501217</v>
      </c>
      <c r="D337" s="456" t="s">
        <v>26</v>
      </c>
      <c r="E337" s="456"/>
      <c r="F337" s="595"/>
      <c r="G337" s="460">
        <v>4156.83</v>
      </c>
      <c r="H337" s="460"/>
      <c r="I337" s="460"/>
      <c r="J337" s="458"/>
      <c r="K337" s="458">
        <v>3490.47</v>
      </c>
      <c r="L337" s="460"/>
      <c r="M337" s="460"/>
      <c r="N337" s="458">
        <v>3483.97</v>
      </c>
      <c r="O337" s="460"/>
      <c r="P337" s="458"/>
      <c r="Q337" s="460"/>
      <c r="R337" s="559">
        <f t="shared" si="60"/>
        <v>4163.33</v>
      </c>
      <c r="S337" s="561">
        <f t="shared" si="64"/>
        <v>1.3198477534388076E-2</v>
      </c>
      <c r="T337" s="333" t="str">
        <f t="shared" si="68"/>
        <v>MYR</v>
      </c>
      <c r="U337" s="327">
        <v>4163.3168015224655</v>
      </c>
      <c r="V337" s="333"/>
      <c r="W337" s="333">
        <f t="shared" si="65"/>
        <v>4163.3168015224655</v>
      </c>
      <c r="X337" s="332"/>
      <c r="Y337" s="332"/>
      <c r="Z337" s="332"/>
      <c r="AA337" s="332"/>
      <c r="AB337" s="332"/>
      <c r="AC337" s="333"/>
      <c r="AD337" s="333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600">
        <v>65</v>
      </c>
      <c r="B338" s="594" t="s">
        <v>1364</v>
      </c>
      <c r="C338" s="456">
        <v>501136</v>
      </c>
      <c r="D338" s="456" t="s">
        <v>26</v>
      </c>
      <c r="E338" s="456"/>
      <c r="F338" s="595"/>
      <c r="G338" s="460">
        <v>30512.520000000011</v>
      </c>
      <c r="H338" s="460"/>
      <c r="I338" s="460"/>
      <c r="J338" s="458"/>
      <c r="K338" s="458">
        <v>13861.37</v>
      </c>
      <c r="L338" s="460"/>
      <c r="M338" s="460"/>
      <c r="N338" s="458"/>
      <c r="O338" s="460"/>
      <c r="P338" s="458"/>
      <c r="Q338" s="460"/>
      <c r="R338" s="559">
        <f t="shared" si="60"/>
        <v>44373.890000000014</v>
      </c>
      <c r="S338" s="561">
        <f t="shared" si="64"/>
        <v>2.5404682208318263E-2</v>
      </c>
      <c r="T338" s="333" t="str">
        <f t="shared" si="68"/>
        <v>MYR</v>
      </c>
      <c r="U338" s="327">
        <v>44373.864595317806</v>
      </c>
      <c r="V338" s="333"/>
      <c r="W338" s="333">
        <f t="shared" si="65"/>
        <v>44373.864595317806</v>
      </c>
      <c r="X338" s="332"/>
      <c r="Y338" s="332"/>
      <c r="Z338" s="332"/>
      <c r="AA338" s="332"/>
      <c r="AB338" s="332"/>
      <c r="AC338" s="333"/>
      <c r="AD338" s="333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3">
      <c r="A339" s="600">
        <v>66</v>
      </c>
      <c r="B339" s="594" t="s">
        <v>1418</v>
      </c>
      <c r="C339" s="456">
        <v>501182</v>
      </c>
      <c r="D339" s="456" t="s">
        <v>26</v>
      </c>
      <c r="E339" s="456"/>
      <c r="F339" s="595"/>
      <c r="G339" s="460">
        <v>554.34000000000015</v>
      </c>
      <c r="H339" s="460"/>
      <c r="I339" s="460"/>
      <c r="J339" s="458"/>
      <c r="K339" s="458">
        <v>17191.52</v>
      </c>
      <c r="L339" s="460"/>
      <c r="M339" s="460"/>
      <c r="N339" s="458">
        <v>16631.29</v>
      </c>
      <c r="O339" s="460"/>
      <c r="P339" s="458"/>
      <c r="Q339" s="460"/>
      <c r="R339" s="559">
        <f t="shared" si="60"/>
        <v>1114.5699999999997</v>
      </c>
      <c r="S339" s="561">
        <f t="shared" si="64"/>
        <v>-3.1769556164817914E-2</v>
      </c>
      <c r="T339" s="333" t="str">
        <f t="shared" si="68"/>
        <v>MYR</v>
      </c>
      <c r="U339" s="327">
        <v>1114.6017695561645</v>
      </c>
      <c r="V339" s="333"/>
      <c r="W339" s="333">
        <f t="shared" si="65"/>
        <v>1114.6017695561645</v>
      </c>
      <c r="X339" s="332"/>
      <c r="Y339" s="332"/>
      <c r="Z339" s="332"/>
      <c r="AA339" s="332"/>
      <c r="AB339" s="332"/>
      <c r="AC339" s="333"/>
      <c r="AD339" s="333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customHeight="1" x14ac:dyDescent="0.3">
      <c r="A340" s="600">
        <v>67</v>
      </c>
      <c r="B340" s="594" t="s">
        <v>1274</v>
      </c>
      <c r="C340" s="456">
        <v>501097</v>
      </c>
      <c r="D340" s="456" t="s">
        <v>26</v>
      </c>
      <c r="E340" s="456"/>
      <c r="F340" s="595"/>
      <c r="G340" s="460">
        <v>4889.489999999998</v>
      </c>
      <c r="H340" s="460"/>
      <c r="I340" s="460"/>
      <c r="J340" s="458"/>
      <c r="K340" s="458">
        <v>9553.2199999999993</v>
      </c>
      <c r="L340" s="460"/>
      <c r="M340" s="460"/>
      <c r="N340" s="458">
        <v>9167.9</v>
      </c>
      <c r="O340" s="460"/>
      <c r="P340" s="458"/>
      <c r="Q340" s="460"/>
      <c r="R340" s="559">
        <f t="shared" si="60"/>
        <v>5274.8099999999977</v>
      </c>
      <c r="S340" s="561">
        <f t="shared" si="64"/>
        <v>-6.2809950687551463E-2</v>
      </c>
      <c r="T340" s="333" t="str">
        <f t="shared" si="68"/>
        <v>MYR</v>
      </c>
      <c r="U340" s="327">
        <v>5274.8728099506852</v>
      </c>
      <c r="V340" s="333"/>
      <c r="W340" s="333">
        <f t="shared" si="65"/>
        <v>5274.8728099506852</v>
      </c>
      <c r="X340" s="332"/>
      <c r="Y340" s="332"/>
      <c r="Z340" s="332"/>
      <c r="AA340" s="332"/>
      <c r="AB340" s="332"/>
      <c r="AC340" s="333"/>
      <c r="AD340" s="333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600">
        <v>68</v>
      </c>
      <c r="B341" s="594" t="s">
        <v>1499</v>
      </c>
      <c r="C341" s="456">
        <v>501193</v>
      </c>
      <c r="D341" s="456" t="s">
        <v>26</v>
      </c>
      <c r="E341" s="456"/>
      <c r="F341" s="595"/>
      <c r="G341" s="366">
        <v>18717.819999999985</v>
      </c>
      <c r="H341" s="460"/>
      <c r="I341" s="460"/>
      <c r="J341" s="458"/>
      <c r="K341" s="458">
        <v>37010.959999999999</v>
      </c>
      <c r="L341" s="460"/>
      <c r="M341" s="460"/>
      <c r="N341" s="458">
        <v>35095.89</v>
      </c>
      <c r="O341" s="460"/>
      <c r="P341" s="458"/>
      <c r="Q341" s="460"/>
      <c r="R341" s="559">
        <f t="shared" si="60"/>
        <v>20632.889999999985</v>
      </c>
      <c r="S341" s="561">
        <f t="shared" si="64"/>
        <v>1.3287671215948649E-2</v>
      </c>
      <c r="T341" s="333" t="str">
        <f t="shared" si="68"/>
        <v>MYR</v>
      </c>
      <c r="U341" s="327">
        <v>20632.876712328769</v>
      </c>
      <c r="V341" s="333"/>
      <c r="W341" s="333">
        <f t="shared" si="65"/>
        <v>20632.876712328769</v>
      </c>
      <c r="X341" s="332"/>
      <c r="Y341" s="332"/>
      <c r="Z341" s="332"/>
      <c r="AA341" s="332"/>
      <c r="AB341" s="332"/>
      <c r="AC341" s="333"/>
      <c r="AD341" s="333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hidden="1" customHeight="1" x14ac:dyDescent="0.3">
      <c r="A342" s="600">
        <v>54</v>
      </c>
      <c r="B342" s="594" t="s">
        <v>1297</v>
      </c>
      <c r="C342" s="456">
        <v>501120</v>
      </c>
      <c r="D342" s="456" t="s">
        <v>26</v>
      </c>
      <c r="E342" s="456"/>
      <c r="F342" s="595"/>
      <c r="G342" s="460">
        <v>0</v>
      </c>
      <c r="H342" s="460"/>
      <c r="I342" s="460"/>
      <c r="J342" s="458"/>
      <c r="K342" s="458"/>
      <c r="L342" s="460"/>
      <c r="M342" s="460"/>
      <c r="N342" s="458"/>
      <c r="O342" s="460"/>
      <c r="P342" s="458"/>
      <c r="Q342" s="460"/>
      <c r="R342" s="559">
        <f t="shared" si="60"/>
        <v>0</v>
      </c>
      <c r="S342" s="561">
        <f t="shared" si="64"/>
        <v>0</v>
      </c>
      <c r="T342" s="333" t="str">
        <f t="shared" si="68"/>
        <v>MYR</v>
      </c>
      <c r="U342" s="327"/>
      <c r="V342" s="333"/>
      <c r="W342" s="333">
        <f t="shared" si="65"/>
        <v>0</v>
      </c>
      <c r="X342" s="332"/>
      <c r="Y342" s="332"/>
      <c r="Z342" s="332"/>
      <c r="AA342" s="332"/>
      <c r="AB342" s="332"/>
      <c r="AC342" s="333"/>
      <c r="AD342" s="333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600">
        <v>69</v>
      </c>
      <c r="B343" s="594" t="s">
        <v>1500</v>
      </c>
      <c r="C343" s="456">
        <v>501258</v>
      </c>
      <c r="D343" s="456" t="s">
        <v>26</v>
      </c>
      <c r="E343" s="456"/>
      <c r="F343" s="595"/>
      <c r="G343" s="460">
        <v>9510.9000000000015</v>
      </c>
      <c r="H343" s="460"/>
      <c r="I343" s="460"/>
      <c r="J343" s="458"/>
      <c r="K343" s="458">
        <v>20132.169999999998</v>
      </c>
      <c r="L343" s="460"/>
      <c r="M343" s="460"/>
      <c r="N343" s="458">
        <v>18466.68</v>
      </c>
      <c r="O343" s="460"/>
      <c r="P343" s="458"/>
      <c r="Q343" s="460"/>
      <c r="R343" s="559">
        <f t="shared" si="60"/>
        <v>11176.39</v>
      </c>
      <c r="S343" s="561">
        <f t="shared" si="64"/>
        <v>-1.7536219178509782E-2</v>
      </c>
      <c r="T343" s="333" t="str">
        <f t="shared" si="68"/>
        <v>MYR</v>
      </c>
      <c r="U343" s="327">
        <v>11176.407536219178</v>
      </c>
      <c r="V343" s="333"/>
      <c r="W343" s="333">
        <f t="shared" si="65"/>
        <v>11176.407536219178</v>
      </c>
      <c r="X343" s="332"/>
      <c r="Y343" s="332"/>
      <c r="Z343" s="332"/>
      <c r="AA343" s="332"/>
      <c r="AB343" s="332"/>
      <c r="AC343" s="333"/>
      <c r="AD343" s="333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600">
        <v>70</v>
      </c>
      <c r="B344" s="594" t="s">
        <v>1588</v>
      </c>
      <c r="C344" s="456">
        <v>501289</v>
      </c>
      <c r="D344" s="456" t="s">
        <v>26</v>
      </c>
      <c r="E344" s="456"/>
      <c r="F344" s="595"/>
      <c r="G344" s="460">
        <v>63550.5</v>
      </c>
      <c r="H344" s="460"/>
      <c r="I344" s="460"/>
      <c r="J344" s="458"/>
      <c r="K344" s="458">
        <v>112679.45</v>
      </c>
      <c r="L344" s="460"/>
      <c r="M344" s="460"/>
      <c r="N344" s="458">
        <v>95703.93</v>
      </c>
      <c r="O344" s="460"/>
      <c r="P344" s="458"/>
      <c r="Q344" s="460"/>
      <c r="R344" s="559">
        <f t="shared" si="60"/>
        <v>80526.020000000019</v>
      </c>
      <c r="S344" s="561">
        <f t="shared" si="64"/>
        <v>-7.3972602549474686E-3</v>
      </c>
      <c r="T344" s="333" t="str">
        <f t="shared" si="68"/>
        <v>MYR</v>
      </c>
      <c r="U344" s="327">
        <v>80526.027397260274</v>
      </c>
      <c r="V344" s="333"/>
      <c r="W344" s="333">
        <f t="shared" si="65"/>
        <v>80526.027397260274</v>
      </c>
      <c r="X344" s="332"/>
      <c r="Y344" s="332"/>
      <c r="Z344" s="332"/>
      <c r="AA344" s="332"/>
      <c r="AB344" s="332"/>
      <c r="AC344" s="333"/>
      <c r="AD344" s="333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600">
        <v>71</v>
      </c>
      <c r="B345" s="594" t="s">
        <v>1600</v>
      </c>
      <c r="C345" s="456">
        <v>501309</v>
      </c>
      <c r="D345" s="456" t="s">
        <v>26</v>
      </c>
      <c r="E345" s="456"/>
      <c r="F345" s="595"/>
      <c r="G345" s="460">
        <v>9352.82</v>
      </c>
      <c r="H345" s="460"/>
      <c r="I345" s="460"/>
      <c r="J345" s="458"/>
      <c r="K345" s="458">
        <v>80552.679999999993</v>
      </c>
      <c r="L345" s="460"/>
      <c r="M345" s="460"/>
      <c r="N345" s="458">
        <v>50094.87</v>
      </c>
      <c r="O345" s="460"/>
      <c r="P345" s="458"/>
      <c r="Q345" s="460"/>
      <c r="R345" s="559">
        <f t="shared" si="60"/>
        <v>39810.629999999997</v>
      </c>
      <c r="S345" s="561">
        <f t="shared" si="64"/>
        <v>2.2981351503403857E-3</v>
      </c>
      <c r="T345" s="333" t="str">
        <f t="shared" si="68"/>
        <v>MYR</v>
      </c>
      <c r="U345" s="327">
        <v>39810.627701864847</v>
      </c>
      <c r="V345" s="333"/>
      <c r="W345" s="333">
        <f t="shared" si="65"/>
        <v>39810.627701864847</v>
      </c>
      <c r="X345" s="332"/>
      <c r="Y345" s="332"/>
      <c r="Z345" s="332"/>
      <c r="AA345" s="332"/>
      <c r="AB345" s="332"/>
      <c r="AC345" s="333"/>
      <c r="AD345" s="333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customHeight="1" x14ac:dyDescent="0.3">
      <c r="A346" s="600">
        <v>72</v>
      </c>
      <c r="B346" s="594" t="s">
        <v>1298</v>
      </c>
      <c r="C346" s="456">
        <v>501121</v>
      </c>
      <c r="D346" s="456" t="s">
        <v>26</v>
      </c>
      <c r="E346" s="456"/>
      <c r="F346" s="595"/>
      <c r="G346" s="460">
        <v>21500.28999999987</v>
      </c>
      <c r="H346" s="460"/>
      <c r="I346" s="460"/>
      <c r="J346" s="458"/>
      <c r="K346" s="458">
        <v>39628.300000000003</v>
      </c>
      <c r="L346" s="460"/>
      <c r="M346" s="460"/>
      <c r="N346" s="458">
        <v>40312.980000000003</v>
      </c>
      <c r="O346" s="460"/>
      <c r="P346" s="458"/>
      <c r="Q346" s="460"/>
      <c r="R346" s="559">
        <f t="shared" si="60"/>
        <v>20815.60999999987</v>
      </c>
      <c r="S346" s="561">
        <f t="shared" si="64"/>
        <v>4.2679243637394393E-2</v>
      </c>
      <c r="T346" s="333" t="str">
        <f t="shared" si="68"/>
        <v>MYR</v>
      </c>
      <c r="U346" s="327">
        <v>20815.567320756232</v>
      </c>
      <c r="V346" s="333"/>
      <c r="W346" s="333">
        <f t="shared" si="65"/>
        <v>20815.567320756232</v>
      </c>
      <c r="X346" s="332"/>
      <c r="Y346" s="332"/>
      <c r="Z346" s="332"/>
      <c r="AA346" s="332"/>
      <c r="AB346" s="332"/>
      <c r="AC346" s="333"/>
      <c r="AD346" s="333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2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3">
      <c r="A347" s="600">
        <v>73</v>
      </c>
      <c r="B347" s="594" t="s">
        <v>1299</v>
      </c>
      <c r="C347" s="456">
        <v>501122</v>
      </c>
      <c r="D347" s="456" t="s">
        <v>26</v>
      </c>
      <c r="E347" s="456"/>
      <c r="F347" s="595"/>
      <c r="G347" s="460">
        <v>41754.910000000018</v>
      </c>
      <c r="H347" s="460"/>
      <c r="I347" s="460"/>
      <c r="J347" s="458"/>
      <c r="K347" s="458">
        <v>80651.69</v>
      </c>
      <c r="L347" s="460"/>
      <c r="M347" s="460"/>
      <c r="N347" s="458">
        <v>78290.41</v>
      </c>
      <c r="O347" s="460"/>
      <c r="P347" s="458"/>
      <c r="Q347" s="460"/>
      <c r="R347" s="559">
        <f t="shared" si="60"/>
        <v>44116.190000000017</v>
      </c>
      <c r="S347" s="561">
        <f t="shared" si="64"/>
        <v>2.5342202759929933E-2</v>
      </c>
      <c r="T347" s="333" t="str">
        <f t="shared" si="68"/>
        <v>MYR</v>
      </c>
      <c r="U347" s="327">
        <v>44116.164657797257</v>
      </c>
      <c r="V347" s="333"/>
      <c r="W347" s="333">
        <f t="shared" si="65"/>
        <v>44116.164657797257</v>
      </c>
      <c r="X347" s="332"/>
      <c r="Y347" s="332"/>
      <c r="Z347" s="332"/>
      <c r="AA347" s="332"/>
      <c r="AB347" s="332"/>
      <c r="AC347" s="333"/>
      <c r="AD347" s="333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2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3">
      <c r="A348" s="600">
        <v>74</v>
      </c>
      <c r="B348" s="594" t="s">
        <v>1325</v>
      </c>
      <c r="C348" s="456">
        <v>501126</v>
      </c>
      <c r="D348" s="456" t="s">
        <v>26</v>
      </c>
      <c r="E348" s="456"/>
      <c r="F348" s="595"/>
      <c r="G348" s="460">
        <v>20002.169999999969</v>
      </c>
      <c r="H348" s="460"/>
      <c r="I348" s="460"/>
      <c r="J348" s="458"/>
      <c r="K348" s="458">
        <v>38681.279999999999</v>
      </c>
      <c r="L348" s="460"/>
      <c r="M348" s="460"/>
      <c r="N348" s="458">
        <v>37504.11</v>
      </c>
      <c r="O348" s="460"/>
      <c r="P348" s="458"/>
      <c r="Q348" s="460"/>
      <c r="R348" s="559">
        <f t="shared" si="60"/>
        <v>21179.339999999967</v>
      </c>
      <c r="S348" s="561">
        <f t="shared" si="64"/>
        <v>-2.0485358945734333E-2</v>
      </c>
      <c r="T348" s="333" t="str">
        <f t="shared" si="68"/>
        <v>MYR</v>
      </c>
      <c r="U348" s="327">
        <v>21179.360485358913</v>
      </c>
      <c r="V348" s="333"/>
      <c r="W348" s="333">
        <f t="shared" si="65"/>
        <v>21179.360485358913</v>
      </c>
      <c r="X348" s="332"/>
      <c r="Y348" s="332"/>
      <c r="Z348" s="332"/>
      <c r="AA348" s="332"/>
      <c r="AB348" s="332"/>
      <c r="AC348" s="333"/>
      <c r="AD348" s="333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2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hidden="1" customHeight="1" x14ac:dyDescent="0.3">
      <c r="A349" s="600">
        <v>57</v>
      </c>
      <c r="B349" s="594" t="s">
        <v>1261</v>
      </c>
      <c r="C349" s="456">
        <v>501091</v>
      </c>
      <c r="D349" s="456" t="s">
        <v>26</v>
      </c>
      <c r="E349" s="456"/>
      <c r="F349" s="595"/>
      <c r="G349" s="460">
        <v>0</v>
      </c>
      <c r="H349" s="460"/>
      <c r="I349" s="460"/>
      <c r="J349" s="458"/>
      <c r="K349" s="458"/>
      <c r="L349" s="460"/>
      <c r="M349" s="460"/>
      <c r="N349" s="458"/>
      <c r="O349" s="460"/>
      <c r="P349" s="458"/>
      <c r="Q349" s="460"/>
      <c r="R349" s="559">
        <f t="shared" si="60"/>
        <v>0</v>
      </c>
      <c r="S349" s="561">
        <f t="shared" si="64"/>
        <v>0</v>
      </c>
      <c r="T349" s="333" t="str">
        <f t="shared" si="68"/>
        <v>MYR</v>
      </c>
      <c r="U349" s="327"/>
      <c r="V349" s="333"/>
      <c r="W349" s="333">
        <f t="shared" si="65"/>
        <v>0</v>
      </c>
      <c r="X349" s="332"/>
      <c r="Y349" s="332"/>
      <c r="Z349" s="332"/>
      <c r="AA349" s="332"/>
      <c r="AB349" s="332"/>
      <c r="AC349" s="333"/>
      <c r="AD349" s="333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3">
      <c r="A350" s="600">
        <v>75</v>
      </c>
      <c r="B350" s="594" t="s">
        <v>1544</v>
      </c>
      <c r="C350" s="456">
        <v>501260</v>
      </c>
      <c r="D350" s="456" t="s">
        <v>0</v>
      </c>
      <c r="E350" s="456"/>
      <c r="F350" s="595"/>
      <c r="G350" s="460">
        <v>143603.71999999994</v>
      </c>
      <c r="H350" s="460"/>
      <c r="I350" s="460"/>
      <c r="J350" s="458">
        <v>4.97</v>
      </c>
      <c r="K350" s="458">
        <v>153697.56</v>
      </c>
      <c r="L350" s="460"/>
      <c r="M350" s="460"/>
      <c r="N350" s="458">
        <v>153693.5</v>
      </c>
      <c r="O350" s="460"/>
      <c r="P350" s="458"/>
      <c r="Q350" s="460"/>
      <c r="R350" s="559">
        <f t="shared" si="60"/>
        <v>143612.74999999994</v>
      </c>
      <c r="S350" s="561">
        <f t="shared" ref="S350:S353" si="69">R350-W350</f>
        <v>-2.7777778450399637E-3</v>
      </c>
      <c r="T350" s="333" t="s">
        <v>0</v>
      </c>
      <c r="U350" s="327">
        <v>35363.888888888891</v>
      </c>
      <c r="V350" s="333"/>
      <c r="W350" s="333">
        <f t="shared" ref="W350:W353" si="70">U350*$W$1</f>
        <v>143612.75277777779</v>
      </c>
      <c r="X350" s="332"/>
      <c r="Y350" s="332"/>
      <c r="Z350" s="332"/>
      <c r="AA350" s="332"/>
      <c r="AB350" s="332"/>
      <c r="AC350" s="333"/>
      <c r="AD350" s="333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58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customHeight="1" x14ac:dyDescent="0.3">
      <c r="A351" s="600">
        <v>76</v>
      </c>
      <c r="B351" s="594" t="s">
        <v>1452</v>
      </c>
      <c r="C351" s="456">
        <v>501198</v>
      </c>
      <c r="D351" s="456" t="s">
        <v>26</v>
      </c>
      <c r="E351" s="456"/>
      <c r="F351" s="595"/>
      <c r="G351" s="460">
        <v>3678.300000000002</v>
      </c>
      <c r="H351" s="460"/>
      <c r="I351" s="460"/>
      <c r="J351" s="458"/>
      <c r="K351" s="458">
        <v>4677.43</v>
      </c>
      <c r="L351" s="460"/>
      <c r="M351" s="460"/>
      <c r="N351" s="458">
        <v>4593.6099999999997</v>
      </c>
      <c r="O351" s="460"/>
      <c r="P351" s="458"/>
      <c r="Q351" s="460"/>
      <c r="R351" s="559">
        <f t="shared" si="60"/>
        <v>3762.1200000000035</v>
      </c>
      <c r="S351" s="561">
        <f t="shared" si="69"/>
        <v>-6.6248218763576006E-4</v>
      </c>
      <c r="T351" s="333" t="str">
        <f t="shared" si="68"/>
        <v>MYR</v>
      </c>
      <c r="U351" s="327">
        <v>3762.1206624821912</v>
      </c>
      <c r="V351" s="333"/>
      <c r="W351" s="333">
        <f t="shared" ref="W351:W352" si="71">U351</f>
        <v>3762.1206624821912</v>
      </c>
      <c r="X351" s="332"/>
      <c r="Y351" s="332"/>
      <c r="Z351" s="332"/>
      <c r="AA351" s="332"/>
      <c r="AB351" s="332"/>
      <c r="AC351" s="333"/>
      <c r="AD351" s="333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customHeight="1" x14ac:dyDescent="0.3">
      <c r="A352" s="600">
        <v>77</v>
      </c>
      <c r="B352" s="594" t="s">
        <v>1601</v>
      </c>
      <c r="C352" s="456">
        <v>501307</v>
      </c>
      <c r="D352" s="456" t="s">
        <v>26</v>
      </c>
      <c r="E352" s="456"/>
      <c r="F352" s="595"/>
      <c r="G352" s="460">
        <v>13071.05</v>
      </c>
      <c r="H352" s="460"/>
      <c r="I352" s="460"/>
      <c r="J352" s="458"/>
      <c r="K352" s="458">
        <v>31051.43</v>
      </c>
      <c r="L352" s="460"/>
      <c r="M352" s="460"/>
      <c r="N352" s="458">
        <v>30163.95</v>
      </c>
      <c r="O352" s="460"/>
      <c r="P352" s="458"/>
      <c r="Q352" s="460"/>
      <c r="R352" s="559">
        <f t="shared" si="60"/>
        <v>13958.529999999995</v>
      </c>
      <c r="S352" s="561">
        <f t="shared" si="69"/>
        <v>6.6951123262697365E-3</v>
      </c>
      <c r="T352" s="333" t="str">
        <f t="shared" si="68"/>
        <v>MYR</v>
      </c>
      <c r="U352" s="327">
        <v>13958.523304887669</v>
      </c>
      <c r="V352" s="333"/>
      <c r="W352" s="333">
        <f t="shared" si="71"/>
        <v>13958.523304887669</v>
      </c>
      <c r="X352" s="332"/>
      <c r="Y352" s="332"/>
      <c r="Z352" s="332"/>
      <c r="AA352" s="332"/>
      <c r="AB352" s="332"/>
      <c r="AC352" s="333"/>
      <c r="AD352" s="333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customHeight="1" x14ac:dyDescent="0.3">
      <c r="A353" s="600">
        <v>78</v>
      </c>
      <c r="B353" s="594" t="s">
        <v>1543</v>
      </c>
      <c r="C353" s="456">
        <v>501264</v>
      </c>
      <c r="D353" s="456" t="s">
        <v>0</v>
      </c>
      <c r="E353" s="456"/>
      <c r="F353" s="595"/>
      <c r="G353" s="460">
        <v>273261.5500000001</v>
      </c>
      <c r="H353" s="460"/>
      <c r="I353" s="460"/>
      <c r="J353" s="458"/>
      <c r="K353" s="458">
        <v>268663.62</v>
      </c>
      <c r="L353" s="460"/>
      <c r="M353" s="460"/>
      <c r="N353" s="458"/>
      <c r="O353" s="460"/>
      <c r="P353" s="458">
        <v>4597.8999999999996</v>
      </c>
      <c r="Q353" s="460"/>
      <c r="R353" s="559">
        <f t="shared" si="60"/>
        <v>537327.27000000014</v>
      </c>
      <c r="S353" s="561">
        <f t="shared" si="69"/>
        <v>3.1944445800036192E-3</v>
      </c>
      <c r="T353" s="333" t="s">
        <v>0</v>
      </c>
      <c r="U353" s="327">
        <v>132314.02777777778</v>
      </c>
      <c r="V353" s="333"/>
      <c r="W353" s="333">
        <f t="shared" si="70"/>
        <v>537327.26680555556</v>
      </c>
      <c r="X353" s="332"/>
      <c r="Y353" s="332"/>
      <c r="Z353" s="332"/>
      <c r="AA353" s="332"/>
      <c r="AB353" s="332"/>
      <c r="AC353" s="333"/>
      <c r="AD353" s="333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customHeight="1" thickBot="1" x14ac:dyDescent="0.35">
      <c r="A354" s="600"/>
      <c r="B354" s="594"/>
      <c r="C354" s="456"/>
      <c r="D354" s="456"/>
      <c r="E354" s="456"/>
      <c r="F354" s="595"/>
      <c r="G354" s="458"/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56"/>
      <c r="S354" s="561"/>
      <c r="T354" s="333"/>
      <c r="U354" s="327"/>
      <c r="V354" s="333"/>
      <c r="W354" s="333"/>
      <c r="X354" s="332"/>
      <c r="Y354" s="332"/>
      <c r="Z354" s="332"/>
      <c r="AA354" s="332"/>
      <c r="AB354" s="332"/>
      <c r="AC354" s="332"/>
      <c r="AD354" s="333">
        <f t="shared" ref="AD354:AD368" si="72">G354+I354+J354+K354+L354-N354-O354-P354-Q354</f>
        <v>0</v>
      </c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customHeight="1" thickBot="1" x14ac:dyDescent="0.35">
      <c r="A355" s="602"/>
      <c r="B355" s="1025" t="s">
        <v>195</v>
      </c>
      <c r="C355" s="1025"/>
      <c r="D355" s="1025"/>
      <c r="E355" s="603"/>
      <c r="F355" s="604"/>
      <c r="G355" s="606">
        <f>SUM(G254:G354)</f>
        <v>4196934.5877070827</v>
      </c>
      <c r="H355" s="606">
        <f>SUM(H254:H354)</f>
        <v>0</v>
      </c>
      <c r="I355" s="606">
        <f>SUM(I254:I354)</f>
        <v>10086723.08</v>
      </c>
      <c r="J355" s="606">
        <f>SUM(J254:J354)</f>
        <v>7292.45</v>
      </c>
      <c r="K355" s="606">
        <f>SUM(K254:K354)</f>
        <v>5073860.58</v>
      </c>
      <c r="L355" s="606">
        <f>SUM(L254:L354)</f>
        <v>0</v>
      </c>
      <c r="M355" s="606">
        <f>SUM(M254:M354)</f>
        <v>0</v>
      </c>
      <c r="N355" s="606">
        <f>SUM(N254:N354)</f>
        <v>6686143.4900000049</v>
      </c>
      <c r="O355" s="606">
        <f>SUM(O254:O354)</f>
        <v>0</v>
      </c>
      <c r="P355" s="606">
        <f>SUM(P254:P354)</f>
        <v>11096.3</v>
      </c>
      <c r="Q355" s="606">
        <f>SUM(Q254:Q354)</f>
        <v>0</v>
      </c>
      <c r="R355" s="606">
        <f>SUM(R254:R354)</f>
        <v>12667570.90770708</v>
      </c>
      <c r="S355" s="561"/>
      <c r="T355" s="333"/>
      <c r="U355" s="327"/>
      <c r="V355" s="333"/>
      <c r="W355" s="333"/>
      <c r="X355" s="332"/>
      <c r="Y355" s="332"/>
      <c r="Z355" s="332"/>
      <c r="AA355" s="332"/>
      <c r="AB355" s="332"/>
      <c r="AC355" s="332"/>
      <c r="AD355" s="333">
        <f t="shared" si="72"/>
        <v>12667570.907707073</v>
      </c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customHeight="1" x14ac:dyDescent="0.3">
      <c r="A356" s="323"/>
      <c r="C356" s="324"/>
      <c r="D356" s="324"/>
      <c r="E356" s="324"/>
      <c r="F356" s="401"/>
      <c r="G356" s="488"/>
      <c r="H356" s="489"/>
      <c r="I356" s="665"/>
      <c r="J356" s="326"/>
      <c r="K356" s="326"/>
      <c r="L356" s="326"/>
      <c r="M356" s="326"/>
      <c r="N356" s="326"/>
      <c r="O356" s="326"/>
      <c r="P356" s="326"/>
      <c r="Q356" s="326"/>
      <c r="R356" s="463"/>
      <c r="S356" s="561"/>
      <c r="T356" s="333"/>
      <c r="U356" s="327"/>
      <c r="V356" s="333"/>
      <c r="W356" s="333"/>
      <c r="X356" s="332"/>
      <c r="Y356" s="332"/>
      <c r="Z356" s="332"/>
      <c r="AA356" s="332"/>
      <c r="AB356" s="332"/>
      <c r="AC356" s="332"/>
      <c r="AD356" s="333">
        <f t="shared" si="72"/>
        <v>0</v>
      </c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hidden="1" customHeight="1" x14ac:dyDescent="0.3">
      <c r="A357" s="323"/>
      <c r="B357" s="666" t="s">
        <v>196</v>
      </c>
      <c r="C357" s="324"/>
      <c r="D357" s="324"/>
      <c r="E357" s="660"/>
      <c r="F357" s="401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466"/>
      <c r="S357" s="561"/>
      <c r="T357" s="333"/>
      <c r="U357" s="327"/>
      <c r="V357" s="333"/>
      <c r="W357" s="333"/>
      <c r="X357" s="332"/>
      <c r="Y357" s="332"/>
      <c r="Z357" s="332"/>
      <c r="AA357" s="332"/>
      <c r="AB357" s="332"/>
      <c r="AC357" s="332"/>
      <c r="AD357" s="333">
        <f t="shared" si="72"/>
        <v>0</v>
      </c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5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hidden="1" customHeight="1" x14ac:dyDescent="0.3">
      <c r="A358" s="385">
        <v>1</v>
      </c>
      <c r="B358" s="396" t="s">
        <v>197</v>
      </c>
      <c r="C358" s="375">
        <v>500916</v>
      </c>
      <c r="D358" s="375" t="s">
        <v>26</v>
      </c>
      <c r="E358" s="375"/>
      <c r="F358" s="397"/>
      <c r="G358" s="421">
        <v>4.6631890872959048E-3</v>
      </c>
      <c r="H358" s="421"/>
      <c r="I358" s="460"/>
      <c r="J358" s="416"/>
      <c r="K358" s="458"/>
      <c r="L358" s="460"/>
      <c r="M358" s="460"/>
      <c r="N358" s="458"/>
      <c r="O358" s="458"/>
      <c r="P358" s="458"/>
      <c r="Q358" s="460"/>
      <c r="R358" s="585">
        <f>G358+H358+J358+K358+I358+L358-M358-O358-P358-Q358-N358</f>
        <v>4.6631890872959048E-3</v>
      </c>
      <c r="S358" s="561">
        <f>R358-W358</f>
        <v>4.6631890872959048E-3</v>
      </c>
      <c r="T358" s="333"/>
      <c r="U358" s="327"/>
      <c r="V358" s="333"/>
      <c r="W358" s="333">
        <f>U358</f>
        <v>0</v>
      </c>
      <c r="X358" s="332"/>
      <c r="Y358" s="332"/>
      <c r="Z358" s="332"/>
      <c r="AA358" s="332"/>
      <c r="AB358" s="332"/>
      <c r="AC358" s="333">
        <f>I358+J358+K358+L358-N358-O358-P358-Q358</f>
        <v>0</v>
      </c>
      <c r="AD358" s="333">
        <f t="shared" si="72"/>
        <v>4.6631890872959048E-3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5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hidden="1" customHeight="1" x14ac:dyDescent="0.3">
      <c r="A359" s="385">
        <v>2</v>
      </c>
      <c r="B359" s="396" t="s">
        <v>198</v>
      </c>
      <c r="C359" s="375">
        <v>501007</v>
      </c>
      <c r="D359" s="375" t="s">
        <v>0</v>
      </c>
      <c r="E359" s="375"/>
      <c r="F359" s="397"/>
      <c r="G359" s="421">
        <v>-4.433253277966287E-3</v>
      </c>
      <c r="H359" s="440"/>
      <c r="I359" s="365"/>
      <c r="J359" s="413"/>
      <c r="K359" s="368"/>
      <c r="L359" s="367"/>
      <c r="M359" s="367"/>
      <c r="N359" s="368"/>
      <c r="O359" s="369"/>
      <c r="P359" s="366"/>
      <c r="Q359" s="367"/>
      <c r="R359" s="559">
        <f>G359+H359+J359+K359+I359-M359-O359-P359-Q359-N359</f>
        <v>-4.433253277966287E-3</v>
      </c>
      <c r="S359" s="561">
        <f>R359-W359</f>
        <v>-4.433253277966287E-3</v>
      </c>
      <c r="T359" s="333"/>
      <c r="U359" s="327"/>
      <c r="V359" s="333"/>
      <c r="W359" s="333">
        <f>U359*$W$1</f>
        <v>0</v>
      </c>
      <c r="X359" s="332"/>
      <c r="Y359" s="332"/>
      <c r="Z359" s="332"/>
      <c r="AA359" s="332"/>
      <c r="AB359" s="332"/>
      <c r="AC359" s="332"/>
      <c r="AD359" s="333">
        <f t="shared" si="72"/>
        <v>-4.433253277966287E-3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32"/>
      <c r="BC359" s="332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hidden="1" customHeight="1" thickBot="1" x14ac:dyDescent="0.35">
      <c r="A360" s="600"/>
      <c r="B360" s="594"/>
      <c r="C360" s="456"/>
      <c r="D360" s="456"/>
      <c r="E360" s="456"/>
      <c r="F360" s="595"/>
      <c r="G360" s="458"/>
      <c r="H360" s="607"/>
      <c r="I360" s="388"/>
      <c r="J360" s="388"/>
      <c r="K360" s="388"/>
      <c r="L360" s="388"/>
      <c r="M360" s="388"/>
      <c r="N360" s="388"/>
      <c r="O360" s="388"/>
      <c r="P360" s="388"/>
      <c r="Q360" s="388"/>
      <c r="R360" s="556"/>
      <c r="S360" s="561"/>
      <c r="T360" s="333"/>
      <c r="U360" s="327"/>
      <c r="V360" s="333"/>
      <c r="W360" s="333"/>
      <c r="X360" s="332"/>
      <c r="Y360" s="332"/>
      <c r="Z360" s="332"/>
      <c r="AA360" s="332"/>
      <c r="AB360" s="332"/>
      <c r="AC360" s="332"/>
      <c r="AD360" s="333">
        <f t="shared" si="72"/>
        <v>0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32"/>
      <c r="BC360" s="332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hidden="1" customHeight="1" thickBot="1" x14ac:dyDescent="0.35">
      <c r="A361" s="602"/>
      <c r="B361" s="1026" t="s">
        <v>200</v>
      </c>
      <c r="C361" s="1026"/>
      <c r="D361" s="1026"/>
      <c r="E361" s="603"/>
      <c r="F361" s="604"/>
      <c r="G361" s="605">
        <f t="shared" ref="G361:R361" si="73">SUM(G358:G359)</f>
        <v>2.2993580932961777E-4</v>
      </c>
      <c r="H361" s="605">
        <f t="shared" si="73"/>
        <v>0</v>
      </c>
      <c r="I361" s="605">
        <f t="shared" si="73"/>
        <v>0</v>
      </c>
      <c r="J361" s="605">
        <f t="shared" si="73"/>
        <v>0</v>
      </c>
      <c r="K361" s="605">
        <f t="shared" si="73"/>
        <v>0</v>
      </c>
      <c r="L361" s="605">
        <f t="shared" si="73"/>
        <v>0</v>
      </c>
      <c r="M361" s="605">
        <f t="shared" si="73"/>
        <v>0</v>
      </c>
      <c r="N361" s="605">
        <f t="shared" si="73"/>
        <v>0</v>
      </c>
      <c r="O361" s="605">
        <f t="shared" si="73"/>
        <v>0</v>
      </c>
      <c r="P361" s="605">
        <f t="shared" si="73"/>
        <v>0</v>
      </c>
      <c r="Q361" s="605">
        <f t="shared" si="73"/>
        <v>0</v>
      </c>
      <c r="R361" s="606">
        <f t="shared" si="73"/>
        <v>2.2993580932961777E-4</v>
      </c>
      <c r="S361" s="561"/>
      <c r="T361" s="333"/>
      <c r="U361" s="327"/>
      <c r="V361" s="333"/>
      <c r="W361" s="333"/>
      <c r="X361" s="332"/>
      <c r="Y361" s="332"/>
      <c r="Z361" s="332"/>
      <c r="AA361" s="332"/>
      <c r="AB361" s="332"/>
      <c r="AC361" s="332"/>
      <c r="AD361" s="333">
        <f t="shared" si="72"/>
        <v>2.2993580932961777E-4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32"/>
      <c r="BC361" s="332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hidden="1" customHeight="1" x14ac:dyDescent="0.3">
      <c r="A362" s="323"/>
      <c r="C362" s="324"/>
      <c r="D362" s="324"/>
      <c r="E362" s="324"/>
      <c r="F362" s="401"/>
      <c r="G362" s="488"/>
      <c r="H362" s="489"/>
      <c r="I362" s="665"/>
      <c r="J362" s="326"/>
      <c r="K362" s="326"/>
      <c r="L362" s="326"/>
      <c r="M362" s="326"/>
      <c r="N362" s="326"/>
      <c r="O362" s="326"/>
      <c r="P362" s="326"/>
      <c r="Q362" s="326"/>
      <c r="R362" s="463"/>
      <c r="S362" s="561"/>
      <c r="T362" s="333"/>
      <c r="U362" s="327"/>
      <c r="V362" s="332"/>
      <c r="W362" s="333"/>
      <c r="X362" s="332"/>
      <c r="Y362" s="332"/>
      <c r="Z362" s="332"/>
      <c r="AA362" s="332"/>
      <c r="AB362" s="332"/>
      <c r="AC362" s="332"/>
      <c r="AD362" s="333">
        <f t="shared" si="72"/>
        <v>0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32"/>
      <c r="BC362" s="332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26" customFormat="1" ht="15" hidden="1" customHeight="1" x14ac:dyDescent="0.3">
      <c r="A363" s="323"/>
      <c r="B363" s="667" t="s">
        <v>201</v>
      </c>
      <c r="C363" s="324"/>
      <c r="D363" s="324"/>
      <c r="E363" s="324"/>
      <c r="F363" s="401"/>
      <c r="G363" s="488"/>
      <c r="H363" s="489"/>
      <c r="R363" s="466"/>
      <c r="S363" s="561"/>
      <c r="T363" s="333"/>
      <c r="U363" s="327"/>
      <c r="V363" s="332"/>
      <c r="W363" s="333"/>
      <c r="X363" s="332"/>
      <c r="Y363" s="332"/>
      <c r="Z363" s="332"/>
      <c r="AA363" s="332"/>
      <c r="AB363" s="332"/>
      <c r="AC363" s="332"/>
      <c r="AD363" s="333">
        <f t="shared" si="72"/>
        <v>0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32"/>
      <c r="BC363" s="332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FJ363" s="334"/>
      <c r="FK363" s="334"/>
      <c r="FL363" s="334"/>
      <c r="FM363" s="334"/>
      <c r="FN363" s="334"/>
      <c r="FO363" s="334"/>
      <c r="FP363" s="334"/>
      <c r="FQ363" s="334"/>
      <c r="FR363" s="334"/>
      <c r="FS363" s="334"/>
      <c r="FT363" s="334"/>
      <c r="FU363" s="334"/>
      <c r="FV363" s="334"/>
      <c r="FW363" s="334"/>
      <c r="FX363" s="334"/>
      <c r="FY363" s="334"/>
      <c r="FZ363" s="334"/>
      <c r="GA363" s="334"/>
      <c r="GB363" s="334"/>
      <c r="GC363" s="334"/>
      <c r="GD363" s="334"/>
      <c r="GE363" s="334"/>
      <c r="GF363" s="334"/>
      <c r="GG363" s="334"/>
      <c r="GH363" s="334"/>
      <c r="GI363" s="334"/>
      <c r="GJ363" s="334"/>
      <c r="GK363" s="334"/>
      <c r="GL363" s="334"/>
      <c r="GM363" s="334"/>
      <c r="GN363" s="334"/>
      <c r="GO363" s="334"/>
      <c r="GP363" s="334"/>
      <c r="GQ363" s="334"/>
      <c r="GR363" s="334"/>
      <c r="GS363" s="334"/>
      <c r="GT363" s="334"/>
      <c r="GU363" s="334"/>
      <c r="GV363" s="334"/>
      <c r="GW363" s="334"/>
      <c r="GX363" s="334"/>
      <c r="GY363" s="334"/>
      <c r="GZ363" s="334"/>
      <c r="HA363" s="334"/>
      <c r="HB363" s="334"/>
      <c r="HC363" s="334"/>
      <c r="HD363" s="334"/>
      <c r="HE363" s="334"/>
      <c r="HF363" s="334"/>
      <c r="HG363" s="334"/>
      <c r="HH363" s="334"/>
      <c r="HI363" s="334"/>
      <c r="HJ363" s="334"/>
      <c r="HK363" s="334"/>
      <c r="HL363" s="334"/>
      <c r="HM363" s="334"/>
      <c r="HN363" s="334"/>
      <c r="HO363" s="334"/>
      <c r="HP363" s="334"/>
      <c r="HQ363" s="334"/>
      <c r="HR363" s="334"/>
      <c r="HS363" s="334"/>
      <c r="HT363" s="334"/>
      <c r="HU363" s="334"/>
      <c r="HV363" s="334"/>
      <c r="HW363" s="334"/>
      <c r="HX363" s="334"/>
      <c r="HY363" s="334"/>
      <c r="HZ363" s="334"/>
      <c r="IA363" s="334"/>
      <c r="IB363" s="334"/>
      <c r="IC363" s="334"/>
      <c r="ID363" s="334"/>
      <c r="IE363" s="334"/>
      <c r="IF363" s="334"/>
      <c r="IG363" s="334"/>
      <c r="IH363" s="334"/>
      <c r="II363" s="334"/>
      <c r="IJ363" s="334"/>
      <c r="IK363" s="334"/>
      <c r="IL363" s="334"/>
      <c r="IM363" s="334"/>
      <c r="IN363" s="334"/>
      <c r="IO363" s="334"/>
    </row>
    <row r="364" spans="1:250" s="326" customFormat="1" ht="15" hidden="1" customHeight="1" x14ac:dyDescent="0.3">
      <c r="A364" s="385">
        <v>1</v>
      </c>
      <c r="B364" s="360" t="s">
        <v>140</v>
      </c>
      <c r="C364" s="362">
        <v>500976</v>
      </c>
      <c r="D364" s="362" t="s">
        <v>0</v>
      </c>
      <c r="E364" s="362"/>
      <c r="F364" s="412"/>
      <c r="G364" s="460">
        <v>4.9199779459740967E-4</v>
      </c>
      <c r="H364" s="461"/>
      <c r="I364" s="372"/>
      <c r="J364" s="388"/>
      <c r="K364" s="388"/>
      <c r="L364" s="372"/>
      <c r="M364" s="372"/>
      <c r="N364" s="388"/>
      <c r="O364" s="388"/>
      <c r="P364" s="388"/>
      <c r="Q364" s="372"/>
      <c r="R364" s="574">
        <f>G364+H364+J364+K364+I364-M364-O364-P364-Q364-N364</f>
        <v>4.9199779459740967E-4</v>
      </c>
      <c r="S364" s="567"/>
      <c r="T364" s="333" t="str">
        <f t="shared" si="68"/>
        <v>USD</v>
      </c>
      <c r="U364" s="327"/>
      <c r="V364" s="332"/>
      <c r="W364" s="333">
        <f t="shared" ref="W364:W369" si="74">U364*$W$1</f>
        <v>0</v>
      </c>
      <c r="X364" s="332"/>
      <c r="Y364" s="332"/>
      <c r="Z364" s="332"/>
      <c r="AA364" s="332"/>
      <c r="AB364" s="332"/>
      <c r="AC364" s="332"/>
      <c r="AD364" s="333">
        <f t="shared" si="72"/>
        <v>4.9199779459740967E-4</v>
      </c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32"/>
      <c r="BC364" s="332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FJ364" s="334"/>
      <c r="FK364" s="334"/>
      <c r="FL364" s="334"/>
      <c r="FM364" s="334"/>
      <c r="FN364" s="334"/>
      <c r="FO364" s="334"/>
      <c r="FP364" s="334"/>
      <c r="FQ364" s="334"/>
      <c r="FR364" s="334"/>
      <c r="FS364" s="334"/>
      <c r="FT364" s="334"/>
      <c r="FU364" s="334"/>
      <c r="FV364" s="334"/>
      <c r="FW364" s="334"/>
      <c r="FX364" s="334"/>
      <c r="FY364" s="334"/>
      <c r="FZ364" s="334"/>
      <c r="GA364" s="334"/>
      <c r="GB364" s="334"/>
      <c r="GC364" s="334"/>
      <c r="GD364" s="334"/>
      <c r="GE364" s="334"/>
      <c r="GF364" s="334"/>
      <c r="GG364" s="334"/>
      <c r="GH364" s="334"/>
      <c r="GI364" s="334"/>
      <c r="GJ364" s="334"/>
      <c r="GK364" s="334"/>
      <c r="GL364" s="334"/>
      <c r="GM364" s="334"/>
      <c r="GN364" s="334"/>
      <c r="GO364" s="334"/>
      <c r="GP364" s="334"/>
      <c r="GQ364" s="334"/>
      <c r="GR364" s="334"/>
      <c r="GS364" s="334"/>
      <c r="GT364" s="334"/>
      <c r="GU364" s="334"/>
      <c r="GV364" s="334"/>
      <c r="GW364" s="334"/>
      <c r="GX364" s="334"/>
      <c r="GY364" s="334"/>
      <c r="GZ364" s="334"/>
      <c r="HA364" s="334"/>
      <c r="HB364" s="334"/>
      <c r="HC364" s="334"/>
      <c r="HD364" s="334"/>
      <c r="HE364" s="334"/>
      <c r="HF364" s="334"/>
      <c r="HG364" s="334"/>
      <c r="HH364" s="334"/>
      <c r="HI364" s="334"/>
      <c r="HJ364" s="334"/>
      <c r="HK364" s="334"/>
      <c r="HL364" s="334"/>
      <c r="HM364" s="334"/>
      <c r="HN364" s="334"/>
      <c r="HO364" s="334"/>
      <c r="HP364" s="334"/>
      <c r="HQ364" s="334"/>
      <c r="HR364" s="334"/>
      <c r="HS364" s="334"/>
      <c r="HT364" s="334"/>
      <c r="HU364" s="334"/>
      <c r="HV364" s="334"/>
      <c r="HW364" s="334"/>
      <c r="HX364" s="334"/>
      <c r="HY364" s="334"/>
      <c r="HZ364" s="334"/>
      <c r="IA364" s="334"/>
      <c r="IB364" s="334"/>
      <c r="IC364" s="334"/>
      <c r="ID364" s="334"/>
      <c r="IE364" s="334"/>
      <c r="IF364" s="334"/>
      <c r="IG364" s="334"/>
      <c r="IH364" s="334"/>
      <c r="II364" s="334"/>
      <c r="IJ364" s="334"/>
      <c r="IK364" s="334"/>
      <c r="IL364" s="334"/>
      <c r="IM364" s="334"/>
      <c r="IN364" s="334"/>
      <c r="IO364" s="334"/>
    </row>
    <row r="365" spans="1:250" s="326" customFormat="1" ht="15" hidden="1" customHeight="1" x14ac:dyDescent="0.3">
      <c r="A365" s="385">
        <v>2</v>
      </c>
      <c r="B365" s="360" t="s">
        <v>202</v>
      </c>
      <c r="C365" s="362">
        <v>500981</v>
      </c>
      <c r="D365" s="362" t="s">
        <v>0</v>
      </c>
      <c r="E365" s="362"/>
      <c r="F365" s="412"/>
      <c r="G365" s="460">
        <v>3.3762165367079433E-3</v>
      </c>
      <c r="H365" s="461"/>
      <c r="I365" s="372"/>
      <c r="J365" s="388"/>
      <c r="K365" s="388"/>
      <c r="L365" s="372"/>
      <c r="M365" s="372"/>
      <c r="N365" s="388"/>
      <c r="O365" s="388"/>
      <c r="P365" s="388"/>
      <c r="Q365" s="372"/>
      <c r="R365" s="379">
        <f>G365+H365+J365+K365+I365-M365-O365-P365-Q365-N365</f>
        <v>3.3762165367079433E-3</v>
      </c>
      <c r="S365" s="561"/>
      <c r="T365" s="333" t="str">
        <f t="shared" si="68"/>
        <v>USD</v>
      </c>
      <c r="U365" s="327"/>
      <c r="V365" s="332"/>
      <c r="W365" s="333">
        <f t="shared" si="74"/>
        <v>0</v>
      </c>
      <c r="X365" s="332"/>
      <c r="Y365" s="332"/>
      <c r="Z365" s="332"/>
      <c r="AA365" s="332"/>
      <c r="AB365" s="332"/>
      <c r="AC365" s="332"/>
      <c r="AD365" s="333">
        <f t="shared" si="72"/>
        <v>3.3762165367079433E-3</v>
      </c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32"/>
      <c r="BC365" s="332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FJ365" s="334"/>
      <c r="FK365" s="334"/>
      <c r="FL365" s="334"/>
      <c r="FM365" s="334"/>
      <c r="FN365" s="334"/>
      <c r="FO365" s="334"/>
      <c r="FP365" s="334"/>
      <c r="FQ365" s="334"/>
      <c r="FR365" s="334"/>
      <c r="FS365" s="334"/>
      <c r="FT365" s="334"/>
      <c r="FU365" s="334"/>
      <c r="FV365" s="334"/>
      <c r="FW365" s="334"/>
      <c r="FX365" s="334"/>
      <c r="FY365" s="334"/>
      <c r="FZ365" s="334"/>
      <c r="GA365" s="334"/>
      <c r="GB365" s="334"/>
      <c r="GC365" s="334"/>
      <c r="GD365" s="334"/>
      <c r="GE365" s="334"/>
      <c r="GF365" s="334"/>
      <c r="GG365" s="334"/>
      <c r="GH365" s="334"/>
      <c r="GI365" s="334"/>
      <c r="GJ365" s="334"/>
      <c r="GK365" s="334"/>
      <c r="GL365" s="334"/>
      <c r="GM365" s="334"/>
      <c r="GN365" s="334"/>
      <c r="GO365" s="334"/>
      <c r="GP365" s="334"/>
      <c r="GQ365" s="334"/>
      <c r="GR365" s="334"/>
      <c r="GS365" s="334"/>
      <c r="GT365" s="334"/>
      <c r="GU365" s="334"/>
      <c r="GV365" s="334"/>
      <c r="GW365" s="334"/>
      <c r="GX365" s="334"/>
      <c r="GY365" s="334"/>
      <c r="GZ365" s="334"/>
      <c r="HA365" s="334"/>
      <c r="HB365" s="334"/>
      <c r="HC365" s="334"/>
      <c r="HD365" s="334"/>
      <c r="HE365" s="334"/>
      <c r="HF365" s="334"/>
      <c r="HG365" s="334"/>
      <c r="HH365" s="334"/>
      <c r="HI365" s="334"/>
      <c r="HJ365" s="334"/>
      <c r="HK365" s="334"/>
      <c r="HL365" s="334"/>
      <c r="HM365" s="334"/>
      <c r="HN365" s="334"/>
      <c r="HO365" s="334"/>
      <c r="HP365" s="334"/>
      <c r="HQ365" s="334"/>
      <c r="HR365" s="334"/>
      <c r="HS365" s="334"/>
      <c r="HT365" s="334"/>
      <c r="HU365" s="334"/>
      <c r="HV365" s="334"/>
      <c r="HW365" s="334"/>
      <c r="HX365" s="334"/>
      <c r="HY365" s="334"/>
      <c r="HZ365" s="334"/>
      <c r="IA365" s="334"/>
      <c r="IB365" s="334"/>
      <c r="IC365" s="334"/>
      <c r="ID365" s="334"/>
      <c r="IE365" s="334"/>
      <c r="IF365" s="334"/>
      <c r="IG365" s="334"/>
      <c r="IH365" s="334"/>
      <c r="II365" s="334"/>
      <c r="IJ365" s="334"/>
      <c r="IK365" s="334"/>
      <c r="IL365" s="334"/>
      <c r="IM365" s="334"/>
      <c r="IN365" s="334"/>
      <c r="IO365" s="334"/>
    </row>
    <row r="366" spans="1:250" s="326" customFormat="1" ht="15" hidden="1" customHeight="1" x14ac:dyDescent="0.3">
      <c r="A366" s="385">
        <v>3</v>
      </c>
      <c r="B366" s="360" t="s">
        <v>139</v>
      </c>
      <c r="C366" s="362">
        <v>501005</v>
      </c>
      <c r="D366" s="362" t="s">
        <v>0</v>
      </c>
      <c r="E366" s="362"/>
      <c r="F366" s="412"/>
      <c r="G366" s="421">
        <v>-6.0444955306593329E-4</v>
      </c>
      <c r="H366" s="440"/>
      <c r="I366" s="365"/>
      <c r="J366" s="366"/>
      <c r="K366" s="366"/>
      <c r="L366" s="365"/>
      <c r="M366" s="365"/>
      <c r="N366" s="366"/>
      <c r="O366" s="366"/>
      <c r="P366" s="366"/>
      <c r="Q366" s="365"/>
      <c r="R366" s="379">
        <f>G366+H366+J366+K366+I366-M366-O366-P366-Q366-N366</f>
        <v>-6.0444955306593329E-4</v>
      </c>
      <c r="S366" s="561">
        <f>R366-W366</f>
        <v>-6.0444955306593329E-4</v>
      </c>
      <c r="T366" s="333" t="str">
        <f t="shared" si="68"/>
        <v>USD</v>
      </c>
      <c r="U366" s="327"/>
      <c r="V366" s="332"/>
      <c r="W366" s="333">
        <f t="shared" si="74"/>
        <v>0</v>
      </c>
      <c r="X366" s="332"/>
      <c r="Y366" s="332"/>
      <c r="Z366" s="332"/>
      <c r="AA366" s="332"/>
      <c r="AB366" s="332"/>
      <c r="AC366" s="332"/>
      <c r="AD366" s="333">
        <f t="shared" si="72"/>
        <v>-6.0444955306593329E-4</v>
      </c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32"/>
      <c r="BC366" s="332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FJ366" s="334"/>
      <c r="FK366" s="334"/>
      <c r="FL366" s="334"/>
      <c r="FM366" s="334"/>
      <c r="FN366" s="334"/>
      <c r="FO366" s="334"/>
      <c r="FP366" s="334"/>
      <c r="FQ366" s="334"/>
      <c r="FR366" s="334"/>
      <c r="FS366" s="334"/>
      <c r="FT366" s="334"/>
      <c r="FU366" s="334"/>
      <c r="FV366" s="334"/>
      <c r="FW366" s="334"/>
      <c r="FX366" s="334"/>
      <c r="FY366" s="334"/>
      <c r="FZ366" s="334"/>
      <c r="GA366" s="334"/>
      <c r="GB366" s="334"/>
      <c r="GC366" s="334"/>
      <c r="GD366" s="334"/>
      <c r="GE366" s="334"/>
      <c r="GF366" s="334"/>
      <c r="GG366" s="334"/>
      <c r="GH366" s="334"/>
      <c r="GI366" s="334"/>
      <c r="GJ366" s="334"/>
      <c r="GK366" s="334"/>
      <c r="GL366" s="334"/>
      <c r="GM366" s="334"/>
      <c r="GN366" s="334"/>
      <c r="GO366" s="334"/>
      <c r="GP366" s="334"/>
      <c r="GQ366" s="334"/>
      <c r="GR366" s="334"/>
      <c r="GS366" s="334"/>
      <c r="GT366" s="334"/>
      <c r="GU366" s="334"/>
      <c r="GV366" s="334"/>
      <c r="GW366" s="334"/>
      <c r="GX366" s="334"/>
      <c r="GY366" s="334"/>
      <c r="GZ366" s="334"/>
      <c r="HA366" s="334"/>
      <c r="HB366" s="334"/>
      <c r="HC366" s="334"/>
      <c r="HD366" s="334"/>
      <c r="HE366" s="334"/>
      <c r="HF366" s="334"/>
      <c r="HG366" s="334"/>
      <c r="HH366" s="334"/>
      <c r="HI366" s="334"/>
      <c r="HJ366" s="334"/>
      <c r="HK366" s="334"/>
      <c r="HL366" s="334"/>
      <c r="HM366" s="334"/>
      <c r="HN366" s="334"/>
      <c r="HO366" s="334"/>
      <c r="HP366" s="334"/>
      <c r="HQ366" s="334"/>
      <c r="HR366" s="334"/>
      <c r="HS366" s="334"/>
      <c r="HT366" s="334"/>
      <c r="HU366" s="334"/>
      <c r="HV366" s="334"/>
      <c r="HW366" s="334"/>
      <c r="HX366" s="334"/>
      <c r="HY366" s="334"/>
      <c r="HZ366" s="334"/>
      <c r="IA366" s="334"/>
      <c r="IB366" s="334"/>
      <c r="IC366" s="334"/>
      <c r="ID366" s="334"/>
      <c r="IE366" s="334"/>
      <c r="IF366" s="334"/>
      <c r="IG366" s="334"/>
      <c r="IH366" s="334"/>
      <c r="II366" s="334"/>
      <c r="IJ366" s="334"/>
      <c r="IK366" s="334"/>
      <c r="IL366" s="334"/>
      <c r="IM366" s="334"/>
      <c r="IN366" s="334"/>
      <c r="IO366" s="334"/>
    </row>
    <row r="367" spans="1:250" s="586" customFormat="1" ht="15" hidden="1" customHeight="1" x14ac:dyDescent="0.3">
      <c r="A367" s="355">
        <v>1</v>
      </c>
      <c r="B367" s="337" t="s">
        <v>222</v>
      </c>
      <c r="C367" s="349">
        <v>500990</v>
      </c>
      <c r="D367" s="349" t="s">
        <v>0</v>
      </c>
      <c r="E367" s="349"/>
      <c r="F367" s="409"/>
      <c r="G367" s="410">
        <v>2.5835741644186783E-3</v>
      </c>
      <c r="H367" s="426"/>
      <c r="I367" s="345"/>
      <c r="J367" s="345"/>
      <c r="K367" s="366"/>
      <c r="L367" s="345"/>
      <c r="M367" s="345"/>
      <c r="N367" s="366"/>
      <c r="O367" s="345"/>
      <c r="P367" s="345"/>
      <c r="Q367" s="345"/>
      <c r="R367" s="354">
        <f>G367+H367+J367+K367+I367-M367-O367-P367-Q367-N367</f>
        <v>2.5835741644186783E-3</v>
      </c>
      <c r="S367" s="857">
        <f>R367-W367</f>
        <v>2.5835741644186783E-3</v>
      </c>
      <c r="T367" s="333" t="str">
        <f t="shared" si="68"/>
        <v>USD</v>
      </c>
      <c r="U367" s="493"/>
      <c r="V367" s="472"/>
      <c r="W367" s="586">
        <f t="shared" si="74"/>
        <v>0</v>
      </c>
      <c r="X367" s="472"/>
      <c r="Y367" s="472"/>
      <c r="Z367" s="472"/>
      <c r="AA367" s="472"/>
      <c r="AB367" s="472"/>
      <c r="AC367" s="472"/>
      <c r="AD367" s="333">
        <f t="shared" si="72"/>
        <v>2.5835741644186783E-3</v>
      </c>
      <c r="AE367" s="593"/>
      <c r="AF367" s="593"/>
      <c r="AG367" s="593"/>
      <c r="AH367" s="593"/>
      <c r="AI367" s="593"/>
      <c r="AJ367" s="593"/>
      <c r="AK367" s="593"/>
      <c r="AL367" s="593"/>
      <c r="AM367" s="593"/>
      <c r="AN367" s="593"/>
      <c r="AO367" s="593"/>
      <c r="AP367" s="593"/>
      <c r="AQ367" s="493"/>
      <c r="AR367" s="493"/>
      <c r="AS367" s="493"/>
      <c r="AT367" s="493"/>
      <c r="AU367" s="493"/>
      <c r="AV367" s="493"/>
      <c r="AW367" s="493"/>
      <c r="AX367" s="493"/>
      <c r="AY367" s="493"/>
      <c r="AZ367" s="493"/>
      <c r="BA367" s="493"/>
      <c r="BB367" s="472"/>
      <c r="BC367" s="472"/>
      <c r="BD367" s="493"/>
      <c r="BE367" s="472"/>
      <c r="BF367" s="472"/>
      <c r="BG367" s="472"/>
      <c r="BH367" s="472"/>
      <c r="BI367" s="472"/>
      <c r="BJ367" s="472"/>
      <c r="BK367" s="472"/>
      <c r="BL367" s="472"/>
      <c r="BM367" s="472"/>
      <c r="BN367" s="472"/>
      <c r="BO367" s="472"/>
      <c r="BP367" s="472"/>
      <c r="BQ367" s="472"/>
      <c r="BR367" s="472"/>
      <c r="BS367" s="472"/>
      <c r="BT367" s="472"/>
      <c r="BU367" s="472"/>
      <c r="BV367" s="472"/>
      <c r="BW367" s="472"/>
      <c r="BX367" s="472"/>
      <c r="BY367" s="472"/>
      <c r="BZ367" s="472"/>
      <c r="CA367" s="472"/>
      <c r="CB367" s="472"/>
      <c r="CC367" s="472"/>
      <c r="CD367" s="472"/>
      <c r="CE367" s="472"/>
      <c r="CF367" s="472"/>
      <c r="CG367" s="472"/>
      <c r="CH367" s="472"/>
      <c r="CI367" s="472"/>
      <c r="CJ367" s="472"/>
      <c r="CK367" s="472"/>
      <c r="CL367" s="472"/>
      <c r="CM367" s="472"/>
      <c r="CN367" s="472"/>
      <c r="CO367" s="472"/>
      <c r="CP367" s="472"/>
      <c r="CQ367" s="472"/>
      <c r="CR367" s="472"/>
      <c r="CS367" s="472"/>
      <c r="CT367" s="472"/>
      <c r="CU367" s="472"/>
      <c r="CV367" s="472"/>
      <c r="CW367" s="472"/>
      <c r="CX367" s="472"/>
      <c r="CY367" s="472"/>
      <c r="CZ367" s="472"/>
      <c r="DA367" s="472"/>
      <c r="DB367" s="472"/>
      <c r="DC367" s="472"/>
      <c r="DD367" s="472"/>
      <c r="DE367" s="472"/>
      <c r="DF367" s="472"/>
      <c r="DG367" s="472"/>
      <c r="DH367" s="472"/>
      <c r="DI367" s="472"/>
      <c r="DJ367" s="472"/>
      <c r="DK367" s="472"/>
      <c r="DL367" s="472"/>
      <c r="DM367" s="472"/>
      <c r="DN367" s="472"/>
      <c r="DO367" s="472"/>
      <c r="DP367" s="472"/>
      <c r="DQ367" s="472"/>
      <c r="DR367" s="472"/>
      <c r="DS367" s="472"/>
      <c r="DT367" s="472"/>
      <c r="DU367" s="472"/>
      <c r="DV367" s="472"/>
      <c r="DW367" s="472"/>
      <c r="DX367" s="472"/>
      <c r="DY367" s="472"/>
      <c r="DZ367" s="472"/>
      <c r="EA367" s="472"/>
      <c r="EB367" s="472"/>
      <c r="EC367" s="472"/>
      <c r="ED367" s="472"/>
      <c r="EE367" s="472"/>
      <c r="EF367" s="472"/>
      <c r="EG367" s="472"/>
      <c r="EH367" s="472"/>
      <c r="EI367" s="472"/>
      <c r="EJ367" s="472"/>
      <c r="EK367" s="472"/>
      <c r="EL367" s="472"/>
      <c r="EM367" s="472"/>
      <c r="EN367" s="472"/>
      <c r="EO367" s="472"/>
      <c r="EP367" s="472"/>
      <c r="EQ367" s="472"/>
      <c r="ER367" s="472"/>
      <c r="ES367" s="472"/>
      <c r="ET367" s="472"/>
      <c r="EU367" s="472"/>
      <c r="EV367" s="472"/>
      <c r="EW367" s="472"/>
      <c r="EX367" s="472"/>
      <c r="EY367" s="472"/>
      <c r="EZ367" s="472"/>
      <c r="FA367" s="472"/>
      <c r="FB367" s="472"/>
      <c r="FC367" s="472"/>
      <c r="FD367" s="472"/>
      <c r="FE367" s="472"/>
      <c r="FF367" s="472"/>
      <c r="FG367" s="472"/>
      <c r="FH367" s="472"/>
      <c r="FI367" s="472"/>
      <c r="FJ367" s="472"/>
      <c r="FK367" s="472"/>
      <c r="FL367" s="472"/>
      <c r="FM367" s="472"/>
      <c r="FN367" s="472"/>
      <c r="FO367" s="472"/>
      <c r="FP367" s="472"/>
      <c r="FQ367" s="472"/>
      <c r="FR367" s="472"/>
      <c r="FS367" s="472"/>
      <c r="FT367" s="472"/>
      <c r="FU367" s="472"/>
      <c r="FV367" s="472"/>
      <c r="FW367" s="472"/>
      <c r="FX367" s="472"/>
      <c r="FY367" s="472"/>
      <c r="FZ367" s="472"/>
      <c r="GA367" s="472"/>
      <c r="GB367" s="472"/>
      <c r="GC367" s="472"/>
      <c r="GD367" s="472"/>
      <c r="GE367" s="472"/>
      <c r="GF367" s="472"/>
      <c r="GG367" s="472"/>
      <c r="GH367" s="472"/>
      <c r="GI367" s="472"/>
      <c r="GJ367" s="472"/>
      <c r="GK367" s="472"/>
      <c r="GL367" s="472"/>
      <c r="GM367" s="472"/>
      <c r="GN367" s="472"/>
      <c r="GO367" s="472"/>
      <c r="GP367" s="472"/>
      <c r="GQ367" s="472"/>
      <c r="GR367" s="472"/>
      <c r="GS367" s="472"/>
      <c r="GT367" s="472"/>
      <c r="GU367" s="472"/>
      <c r="GV367" s="472"/>
      <c r="GW367" s="472"/>
      <c r="GX367" s="472"/>
      <c r="GY367" s="472"/>
      <c r="GZ367" s="472"/>
      <c r="HA367" s="472"/>
      <c r="HB367" s="472"/>
      <c r="HC367" s="472"/>
      <c r="HD367" s="472"/>
      <c r="HE367" s="472"/>
      <c r="HF367" s="472"/>
      <c r="HG367" s="472"/>
      <c r="HH367" s="472"/>
      <c r="HI367" s="472"/>
      <c r="HJ367" s="472"/>
      <c r="HK367" s="472"/>
      <c r="HL367" s="472"/>
      <c r="HM367" s="472"/>
      <c r="HN367" s="472"/>
      <c r="HO367" s="472"/>
      <c r="HP367" s="472"/>
      <c r="HQ367" s="472"/>
      <c r="HR367" s="472"/>
      <c r="HS367" s="472"/>
      <c r="HT367" s="472"/>
      <c r="HU367" s="472"/>
      <c r="HV367" s="472"/>
      <c r="HW367" s="472"/>
      <c r="HX367" s="472"/>
      <c r="HY367" s="472"/>
      <c r="HZ367" s="472"/>
      <c r="IA367" s="472"/>
      <c r="IB367" s="472"/>
      <c r="IC367" s="472"/>
      <c r="ID367" s="472"/>
      <c r="IE367" s="472"/>
      <c r="IF367" s="472"/>
      <c r="IG367" s="472"/>
      <c r="IH367" s="472"/>
      <c r="II367" s="472"/>
      <c r="IJ367" s="472"/>
      <c r="IK367" s="472"/>
      <c r="IL367" s="472"/>
      <c r="IM367" s="472"/>
      <c r="IN367" s="472"/>
      <c r="IO367" s="472"/>
    </row>
    <row r="368" spans="1:250" s="326" customFormat="1" ht="15" hidden="1" customHeight="1" x14ac:dyDescent="0.3">
      <c r="A368" s="385">
        <v>1</v>
      </c>
      <c r="B368" s="360" t="s">
        <v>203</v>
      </c>
      <c r="C368" s="362">
        <v>501026</v>
      </c>
      <c r="D368" s="362" t="s">
        <v>0</v>
      </c>
      <c r="E368" s="362"/>
      <c r="F368" s="412"/>
      <c r="G368" s="460">
        <v>-2.9191400099080056E-3</v>
      </c>
      <c r="H368" s="461"/>
      <c r="I368" s="372"/>
      <c r="J368" s="372"/>
      <c r="K368" s="388"/>
      <c r="L368" s="372"/>
      <c r="M368" s="372"/>
      <c r="N368" s="388"/>
      <c r="O368" s="388"/>
      <c r="P368" s="372"/>
      <c r="Q368" s="372"/>
      <c r="R368" s="379">
        <f>G368+H368+J368+K368+I368-M368-O368-P368-Q368-N368</f>
        <v>-2.9191400099080056E-3</v>
      </c>
      <c r="S368" s="561">
        <f>R368-W368</f>
        <v>-2.9191400099080056E-3</v>
      </c>
      <c r="T368" s="333" t="str">
        <f t="shared" si="68"/>
        <v>USD</v>
      </c>
      <c r="U368" s="327"/>
      <c r="V368" s="332"/>
      <c r="W368" s="333">
        <f t="shared" si="74"/>
        <v>0</v>
      </c>
      <c r="X368" s="332"/>
      <c r="Y368" s="332"/>
      <c r="Z368" s="332"/>
      <c r="AA368" s="332"/>
      <c r="AB368" s="332"/>
      <c r="AC368" s="333">
        <f>I368+J368+K368+L368-N368-O368-P368-Q368</f>
        <v>0</v>
      </c>
      <c r="AD368" s="333">
        <f t="shared" si="72"/>
        <v>-2.9191400099080056E-3</v>
      </c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32"/>
      <c r="BC368" s="332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</row>
    <row r="369" spans="1:249" s="326" customFormat="1" ht="15" hidden="1" customHeight="1" x14ac:dyDescent="0.3">
      <c r="A369" s="600">
        <v>1</v>
      </c>
      <c r="B369" s="360" t="s">
        <v>1239</v>
      </c>
      <c r="C369" s="375">
        <v>501079</v>
      </c>
      <c r="D369" s="375" t="s">
        <v>0</v>
      </c>
      <c r="E369" s="375"/>
      <c r="F369" s="397"/>
      <c r="G369" s="372">
        <v>0</v>
      </c>
      <c r="H369" s="372"/>
      <c r="I369" s="372"/>
      <c r="J369" s="372"/>
      <c r="K369" s="388"/>
      <c r="L369" s="372"/>
      <c r="M369" s="372"/>
      <c r="N369" s="388"/>
      <c r="O369" s="388"/>
      <c r="P369" s="372"/>
      <c r="Q369" s="372"/>
      <c r="R369" s="559">
        <f t="shared" ref="R369" si="75">G369+H369+J369+K369+I369-M369-O369-P369-Q369-N369</f>
        <v>0</v>
      </c>
      <c r="S369" s="561">
        <f t="shared" ref="S369" si="76">R369-W369</f>
        <v>0</v>
      </c>
      <c r="T369" s="333" t="str">
        <f t="shared" si="68"/>
        <v>USD</v>
      </c>
      <c r="U369" s="327"/>
      <c r="V369" s="333"/>
      <c r="W369" s="333">
        <f t="shared" si="74"/>
        <v>0</v>
      </c>
      <c r="X369" s="332"/>
      <c r="Y369" s="332"/>
      <c r="Z369" s="332"/>
      <c r="AA369" s="332"/>
      <c r="AB369" s="332"/>
      <c r="AC369" s="333"/>
      <c r="AD369" s="333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32"/>
      <c r="BC369" s="332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</row>
    <row r="370" spans="1:249" s="326" customFormat="1" ht="15" hidden="1" customHeight="1" thickBot="1" x14ac:dyDescent="0.35">
      <c r="A370" s="600"/>
      <c r="B370" s="608"/>
      <c r="C370" s="483"/>
      <c r="D370" s="483"/>
      <c r="E370" s="483"/>
      <c r="F370" s="609"/>
      <c r="G370" s="460"/>
      <c r="H370" s="461"/>
      <c r="I370" s="372"/>
      <c r="J370" s="372"/>
      <c r="K370" s="388"/>
      <c r="L370" s="372"/>
      <c r="M370" s="372"/>
      <c r="N370" s="388"/>
      <c r="O370" s="388"/>
      <c r="P370" s="372"/>
      <c r="Q370" s="372"/>
      <c r="R370" s="379"/>
      <c r="S370" s="561"/>
      <c r="T370" s="333"/>
      <c r="U370" s="327"/>
      <c r="V370" s="332"/>
      <c r="W370" s="332"/>
      <c r="X370" s="332"/>
      <c r="Y370" s="332"/>
      <c r="Z370" s="332"/>
      <c r="AA370" s="332"/>
      <c r="AB370" s="332"/>
      <c r="AC370" s="332"/>
      <c r="AD370" s="333">
        <f>G370+I370+J370+K370+L370-N370-O370-P370-Q370</f>
        <v>0</v>
      </c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32"/>
      <c r="BC370" s="332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</row>
    <row r="371" spans="1:249" s="326" customFormat="1" ht="15" hidden="1" customHeight="1" thickBot="1" x14ac:dyDescent="0.35">
      <c r="A371" s="602"/>
      <c r="B371" s="1027" t="s">
        <v>204</v>
      </c>
      <c r="C371" s="1028"/>
      <c r="D371" s="1029"/>
      <c r="E371" s="603"/>
      <c r="F371" s="604"/>
      <c r="G371" s="606">
        <f t="shared" ref="G371:Q371" si="77">SUM(G364:G369)</f>
        <v>2.9281989327500924E-3</v>
      </c>
      <c r="H371" s="606">
        <f t="shared" si="77"/>
        <v>0</v>
      </c>
      <c r="I371" s="606">
        <f t="shared" si="77"/>
        <v>0</v>
      </c>
      <c r="J371" s="606">
        <f t="shared" si="77"/>
        <v>0</v>
      </c>
      <c r="K371" s="606">
        <f t="shared" si="77"/>
        <v>0</v>
      </c>
      <c r="L371" s="606">
        <f t="shared" si="77"/>
        <v>0</v>
      </c>
      <c r="M371" s="606">
        <f t="shared" si="77"/>
        <v>0</v>
      </c>
      <c r="N371" s="606">
        <f t="shared" si="77"/>
        <v>0</v>
      </c>
      <c r="O371" s="606">
        <f t="shared" si="77"/>
        <v>0</v>
      </c>
      <c r="P371" s="606">
        <f t="shared" si="77"/>
        <v>0</v>
      </c>
      <c r="Q371" s="606">
        <f t="shared" si="77"/>
        <v>0</v>
      </c>
      <c r="R371" s="606">
        <f>SUM(R364:R369)</f>
        <v>2.9281989327500924E-3</v>
      </c>
      <c r="S371" s="561"/>
      <c r="T371" s="333"/>
      <c r="U371" s="327"/>
      <c r="V371" s="332"/>
      <c r="W371" s="332"/>
      <c r="X371" s="332"/>
      <c r="Y371" s="332"/>
      <c r="Z371" s="332"/>
      <c r="AA371" s="332"/>
      <c r="AB371" s="332"/>
      <c r="AC371" s="332"/>
      <c r="AD371" s="332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32"/>
      <c r="BC371" s="332"/>
      <c r="BD371" s="327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FJ371" s="334"/>
      <c r="FK371" s="334"/>
      <c r="FL371" s="334"/>
      <c r="FM371" s="334"/>
      <c r="FN371" s="334"/>
      <c r="FO371" s="334"/>
      <c r="FP371" s="334"/>
      <c r="FQ371" s="334"/>
      <c r="FR371" s="334"/>
      <c r="FS371" s="334"/>
      <c r="FT371" s="334"/>
      <c r="FU371" s="334"/>
      <c r="FV371" s="334"/>
      <c r="FW371" s="334"/>
      <c r="FX371" s="334"/>
      <c r="FY371" s="334"/>
      <c r="FZ371" s="334"/>
      <c r="GA371" s="334"/>
      <c r="GB371" s="334"/>
      <c r="GC371" s="334"/>
      <c r="GD371" s="334"/>
      <c r="GE371" s="334"/>
      <c r="GF371" s="334"/>
      <c r="GG371" s="334"/>
      <c r="GH371" s="334"/>
      <c r="GI371" s="334"/>
      <c r="GJ371" s="334"/>
      <c r="GK371" s="334"/>
      <c r="GL371" s="334"/>
      <c r="GM371" s="334"/>
      <c r="GN371" s="334"/>
      <c r="GO371" s="334"/>
      <c r="GP371" s="334"/>
      <c r="GQ371" s="334"/>
      <c r="GR371" s="334"/>
      <c r="GS371" s="334"/>
      <c r="GT371" s="334"/>
      <c r="GU371" s="334"/>
      <c r="GV371" s="334"/>
      <c r="GW371" s="334"/>
      <c r="GX371" s="334"/>
      <c r="GY371" s="334"/>
      <c r="GZ371" s="334"/>
      <c r="HA371" s="334"/>
      <c r="HB371" s="334"/>
      <c r="HC371" s="334"/>
      <c r="HD371" s="334"/>
      <c r="HE371" s="334"/>
      <c r="HF371" s="334"/>
      <c r="HG371" s="334"/>
      <c r="HH371" s="334"/>
      <c r="HI371" s="334"/>
      <c r="HJ371" s="334"/>
      <c r="HK371" s="334"/>
      <c r="HL371" s="334"/>
      <c r="HM371" s="334"/>
      <c r="HN371" s="334"/>
      <c r="HO371" s="334"/>
      <c r="HP371" s="334"/>
      <c r="HQ371" s="334"/>
      <c r="HR371" s="334"/>
      <c r="HS371" s="334"/>
      <c r="HT371" s="334"/>
      <c r="HU371" s="334"/>
      <c r="HV371" s="334"/>
      <c r="HW371" s="334"/>
      <c r="HX371" s="334"/>
      <c r="HY371" s="334"/>
      <c r="HZ371" s="334"/>
      <c r="IA371" s="334"/>
      <c r="IB371" s="334"/>
      <c r="IC371" s="334"/>
      <c r="ID371" s="334"/>
      <c r="IE371" s="334"/>
      <c r="IF371" s="334"/>
      <c r="IG371" s="334"/>
      <c r="IH371" s="334"/>
      <c r="II371" s="334"/>
      <c r="IJ371" s="334"/>
      <c r="IK371" s="334"/>
      <c r="IL371" s="334"/>
      <c r="IM371" s="334"/>
      <c r="IN371" s="334"/>
      <c r="IO371" s="334"/>
    </row>
    <row r="372" spans="1:249" s="326" customFormat="1" ht="15" hidden="1" customHeight="1" x14ac:dyDescent="0.3">
      <c r="A372" s="323"/>
      <c r="B372" s="334"/>
      <c r="C372" s="324"/>
      <c r="D372" s="324"/>
      <c r="E372" s="324"/>
      <c r="F372" s="401"/>
      <c r="G372" s="488"/>
      <c r="H372" s="489"/>
      <c r="R372" s="463"/>
      <c r="S372" s="561"/>
      <c r="T372" s="333"/>
      <c r="U372" s="327"/>
      <c r="V372" s="332"/>
      <c r="W372" s="332"/>
      <c r="X372" s="332"/>
      <c r="Y372" s="332"/>
      <c r="Z372" s="332"/>
      <c r="AA372" s="332"/>
      <c r="AB372" s="332"/>
      <c r="AC372" s="332"/>
      <c r="AD372" s="332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32"/>
      <c r="BC372" s="332"/>
      <c r="BD372" s="332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</row>
    <row r="373" spans="1:249" s="326" customFormat="1" ht="15" customHeight="1" x14ac:dyDescent="0.3">
      <c r="A373" s="323"/>
      <c r="B373" s="666" t="s">
        <v>205</v>
      </c>
      <c r="C373" s="324"/>
      <c r="D373" s="324"/>
      <c r="E373" s="324"/>
      <c r="F373" s="401"/>
      <c r="G373" s="488"/>
      <c r="H373" s="489"/>
      <c r="R373" s="466"/>
      <c r="S373" s="561"/>
      <c r="T373" s="333"/>
      <c r="U373" s="327"/>
      <c r="V373" s="332"/>
      <c r="W373" s="332"/>
      <c r="X373" s="332"/>
      <c r="Y373" s="332"/>
      <c r="Z373" s="332"/>
      <c r="AA373" s="332"/>
      <c r="AB373" s="332"/>
      <c r="AC373" s="332"/>
      <c r="AD373" s="332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32"/>
      <c r="BC373" s="332"/>
      <c r="BD373" s="332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FJ373" s="334"/>
      <c r="FK373" s="334"/>
      <c r="FL373" s="334"/>
      <c r="FM373" s="334"/>
      <c r="FN373" s="334"/>
      <c r="FO373" s="334"/>
      <c r="FP373" s="334"/>
      <c r="FQ373" s="334"/>
      <c r="FR373" s="334"/>
      <c r="FS373" s="334"/>
      <c r="FT373" s="334"/>
      <c r="FU373" s="334"/>
      <c r="FV373" s="334"/>
      <c r="FW373" s="334"/>
      <c r="FX373" s="334"/>
      <c r="FY373" s="334"/>
      <c r="FZ373" s="334"/>
      <c r="GA373" s="334"/>
      <c r="GB373" s="334"/>
      <c r="GC373" s="334"/>
      <c r="GD373" s="334"/>
      <c r="GE373" s="334"/>
      <c r="GF373" s="334"/>
      <c r="GG373" s="334"/>
      <c r="GH373" s="334"/>
      <c r="GI373" s="334"/>
      <c r="GJ373" s="334"/>
      <c r="GK373" s="334"/>
      <c r="GL373" s="334"/>
      <c r="GM373" s="334"/>
      <c r="GN373" s="334"/>
      <c r="GO373" s="334"/>
      <c r="GP373" s="334"/>
      <c r="GQ373" s="334"/>
      <c r="GR373" s="334"/>
      <c r="GS373" s="334"/>
      <c r="GT373" s="334"/>
      <c r="GU373" s="334"/>
      <c r="GV373" s="334"/>
      <c r="GW373" s="334"/>
      <c r="GX373" s="334"/>
      <c r="GY373" s="334"/>
      <c r="GZ373" s="334"/>
      <c r="HA373" s="334"/>
      <c r="HB373" s="334"/>
      <c r="HC373" s="334"/>
      <c r="HD373" s="334"/>
      <c r="HE373" s="334"/>
      <c r="HF373" s="334"/>
      <c r="HG373" s="334"/>
      <c r="HH373" s="334"/>
      <c r="HI373" s="334"/>
      <c r="HJ373" s="334"/>
      <c r="HK373" s="334"/>
      <c r="HL373" s="334"/>
      <c r="HM373" s="334"/>
      <c r="HN373" s="334"/>
      <c r="HO373" s="334"/>
      <c r="HP373" s="334"/>
      <c r="HQ373" s="334"/>
      <c r="HR373" s="334"/>
      <c r="HS373" s="334"/>
      <c r="HT373" s="334"/>
      <c r="HU373" s="334"/>
      <c r="HV373" s="334"/>
      <c r="HW373" s="334"/>
      <c r="HX373" s="334"/>
      <c r="HY373" s="334"/>
      <c r="HZ373" s="334"/>
      <c r="IA373" s="334"/>
      <c r="IB373" s="334"/>
      <c r="IC373" s="334"/>
      <c r="ID373" s="334"/>
      <c r="IE373" s="334"/>
      <c r="IF373" s="334"/>
      <c r="IG373" s="334"/>
      <c r="IH373" s="334"/>
      <c r="II373" s="334"/>
      <c r="IJ373" s="334"/>
      <c r="IK373" s="334"/>
      <c r="IL373" s="334"/>
      <c r="IM373" s="334"/>
      <c r="IN373" s="334"/>
      <c r="IO373" s="334"/>
    </row>
    <row r="374" spans="1:249" s="326" customFormat="1" ht="15" customHeight="1" x14ac:dyDescent="0.3">
      <c r="A374" s="385">
        <v>1</v>
      </c>
      <c r="B374" s="396" t="s">
        <v>206</v>
      </c>
      <c r="C374" s="375">
        <v>501209</v>
      </c>
      <c r="D374" s="375" t="s">
        <v>3</v>
      </c>
      <c r="E374" s="375"/>
      <c r="F374" s="397"/>
      <c r="G374" s="611">
        <v>24813.790000000154</v>
      </c>
      <c r="H374" s="440"/>
      <c r="I374" s="365"/>
      <c r="J374" s="366">
        <v>5297.13</v>
      </c>
      <c r="K374" s="366">
        <v>769195.79</v>
      </c>
      <c r="L374" s="365"/>
      <c r="M374" s="365"/>
      <c r="N374" s="366">
        <v>749737.4</v>
      </c>
      <c r="O374" s="366"/>
      <c r="P374" s="366"/>
      <c r="Q374" s="365"/>
      <c r="R374" s="610">
        <f>G374+H374+J374+K374+I374-M374-O374-P374-Q374-N374</f>
        <v>49569.310000000172</v>
      </c>
      <c r="S374" s="561">
        <f>R374-W374</f>
        <v>1.1287570014246739E-3</v>
      </c>
      <c r="T374" s="333" t="str">
        <f t="shared" si="68"/>
        <v>GBP</v>
      </c>
      <c r="U374" s="327">
        <v>9089.1154392876706</v>
      </c>
      <c r="V374" s="332"/>
      <c r="W374" s="333">
        <f>U374*W2</f>
        <v>49569.308871243171</v>
      </c>
      <c r="X374" s="332"/>
      <c r="Y374" s="332"/>
      <c r="Z374" s="332"/>
      <c r="AA374" s="332"/>
      <c r="AB374" s="332"/>
      <c r="AC374" s="332"/>
      <c r="AD374" s="332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32"/>
      <c r="BC374" s="332"/>
      <c r="BD374" s="332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FJ374" s="334"/>
      <c r="FK374" s="334"/>
      <c r="FL374" s="334"/>
      <c r="FM374" s="334"/>
      <c r="FN374" s="334"/>
      <c r="FO374" s="334"/>
      <c r="FP374" s="334"/>
      <c r="FQ374" s="334"/>
      <c r="FR374" s="334"/>
      <c r="FS374" s="334"/>
      <c r="FT374" s="334"/>
      <c r="FU374" s="334"/>
      <c r="FV374" s="334"/>
      <c r="FW374" s="334"/>
      <c r="FX374" s="334"/>
      <c r="FY374" s="334"/>
      <c r="FZ374" s="334"/>
      <c r="GA374" s="334"/>
      <c r="GB374" s="334"/>
      <c r="GC374" s="334"/>
      <c r="GD374" s="334"/>
      <c r="GE374" s="334"/>
      <c r="GF374" s="334"/>
      <c r="GG374" s="334"/>
      <c r="GH374" s="334"/>
      <c r="GI374" s="334"/>
      <c r="GJ374" s="334"/>
      <c r="GK374" s="334"/>
      <c r="GL374" s="334"/>
      <c r="GM374" s="334"/>
      <c r="GN374" s="334"/>
      <c r="GO374" s="334"/>
      <c r="GP374" s="334"/>
      <c r="GQ374" s="334"/>
      <c r="GR374" s="334"/>
      <c r="GS374" s="334"/>
      <c r="GT374" s="334"/>
      <c r="GU374" s="334"/>
      <c r="GV374" s="334"/>
      <c r="GW374" s="334"/>
      <c r="GX374" s="334"/>
      <c r="GY374" s="334"/>
      <c r="GZ374" s="334"/>
      <c r="HA374" s="334"/>
      <c r="HB374" s="334"/>
      <c r="HC374" s="334"/>
      <c r="HD374" s="334"/>
      <c r="HE374" s="334"/>
      <c r="HF374" s="334"/>
      <c r="HG374" s="334"/>
      <c r="HH374" s="334"/>
      <c r="HI374" s="334"/>
      <c r="HJ374" s="334"/>
      <c r="HK374" s="334"/>
      <c r="HL374" s="334"/>
      <c r="HM374" s="334"/>
      <c r="HN374" s="334"/>
      <c r="HO374" s="334"/>
      <c r="HP374" s="334"/>
      <c r="HQ374" s="334"/>
      <c r="HR374" s="334"/>
      <c r="HS374" s="334"/>
      <c r="HT374" s="334"/>
      <c r="HU374" s="334"/>
      <c r="HV374" s="334"/>
      <c r="HW374" s="334"/>
      <c r="HX374" s="334"/>
      <c r="HY374" s="334"/>
      <c r="HZ374" s="334"/>
      <c r="IA374" s="334"/>
      <c r="IB374" s="334"/>
      <c r="IC374" s="334"/>
      <c r="ID374" s="334"/>
      <c r="IE374" s="334"/>
      <c r="IF374" s="334"/>
      <c r="IG374" s="334"/>
      <c r="IH374" s="334"/>
      <c r="II374" s="334"/>
      <c r="IJ374" s="334"/>
      <c r="IK374" s="334"/>
      <c r="IL374" s="334"/>
      <c r="IM374" s="334"/>
      <c r="IN374" s="334"/>
      <c r="IO374" s="334"/>
    </row>
    <row r="375" spans="1:249" s="326" customFormat="1" ht="15" customHeight="1" x14ac:dyDescent="0.3">
      <c r="A375" s="600">
        <v>2</v>
      </c>
      <c r="B375" s="396" t="s">
        <v>1571</v>
      </c>
      <c r="C375" s="375">
        <v>501287</v>
      </c>
      <c r="D375" s="375" t="s">
        <v>0</v>
      </c>
      <c r="E375" s="456"/>
      <c r="F375" s="595"/>
      <c r="G375" s="372">
        <v>1700120.2</v>
      </c>
      <c r="H375" s="461"/>
      <c r="I375" s="365"/>
      <c r="J375" s="388"/>
      <c r="K375" s="388">
        <v>929399.61</v>
      </c>
      <c r="L375" s="372"/>
      <c r="M375" s="372"/>
      <c r="N375" s="388">
        <v>2541200.2400000002</v>
      </c>
      <c r="O375" s="388"/>
      <c r="P375" s="388">
        <v>29232.21</v>
      </c>
      <c r="Q375" s="372"/>
      <c r="R375" s="610">
        <f>G375+H375+J375+K375+I375-M375-O375-P375-Q375-N375</f>
        <v>59087.35999999987</v>
      </c>
      <c r="S375" s="561">
        <f>R375-W375</f>
        <v>-8.1560779653955251E-4</v>
      </c>
      <c r="T375" s="333" t="s">
        <v>0</v>
      </c>
      <c r="U375" s="327">
        <v>14549.953414333333</v>
      </c>
      <c r="V375" s="332"/>
      <c r="W375" s="333">
        <f t="shared" ref="W375" si="78">U375*$W$1</f>
        <v>59087.360815607666</v>
      </c>
      <c r="X375" s="332"/>
      <c r="Y375" s="332"/>
      <c r="Z375" s="332"/>
      <c r="AA375" s="332"/>
      <c r="AB375" s="332"/>
      <c r="AC375" s="332"/>
      <c r="AD375" s="332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32"/>
      <c r="BC375" s="332"/>
      <c r="BD375" s="332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FJ375" s="334"/>
      <c r="FK375" s="334"/>
      <c r="FL375" s="334"/>
      <c r="FM375" s="334"/>
      <c r="FN375" s="334"/>
      <c r="FO375" s="334"/>
      <c r="FP375" s="334"/>
      <c r="FQ375" s="334"/>
      <c r="FR375" s="334"/>
      <c r="FS375" s="334"/>
      <c r="FT375" s="334"/>
      <c r="FU375" s="334"/>
      <c r="FV375" s="334"/>
      <c r="FW375" s="334"/>
      <c r="FX375" s="334"/>
      <c r="FY375" s="334"/>
      <c r="FZ375" s="334"/>
      <c r="GA375" s="334"/>
      <c r="GB375" s="334"/>
      <c r="GC375" s="334"/>
      <c r="GD375" s="334"/>
      <c r="GE375" s="334"/>
      <c r="GF375" s="334"/>
      <c r="GG375" s="334"/>
      <c r="GH375" s="334"/>
      <c r="GI375" s="334"/>
      <c r="GJ375" s="334"/>
      <c r="GK375" s="334"/>
      <c r="GL375" s="334"/>
      <c r="GM375" s="334"/>
      <c r="GN375" s="334"/>
      <c r="GO375" s="334"/>
      <c r="GP375" s="334"/>
      <c r="GQ375" s="334"/>
      <c r="GR375" s="334"/>
      <c r="GS375" s="334"/>
      <c r="GT375" s="334"/>
      <c r="GU375" s="334"/>
      <c r="GV375" s="334"/>
      <c r="GW375" s="334"/>
      <c r="GX375" s="334"/>
      <c r="GY375" s="334"/>
      <c r="GZ375" s="334"/>
      <c r="HA375" s="334"/>
      <c r="HB375" s="334"/>
      <c r="HC375" s="334"/>
      <c r="HD375" s="334"/>
      <c r="HE375" s="334"/>
      <c r="HF375" s="334"/>
      <c r="HG375" s="334"/>
      <c r="HH375" s="334"/>
      <c r="HI375" s="334"/>
      <c r="HJ375" s="334"/>
      <c r="HK375" s="334"/>
      <c r="HL375" s="334"/>
      <c r="HM375" s="334"/>
      <c r="HN375" s="334"/>
      <c r="HO375" s="334"/>
      <c r="HP375" s="334"/>
      <c r="HQ375" s="334"/>
      <c r="HR375" s="334"/>
      <c r="HS375" s="334"/>
      <c r="HT375" s="334"/>
      <c r="HU375" s="334"/>
      <c r="HV375" s="334"/>
      <c r="HW375" s="334"/>
      <c r="HX375" s="334"/>
      <c r="HY375" s="334"/>
      <c r="HZ375" s="334"/>
      <c r="IA375" s="334"/>
      <c r="IB375" s="334"/>
      <c r="IC375" s="334"/>
      <c r="ID375" s="334"/>
      <c r="IE375" s="334"/>
      <c r="IF375" s="334"/>
      <c r="IG375" s="334"/>
      <c r="IH375" s="334"/>
      <c r="II375" s="334"/>
      <c r="IJ375" s="334"/>
      <c r="IK375" s="334"/>
      <c r="IL375" s="334"/>
      <c r="IM375" s="334"/>
      <c r="IN375" s="334"/>
      <c r="IO375" s="334"/>
    </row>
    <row r="376" spans="1:249" s="326" customFormat="1" ht="15" customHeight="1" thickBot="1" x14ac:dyDescent="0.35">
      <c r="A376" s="600"/>
      <c r="B376" s="594"/>
      <c r="C376" s="456"/>
      <c r="D376" s="456"/>
      <c r="E376" s="612"/>
      <c r="F376" s="595"/>
      <c r="G376" s="458"/>
      <c r="H376" s="458"/>
      <c r="J376" s="458"/>
      <c r="K376" s="458"/>
      <c r="L376" s="458"/>
      <c r="M376" s="458"/>
      <c r="N376" s="458"/>
      <c r="O376" s="458"/>
      <c r="P376" s="458"/>
      <c r="Q376" s="458"/>
      <c r="R376" s="556"/>
      <c r="S376" s="561"/>
      <c r="T376" s="333"/>
      <c r="U376" s="327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32"/>
      <c r="BC376" s="332"/>
      <c r="BD376" s="332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</row>
    <row r="377" spans="1:249" s="326" customFormat="1" ht="15" customHeight="1" thickBot="1" x14ac:dyDescent="0.35">
      <c r="A377" s="602"/>
      <c r="B377" s="1026" t="s">
        <v>207</v>
      </c>
      <c r="C377" s="1026"/>
      <c r="D377" s="1026"/>
      <c r="E377" s="603"/>
      <c r="F377" s="604"/>
      <c r="G377" s="605">
        <f t="shared" ref="G377:R377" si="79">SUM(G374:G376)</f>
        <v>1724933.9900000002</v>
      </c>
      <c r="H377" s="605">
        <f t="shared" si="79"/>
        <v>0</v>
      </c>
      <c r="I377" s="605">
        <f t="shared" si="79"/>
        <v>0</v>
      </c>
      <c r="J377" s="605">
        <f t="shared" si="79"/>
        <v>5297.13</v>
      </c>
      <c r="K377" s="605">
        <f>SUM(K374:K376)</f>
        <v>1698595.4</v>
      </c>
      <c r="L377" s="605">
        <f t="shared" si="79"/>
        <v>0</v>
      </c>
      <c r="M377" s="605">
        <f t="shared" si="79"/>
        <v>0</v>
      </c>
      <c r="N377" s="605">
        <f t="shared" si="79"/>
        <v>3290937.64</v>
      </c>
      <c r="O377" s="605">
        <f t="shared" si="79"/>
        <v>0</v>
      </c>
      <c r="P377" s="605">
        <f t="shared" si="79"/>
        <v>29232.21</v>
      </c>
      <c r="Q377" s="605">
        <f t="shared" si="79"/>
        <v>0</v>
      </c>
      <c r="R377" s="606">
        <f t="shared" si="79"/>
        <v>108656.67000000004</v>
      </c>
      <c r="S377" s="561"/>
      <c r="T377" s="333"/>
      <c r="U377" s="327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32"/>
      <c r="BC377" s="332"/>
      <c r="BD377" s="332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</row>
    <row r="378" spans="1:249" s="326" customFormat="1" ht="15" customHeight="1" x14ac:dyDescent="0.3">
      <c r="A378" s="323"/>
      <c r="B378" s="667" t="s">
        <v>1292</v>
      </c>
      <c r="C378" s="849"/>
      <c r="D378" s="849"/>
      <c r="E378" s="324"/>
      <c r="F378" s="401"/>
      <c r="G378" s="682"/>
      <c r="H378" s="682"/>
      <c r="I378" s="682"/>
      <c r="J378" s="682"/>
      <c r="K378" s="682"/>
      <c r="L378" s="682"/>
      <c r="M378" s="682"/>
      <c r="N378" s="682"/>
      <c r="O378" s="682"/>
      <c r="P378" s="682"/>
      <c r="Q378" s="682"/>
      <c r="R378" s="683"/>
      <c r="S378" s="561"/>
      <c r="T378" s="333"/>
      <c r="U378" s="327"/>
      <c r="V378" s="332"/>
      <c r="W378" s="332"/>
      <c r="X378" s="332"/>
      <c r="Y378" s="332"/>
      <c r="Z378" s="332"/>
      <c r="AA378" s="332"/>
      <c r="AB378" s="332"/>
      <c r="AC378" s="332"/>
      <c r="AD378" s="332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32"/>
      <c r="BC378" s="332"/>
      <c r="BD378" s="332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</row>
    <row r="379" spans="1:249" s="326" customFormat="1" ht="15" hidden="1" customHeight="1" x14ac:dyDescent="0.3">
      <c r="A379" s="385">
        <v>1</v>
      </c>
      <c r="B379" s="608" t="s">
        <v>198</v>
      </c>
      <c r="C379" s="483">
        <v>501117</v>
      </c>
      <c r="D379" s="483" t="s">
        <v>26</v>
      </c>
      <c r="E379" s="362"/>
      <c r="F379" s="412"/>
      <c r="G379" s="421">
        <v>0</v>
      </c>
      <c r="H379" s="440"/>
      <c r="I379" s="365"/>
      <c r="J379" s="365"/>
      <c r="K379" s="366"/>
      <c r="L379" s="365"/>
      <c r="M379" s="365"/>
      <c r="N379" s="366"/>
      <c r="O379" s="366"/>
      <c r="P379" s="365"/>
      <c r="Q379" s="365"/>
      <c r="R379" s="559">
        <f t="shared" ref="R379:R390" si="80">G379+H379+J379+K379+I379-M379-O379-P379-Q379-N379</f>
        <v>0</v>
      </c>
      <c r="S379" s="567">
        <f t="shared" ref="S379:S387" si="81">R379-W379</f>
        <v>0</v>
      </c>
      <c r="T379" s="333" t="str">
        <f t="shared" si="68"/>
        <v>MYR</v>
      </c>
      <c r="U379" s="327"/>
      <c r="V379" s="332"/>
      <c r="W379" s="333">
        <f t="shared" ref="W379:W387" si="82">U379</f>
        <v>0</v>
      </c>
      <c r="X379" s="332"/>
      <c r="Y379" s="332"/>
      <c r="Z379" s="332"/>
      <c r="AA379" s="332"/>
      <c r="AB379" s="332"/>
      <c r="AC379" s="332"/>
      <c r="AD379" s="332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32"/>
      <c r="BC379" s="332"/>
      <c r="BD379" s="332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</row>
    <row r="380" spans="1:249" s="326" customFormat="1" ht="15" customHeight="1" x14ac:dyDescent="0.3">
      <c r="A380" s="600">
        <v>1</v>
      </c>
      <c r="B380" s="608" t="s">
        <v>1502</v>
      </c>
      <c r="C380" s="483">
        <v>501234</v>
      </c>
      <c r="D380" s="483" t="s">
        <v>26</v>
      </c>
      <c r="E380" s="483"/>
      <c r="F380" s="609"/>
      <c r="G380" s="460">
        <v>4159.33</v>
      </c>
      <c r="H380" s="461"/>
      <c r="I380" s="372"/>
      <c r="J380" s="372"/>
      <c r="K380" s="388">
        <v>9891.9500000000007</v>
      </c>
      <c r="L380" s="372"/>
      <c r="M380" s="372"/>
      <c r="N380" s="388">
        <v>9710.2199999999993</v>
      </c>
      <c r="O380" s="388"/>
      <c r="P380" s="372"/>
      <c r="Q380" s="372"/>
      <c r="R380" s="559">
        <f t="shared" si="80"/>
        <v>4341.0600000000013</v>
      </c>
      <c r="S380" s="567">
        <f t="shared" si="81"/>
        <v>2.0000000001346052E-2</v>
      </c>
      <c r="T380" s="333" t="str">
        <f t="shared" si="68"/>
        <v>MYR</v>
      </c>
      <c r="U380" s="327">
        <v>4341.04</v>
      </c>
      <c r="V380" s="332"/>
      <c r="W380" s="333">
        <f t="shared" si="82"/>
        <v>4341.04</v>
      </c>
      <c r="X380" s="332"/>
      <c r="Y380" s="332"/>
      <c r="Z380" s="332"/>
      <c r="AA380" s="332"/>
      <c r="AB380" s="332"/>
      <c r="AC380" s="332"/>
      <c r="AD380" s="332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32"/>
      <c r="BC380" s="332"/>
      <c r="BD380" s="332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</row>
    <row r="381" spans="1:249" s="326" customFormat="1" ht="15" customHeight="1" x14ac:dyDescent="0.3">
      <c r="A381" s="600">
        <v>2</v>
      </c>
      <c r="B381" s="608" t="s">
        <v>1465</v>
      </c>
      <c r="C381" s="483">
        <v>501222</v>
      </c>
      <c r="D381" s="483" t="s">
        <v>0</v>
      </c>
      <c r="E381" s="483"/>
      <c r="F381" s="609"/>
      <c r="G381" s="460">
        <v>582942.0899999995</v>
      </c>
      <c r="H381" s="461"/>
      <c r="I381" s="372"/>
      <c r="J381" s="372"/>
      <c r="K381" s="388">
        <v>220030.5</v>
      </c>
      <c r="L381" s="372"/>
      <c r="M381" s="372"/>
      <c r="N381" s="388"/>
      <c r="O381" s="388"/>
      <c r="P381" s="372">
        <v>9808.65</v>
      </c>
      <c r="Q381" s="372"/>
      <c r="R381" s="559">
        <f t="shared" si="80"/>
        <v>793163.93999999948</v>
      </c>
      <c r="S381" s="561">
        <f t="shared" si="81"/>
        <v>-6.7000056151300669E-4</v>
      </c>
      <c r="T381" s="333" t="s">
        <v>0</v>
      </c>
      <c r="U381" s="327">
        <v>195312.47</v>
      </c>
      <c r="V381" s="332"/>
      <c r="W381" s="333">
        <f t="shared" ref="W381:W382" si="83">U381*$W$1</f>
        <v>793163.94067000004</v>
      </c>
      <c r="X381" s="332"/>
      <c r="Y381" s="332"/>
      <c r="Z381" s="332"/>
      <c r="AA381" s="332"/>
      <c r="AB381" s="332"/>
      <c r="AC381" s="332"/>
      <c r="AD381" s="332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32"/>
      <c r="BC381" s="332"/>
      <c r="BD381" s="332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</row>
    <row r="382" spans="1:249" s="326" customFormat="1" ht="15" customHeight="1" x14ac:dyDescent="0.3">
      <c r="A382" s="600">
        <v>3</v>
      </c>
      <c r="B382" s="608" t="s">
        <v>1416</v>
      </c>
      <c r="C382" s="483">
        <v>501171</v>
      </c>
      <c r="D382" s="483" t="s">
        <v>0</v>
      </c>
      <c r="E382" s="483"/>
      <c r="F382" s="609"/>
      <c r="G382" s="460">
        <v>13212.850000000013</v>
      </c>
      <c r="H382" s="461"/>
      <c r="I382" s="372"/>
      <c r="J382" s="372"/>
      <c r="K382" s="388">
        <v>45991.59</v>
      </c>
      <c r="L382" s="372"/>
      <c r="M382" s="372"/>
      <c r="N382" s="388">
        <v>43706.54</v>
      </c>
      <c r="O382" s="388"/>
      <c r="P382" s="372">
        <v>46</v>
      </c>
      <c r="Q382" s="372"/>
      <c r="R382" s="559">
        <f t="shared" si="80"/>
        <v>15451.900000000009</v>
      </c>
      <c r="S382" s="561">
        <f t="shared" si="81"/>
        <v>-1.9499999907566234E-3</v>
      </c>
      <c r="T382" s="333" t="str">
        <f t="shared" si="68"/>
        <v>USD</v>
      </c>
      <c r="U382" s="327">
        <v>3804.95</v>
      </c>
      <c r="V382" s="332"/>
      <c r="W382" s="333">
        <f t="shared" si="83"/>
        <v>15451.901949999999</v>
      </c>
      <c r="X382" s="332"/>
      <c r="Y382" s="332"/>
      <c r="Z382" s="332"/>
      <c r="AA382" s="332"/>
      <c r="AB382" s="332"/>
      <c r="AC382" s="332"/>
      <c r="AD382" s="332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32"/>
      <c r="BC382" s="332"/>
      <c r="BD382" s="332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</row>
    <row r="383" spans="1:249" s="326" customFormat="1" ht="15" hidden="1" customHeight="1" x14ac:dyDescent="0.3">
      <c r="A383" s="600">
        <v>5</v>
      </c>
      <c r="B383" s="608" t="s">
        <v>1430</v>
      </c>
      <c r="C383" s="483">
        <v>501200</v>
      </c>
      <c r="D383" s="483" t="s">
        <v>26</v>
      </c>
      <c r="E383" s="483"/>
      <c r="F383" s="609"/>
      <c r="G383" s="366">
        <v>0</v>
      </c>
      <c r="H383" s="461"/>
      <c r="I383" s="372"/>
      <c r="J383" s="372"/>
      <c r="K383" s="388"/>
      <c r="L383" s="372"/>
      <c r="M383" s="372"/>
      <c r="N383" s="388"/>
      <c r="O383" s="388"/>
      <c r="P383" s="372"/>
      <c r="Q383" s="372"/>
      <c r="R383" s="559">
        <f t="shared" si="80"/>
        <v>0</v>
      </c>
      <c r="S383" s="567">
        <f t="shared" si="81"/>
        <v>0</v>
      </c>
      <c r="T383" s="333" t="str">
        <f t="shared" si="68"/>
        <v>MYR</v>
      </c>
      <c r="U383" s="327"/>
      <c r="V383" s="332"/>
      <c r="W383" s="333">
        <f t="shared" si="82"/>
        <v>0</v>
      </c>
      <c r="X383" s="332"/>
      <c r="Y383" s="332"/>
      <c r="Z383" s="332"/>
      <c r="AA383" s="332"/>
      <c r="AB383" s="332"/>
      <c r="AC383" s="332"/>
      <c r="AD383" s="332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32"/>
      <c r="BC383" s="332"/>
      <c r="BD383" s="332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</row>
    <row r="384" spans="1:249" s="326" customFormat="1" ht="15" customHeight="1" x14ac:dyDescent="0.3">
      <c r="A384" s="600">
        <v>4</v>
      </c>
      <c r="B384" s="608" t="s">
        <v>1430</v>
      </c>
      <c r="C384" s="483">
        <v>501246</v>
      </c>
      <c r="D384" s="483" t="s">
        <v>26</v>
      </c>
      <c r="E384" s="483"/>
      <c r="F384" s="609"/>
      <c r="G384" s="388">
        <v>3180.82</v>
      </c>
      <c r="H384" s="461"/>
      <c r="I384" s="372"/>
      <c r="J384" s="372"/>
      <c r="K384" s="388">
        <v>3286.85</v>
      </c>
      <c r="L384" s="372"/>
      <c r="M384" s="372"/>
      <c r="N384" s="388">
        <v>3180.82</v>
      </c>
      <c r="O384" s="388"/>
      <c r="P384" s="372"/>
      <c r="Q384" s="372"/>
      <c r="R384" s="559">
        <f t="shared" si="80"/>
        <v>3286.85</v>
      </c>
      <c r="S384" s="567">
        <f t="shared" si="81"/>
        <v>6.84931506839348E-4</v>
      </c>
      <c r="T384" s="333" t="str">
        <f t="shared" si="68"/>
        <v>MYR</v>
      </c>
      <c r="U384" s="327">
        <v>3286.8493150684931</v>
      </c>
      <c r="V384" s="332"/>
      <c r="W384" s="333">
        <f t="shared" si="82"/>
        <v>3286.8493150684931</v>
      </c>
      <c r="X384" s="332"/>
      <c r="Y384" s="332"/>
      <c r="Z384" s="332"/>
      <c r="AA384" s="332"/>
      <c r="AB384" s="332"/>
      <c r="AC384" s="332"/>
      <c r="AD384" s="332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32"/>
      <c r="BC384" s="332"/>
      <c r="BD384" s="332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</row>
    <row r="385" spans="1:249" s="326" customFormat="1" ht="15" customHeight="1" x14ac:dyDescent="0.3">
      <c r="A385" s="600">
        <v>5</v>
      </c>
      <c r="B385" s="608" t="s">
        <v>1589</v>
      </c>
      <c r="C385" s="483">
        <v>501297</v>
      </c>
      <c r="D385" s="483" t="s">
        <v>26</v>
      </c>
      <c r="E385" s="483"/>
      <c r="F385" s="609"/>
      <c r="G385" s="388">
        <v>318.06999999999971</v>
      </c>
      <c r="H385" s="461"/>
      <c r="I385" s="372"/>
      <c r="J385" s="372"/>
      <c r="K385" s="388">
        <v>9860.5499999999993</v>
      </c>
      <c r="L385" s="372"/>
      <c r="M385" s="372"/>
      <c r="N385" s="388">
        <v>9860.5499999999993</v>
      </c>
      <c r="O385" s="388"/>
      <c r="P385" s="372"/>
      <c r="Q385" s="372"/>
      <c r="R385" s="559">
        <f t="shared" si="80"/>
        <v>318.06999999999971</v>
      </c>
      <c r="S385" s="567">
        <f t="shared" si="81"/>
        <v>-1.219178082220651E-2</v>
      </c>
      <c r="T385" s="333" t="str">
        <f t="shared" si="68"/>
        <v>MYR</v>
      </c>
      <c r="U385" s="327">
        <v>318.08219178082192</v>
      </c>
      <c r="V385" s="332"/>
      <c r="W385" s="333">
        <f t="shared" si="82"/>
        <v>318.08219178082192</v>
      </c>
      <c r="X385" s="332"/>
      <c r="Y385" s="332"/>
      <c r="Z385" s="332"/>
      <c r="AA385" s="332"/>
      <c r="AB385" s="332"/>
      <c r="AC385" s="332"/>
      <c r="AD385" s="332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32"/>
      <c r="BC385" s="332"/>
      <c r="BD385" s="332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</row>
    <row r="386" spans="1:249" s="326" customFormat="1" ht="15" customHeight="1" x14ac:dyDescent="0.3">
      <c r="A386" s="600">
        <v>6</v>
      </c>
      <c r="B386" s="608" t="s">
        <v>1614</v>
      </c>
      <c r="C386" s="483">
        <v>501322</v>
      </c>
      <c r="D386" s="483" t="s">
        <v>0</v>
      </c>
      <c r="E386" s="483"/>
      <c r="F386" s="609"/>
      <c r="G386" s="388">
        <v>0</v>
      </c>
      <c r="H386" s="461"/>
      <c r="I386" s="372"/>
      <c r="J386" s="372"/>
      <c r="K386" s="388">
        <v>100.75</v>
      </c>
      <c r="L386" s="372"/>
      <c r="M386" s="372"/>
      <c r="N386" s="388"/>
      <c r="O386" s="388"/>
      <c r="P386" s="372"/>
      <c r="Q386" s="372"/>
      <c r="R386" s="559">
        <f t="shared" si="80"/>
        <v>100.75</v>
      </c>
      <c r="S386" s="567">
        <f t="shared" si="81"/>
        <v>-3.4099999999881447E-3</v>
      </c>
      <c r="T386" s="333" t="str">
        <f t="shared" si="68"/>
        <v>USD</v>
      </c>
      <c r="U386" s="327">
        <v>24.81</v>
      </c>
      <c r="V386" s="332"/>
      <c r="W386" s="333">
        <f t="shared" ref="W386" si="84">U386*$W$1</f>
        <v>100.75340999999999</v>
      </c>
      <c r="X386" s="332"/>
      <c r="Y386" s="332"/>
      <c r="Z386" s="332"/>
      <c r="AA386" s="332"/>
      <c r="AB386" s="332"/>
      <c r="AC386" s="332"/>
      <c r="AD386" s="332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32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</row>
    <row r="387" spans="1:249" s="326" customFormat="1" ht="15" hidden="1" customHeight="1" x14ac:dyDescent="0.3">
      <c r="A387" s="600">
        <v>6</v>
      </c>
      <c r="B387" s="396" t="s">
        <v>1604</v>
      </c>
      <c r="C387" s="483">
        <v>501305</v>
      </c>
      <c r="D387" s="483" t="s">
        <v>26</v>
      </c>
      <c r="E387" s="483"/>
      <c r="F387" s="609"/>
      <c r="G387" s="388">
        <v>0</v>
      </c>
      <c r="H387" s="461"/>
      <c r="I387" s="372"/>
      <c r="J387" s="372"/>
      <c r="K387" s="388"/>
      <c r="L387" s="372"/>
      <c r="M387" s="372"/>
      <c r="N387" s="388"/>
      <c r="O387" s="388"/>
      <c r="P387" s="372"/>
      <c r="Q387" s="372"/>
      <c r="R387" s="559">
        <f t="shared" si="80"/>
        <v>0</v>
      </c>
      <c r="S387" s="567">
        <f t="shared" si="81"/>
        <v>0</v>
      </c>
      <c r="T387" s="333" t="str">
        <f t="shared" si="68"/>
        <v>MYR</v>
      </c>
      <c r="U387" s="327"/>
      <c r="V387" s="332"/>
      <c r="W387" s="333">
        <f t="shared" si="82"/>
        <v>0</v>
      </c>
      <c r="X387" s="332"/>
      <c r="Y387" s="332"/>
      <c r="Z387" s="332"/>
      <c r="AA387" s="332"/>
      <c r="AB387" s="332"/>
      <c r="AC387" s="332"/>
      <c r="AD387" s="332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32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</row>
    <row r="388" spans="1:249" s="326" customFormat="1" ht="15" customHeight="1" x14ac:dyDescent="0.3">
      <c r="A388" s="600">
        <v>7</v>
      </c>
      <c r="B388" s="396" t="s">
        <v>1451</v>
      </c>
      <c r="C388" s="483">
        <v>501206</v>
      </c>
      <c r="D388" s="483" t="s">
        <v>26</v>
      </c>
      <c r="E388" s="483"/>
      <c r="F388" s="609"/>
      <c r="G388" s="388">
        <v>28977.71</v>
      </c>
      <c r="H388" s="461"/>
      <c r="I388" s="372"/>
      <c r="J388" s="372"/>
      <c r="K388" s="388">
        <v>4146.1400000000003</v>
      </c>
      <c r="L388" s="372"/>
      <c r="M388" s="372"/>
      <c r="N388" s="388">
        <v>32912.29</v>
      </c>
      <c r="O388" s="388"/>
      <c r="P388" s="372"/>
      <c r="Q388" s="372"/>
      <c r="R388" s="559">
        <f t="shared" si="80"/>
        <v>211.55999999999767</v>
      </c>
      <c r="S388" s="567">
        <f t="shared" ref="S388:S389" si="85">R388-W388</f>
        <v>-2.3305801732931286E-12</v>
      </c>
      <c r="T388" s="333" t="str">
        <f t="shared" si="68"/>
        <v>MYR</v>
      </c>
      <c r="U388" s="327">
        <v>211.56</v>
      </c>
      <c r="V388" s="332"/>
      <c r="W388" s="333">
        <f t="shared" ref="W388:W389" si="86">U388</f>
        <v>211.56</v>
      </c>
      <c r="X388" s="332"/>
      <c r="Y388" s="332"/>
      <c r="Z388" s="332"/>
      <c r="AA388" s="332"/>
      <c r="AB388" s="332"/>
      <c r="AC388" s="332"/>
      <c r="AD388" s="332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32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</row>
    <row r="389" spans="1:249" s="326" customFormat="1" ht="15" customHeight="1" x14ac:dyDescent="0.3">
      <c r="A389" s="600">
        <v>8</v>
      </c>
      <c r="B389" s="594" t="s">
        <v>1503</v>
      </c>
      <c r="C389" s="483">
        <v>501184</v>
      </c>
      <c r="D389" s="483" t="s">
        <v>26</v>
      </c>
      <c r="E389" s="483"/>
      <c r="F389" s="609"/>
      <c r="G389" s="388">
        <v>20962.62</v>
      </c>
      <c r="H389" s="461"/>
      <c r="I389" s="372"/>
      <c r="J389" s="372"/>
      <c r="K389" s="388">
        <v>4145.43</v>
      </c>
      <c r="L389" s="372"/>
      <c r="M389" s="372"/>
      <c r="N389" s="388">
        <v>23080.93</v>
      </c>
      <c r="O389" s="388"/>
      <c r="P389" s="372"/>
      <c r="Q389" s="372"/>
      <c r="R389" s="559">
        <f t="shared" si="80"/>
        <v>2027.119999999999</v>
      </c>
      <c r="S389" s="567">
        <f t="shared" si="85"/>
        <v>3.9999999999054126E-2</v>
      </c>
      <c r="T389" s="333" t="str">
        <f t="shared" si="68"/>
        <v>MYR</v>
      </c>
      <c r="U389" s="327">
        <v>2027.08</v>
      </c>
      <c r="V389" s="332"/>
      <c r="W389" s="333">
        <f t="shared" si="86"/>
        <v>2027.08</v>
      </c>
      <c r="X389" s="332"/>
      <c r="Y389" s="332"/>
      <c r="Z389" s="332"/>
      <c r="AA389" s="332"/>
      <c r="AB389" s="332"/>
      <c r="AC389" s="332"/>
      <c r="AD389" s="332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32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</row>
    <row r="390" spans="1:249" s="326" customFormat="1" ht="15" customHeight="1" x14ac:dyDescent="0.3">
      <c r="A390" s="600">
        <v>9</v>
      </c>
      <c r="B390" s="594" t="s">
        <v>75</v>
      </c>
      <c r="C390" s="483">
        <v>501259</v>
      </c>
      <c r="D390" s="483" t="s">
        <v>0</v>
      </c>
      <c r="E390" s="483"/>
      <c r="F390" s="609"/>
      <c r="G390" s="388">
        <v>334577.38</v>
      </c>
      <c r="H390" s="461"/>
      <c r="I390" s="372"/>
      <c r="J390" s="372"/>
      <c r="K390" s="388">
        <v>58676.98</v>
      </c>
      <c r="L390" s="372"/>
      <c r="M390" s="372"/>
      <c r="N390" s="388">
        <v>364456.56</v>
      </c>
      <c r="O390" s="388"/>
      <c r="P390" s="372">
        <v>3222.52</v>
      </c>
      <c r="Q390" s="372"/>
      <c r="R390" s="559">
        <f t="shared" si="80"/>
        <v>25575.27999999997</v>
      </c>
      <c r="S390" s="561">
        <f t="shared" ref="S390" si="87">R390-W390</f>
        <v>-4.5800000298186205E-3</v>
      </c>
      <c r="T390" s="333" t="str">
        <f t="shared" ref="T390" si="88">D390</f>
        <v>USD</v>
      </c>
      <c r="U390" s="327">
        <v>6297.78</v>
      </c>
      <c r="V390" s="332"/>
      <c r="W390" s="333">
        <f t="shared" ref="W390" si="89">U390*$W$1</f>
        <v>25575.28458</v>
      </c>
      <c r="X390" s="332"/>
      <c r="Y390" s="332"/>
      <c r="Z390" s="332"/>
      <c r="AA390" s="332"/>
      <c r="AB390" s="332"/>
      <c r="AC390" s="332"/>
      <c r="AD390" s="332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32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49" s="326" customFormat="1" ht="15" customHeight="1" thickBot="1" x14ac:dyDescent="0.35">
      <c r="A391" s="600"/>
      <c r="B391" s="688"/>
      <c r="C391" s="688"/>
      <c r="D391" s="688"/>
      <c r="E391" s="456"/>
      <c r="F391" s="595"/>
      <c r="G391" s="689"/>
      <c r="H391" s="689"/>
      <c r="I391" s="689"/>
      <c r="J391" s="689"/>
      <c r="K391" s="689"/>
      <c r="L391" s="689"/>
      <c r="M391" s="689"/>
      <c r="N391" s="689"/>
      <c r="O391" s="689"/>
      <c r="P391" s="689"/>
      <c r="Q391" s="689"/>
      <c r="R391" s="670"/>
      <c r="S391" s="561"/>
      <c r="T391" s="333"/>
      <c r="U391" s="327"/>
      <c r="V391" s="332"/>
      <c r="W391" s="332"/>
      <c r="X391" s="332"/>
      <c r="Y391" s="332"/>
      <c r="Z391" s="332"/>
      <c r="AA391" s="332"/>
      <c r="AB391" s="332"/>
      <c r="AC391" s="332"/>
      <c r="AD391" s="332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32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49" s="326" customFormat="1" ht="15" customHeight="1" thickBot="1" x14ac:dyDescent="0.35">
      <c r="A392" s="602"/>
      <c r="B392" s="1053" t="s">
        <v>1295</v>
      </c>
      <c r="C392" s="1053"/>
      <c r="D392" s="1053"/>
      <c r="E392" s="603"/>
      <c r="F392" s="604"/>
      <c r="G392" s="615">
        <f t="shared" ref="G392:Q392" si="90">SUM(G379:G391)</f>
        <v>988330.8699999993</v>
      </c>
      <c r="H392" s="615">
        <f t="shared" si="90"/>
        <v>0</v>
      </c>
      <c r="I392" s="615">
        <f t="shared" si="90"/>
        <v>0</v>
      </c>
      <c r="J392" s="615">
        <f t="shared" si="90"/>
        <v>0</v>
      </c>
      <c r="K392" s="615">
        <f>SUM(K379:K391)</f>
        <v>356130.74</v>
      </c>
      <c r="L392" s="615">
        <f t="shared" si="90"/>
        <v>0</v>
      </c>
      <c r="M392" s="615">
        <f t="shared" si="90"/>
        <v>0</v>
      </c>
      <c r="N392" s="615">
        <f t="shared" si="90"/>
        <v>486907.91000000003</v>
      </c>
      <c r="O392" s="615">
        <f t="shared" si="90"/>
        <v>0</v>
      </c>
      <c r="P392" s="615">
        <f t="shared" si="90"/>
        <v>13077.17</v>
      </c>
      <c r="Q392" s="615">
        <f t="shared" si="90"/>
        <v>0</v>
      </c>
      <c r="R392" s="606">
        <f>SUM(R379:R391)</f>
        <v>844476.52999999933</v>
      </c>
      <c r="S392" s="561"/>
      <c r="T392" s="333"/>
      <c r="U392" s="327"/>
      <c r="V392" s="332"/>
      <c r="W392" s="332"/>
      <c r="X392" s="332"/>
      <c r="Y392" s="332"/>
      <c r="Z392" s="332"/>
      <c r="AA392" s="332"/>
      <c r="AB392" s="332"/>
      <c r="AC392" s="332"/>
      <c r="AD392" s="332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32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</row>
    <row r="393" spans="1:249" s="326" customFormat="1" ht="15" customHeight="1" thickBot="1" x14ac:dyDescent="0.35">
      <c r="A393" s="323"/>
      <c r="B393" s="334"/>
      <c r="C393" s="324"/>
      <c r="D393" s="324"/>
      <c r="E393" s="324"/>
      <c r="F393" s="401"/>
      <c r="G393" s="488"/>
      <c r="H393" s="489"/>
      <c r="R393" s="463"/>
      <c r="S393" s="561"/>
      <c r="T393" s="333"/>
      <c r="U393" s="327"/>
      <c r="V393" s="332"/>
      <c r="W393" s="332"/>
      <c r="X393" s="332"/>
      <c r="Y393" s="332"/>
      <c r="Z393" s="332"/>
      <c r="AA393" s="332"/>
      <c r="AB393" s="332"/>
      <c r="AC393" s="332"/>
      <c r="AD393" s="332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32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49" s="326" customFormat="1" ht="15" customHeight="1" thickBot="1" x14ac:dyDescent="0.35">
      <c r="A394" s="602"/>
      <c r="B394" s="1026" t="s">
        <v>223</v>
      </c>
      <c r="C394" s="1026"/>
      <c r="D394" s="1026"/>
      <c r="E394" s="603"/>
      <c r="F394" s="604"/>
      <c r="G394" s="605">
        <f>G377+G371+G361+G355+G251+G209+G145+G392</f>
        <v>15402147.181459716</v>
      </c>
      <c r="H394" s="605">
        <f>H377+H371+H361+H355+H251+H209+H145+H392</f>
        <v>0</v>
      </c>
      <c r="I394" s="605">
        <f>I377+I371+I361+I355+I251+I209+I145+I392</f>
        <v>10130996.49</v>
      </c>
      <c r="J394" s="605">
        <f>J377+J371+J361+J355+J251+J209+J145+J392</f>
        <v>12617.42</v>
      </c>
      <c r="K394" s="605">
        <f>K377+K371+K361+K355+K251+K209+K145+K392</f>
        <v>13030281.030000001</v>
      </c>
      <c r="L394" s="605">
        <f>L377+L371+L361+L355+L251+L209+L145+L392</f>
        <v>0</v>
      </c>
      <c r="M394" s="605">
        <f>M377+M371+M361+M355+M251+M209+M145+M392</f>
        <v>0</v>
      </c>
      <c r="N394" s="605">
        <f>N377+N371+N361+N355+N251+N209+N145+N392</f>
        <v>14527999.990000004</v>
      </c>
      <c r="O394" s="605">
        <f>O377+O371+O361+O355+O251+O209+O145+O392</f>
        <v>2321.81</v>
      </c>
      <c r="P394" s="605">
        <f>P377+P371+P361+P355+P251+P209+P145+P392</f>
        <v>125163.11</v>
      </c>
      <c r="Q394" s="605">
        <f>Q377+Q371+Q361+Q355+Q251+Q209+Q145+Q392</f>
        <v>2003.46</v>
      </c>
      <c r="R394" s="605">
        <f>R377+R371+R361+R355+R251+R209+R145+R392</f>
        <v>23918553.751459718</v>
      </c>
      <c r="S394" s="561"/>
      <c r="T394" s="333"/>
      <c r="U394" s="327"/>
      <c r="V394" s="332"/>
      <c r="W394" s="332"/>
      <c r="X394" s="332"/>
      <c r="Y394" s="332"/>
      <c r="Z394" s="332"/>
      <c r="AA394" s="332"/>
      <c r="AB394" s="332"/>
      <c r="AC394" s="332"/>
      <c r="AD394" s="332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32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49" s="677" customFormat="1" ht="11.4" x14ac:dyDescent="0.2">
      <c r="A395" s="676"/>
      <c r="B395" s="676"/>
      <c r="C395" s="817"/>
      <c r="D395" s="676"/>
      <c r="E395" s="676"/>
      <c r="F395" s="818"/>
      <c r="G395" s="676"/>
      <c r="H395" s="676"/>
      <c r="I395" s="499">
        <f>I394+K394-N394-O394</f>
        <v>8630955.7199999988</v>
      </c>
      <c r="J395" s="499">
        <f>I394+J394+K394-L394-N394-O394-P394-Q394</f>
        <v>8516406.5699999966</v>
      </c>
      <c r="K395" s="498"/>
      <c r="L395" s="498"/>
      <c r="M395" s="498"/>
      <c r="N395" s="498"/>
      <c r="O395" s="498"/>
      <c r="P395" s="498"/>
      <c r="Q395" s="498"/>
      <c r="R395" s="749">
        <v>15402147.18</v>
      </c>
      <c r="S395" s="858"/>
      <c r="T395" s="319"/>
      <c r="U395" s="497"/>
      <c r="V395" s="844"/>
      <c r="W395" s="844"/>
      <c r="X395" s="844"/>
      <c r="Y395" s="844"/>
      <c r="Z395" s="844"/>
      <c r="AA395" s="844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19"/>
      <c r="AL395" s="319"/>
      <c r="AM395" s="319"/>
      <c r="AN395" s="319"/>
      <c r="AO395" s="319"/>
      <c r="AP395" s="319"/>
      <c r="AQ395" s="320"/>
      <c r="AR395" s="320"/>
      <c r="AS395" s="320"/>
      <c r="AT395" s="320"/>
      <c r="AU395" s="320"/>
      <c r="AV395" s="320"/>
      <c r="AW395" s="320"/>
      <c r="AX395" s="320"/>
      <c r="AY395" s="320"/>
      <c r="AZ395" s="320"/>
      <c r="BA395" s="320"/>
      <c r="BB395" s="319"/>
      <c r="BC395" s="319"/>
      <c r="BD395" s="319"/>
      <c r="BE395" s="319"/>
      <c r="BF395" s="319"/>
      <c r="BG395" s="319"/>
      <c r="BH395" s="319"/>
      <c r="BI395" s="319"/>
      <c r="BJ395" s="319"/>
      <c r="BK395" s="319"/>
      <c r="BL395" s="319"/>
      <c r="BM395" s="319"/>
      <c r="BN395" s="319"/>
      <c r="BO395" s="319"/>
      <c r="BP395" s="319"/>
      <c r="BQ395" s="319"/>
      <c r="BR395" s="319"/>
      <c r="BS395" s="319"/>
      <c r="BT395" s="319"/>
      <c r="BU395" s="319"/>
      <c r="BV395" s="319"/>
      <c r="BW395" s="319"/>
      <c r="BX395" s="319"/>
      <c r="BY395" s="319"/>
      <c r="BZ395" s="319"/>
      <c r="CA395" s="319"/>
      <c r="CB395" s="319"/>
      <c r="CC395" s="319"/>
      <c r="CD395" s="319"/>
      <c r="CE395" s="319"/>
      <c r="CF395" s="319"/>
      <c r="CG395" s="319"/>
      <c r="CH395" s="319"/>
      <c r="CI395" s="319"/>
      <c r="CJ395" s="319"/>
      <c r="CK395" s="319"/>
      <c r="CL395" s="319"/>
      <c r="CM395" s="319"/>
      <c r="CN395" s="319"/>
      <c r="CO395" s="319"/>
      <c r="CP395" s="319"/>
      <c r="CQ395" s="319"/>
      <c r="CR395" s="319"/>
      <c r="CS395" s="319"/>
      <c r="CT395" s="319"/>
      <c r="CU395" s="319"/>
      <c r="CV395" s="319"/>
      <c r="CW395" s="319"/>
      <c r="CX395" s="319"/>
      <c r="CY395" s="319"/>
      <c r="CZ395" s="319"/>
      <c r="DA395" s="319"/>
      <c r="DB395" s="319"/>
      <c r="DC395" s="319"/>
      <c r="DD395" s="319"/>
      <c r="DE395" s="319"/>
      <c r="DF395" s="319"/>
      <c r="DG395" s="319"/>
      <c r="DH395" s="319"/>
      <c r="DI395" s="319"/>
      <c r="DJ395" s="319"/>
      <c r="DK395" s="319"/>
      <c r="DL395" s="319"/>
      <c r="DM395" s="319"/>
      <c r="DN395" s="319"/>
      <c r="DO395" s="319"/>
      <c r="DP395" s="319"/>
      <c r="DQ395" s="319"/>
      <c r="DR395" s="319"/>
      <c r="DS395" s="319"/>
      <c r="DT395" s="319"/>
      <c r="DU395" s="319"/>
      <c r="DV395" s="319"/>
      <c r="DW395" s="319"/>
      <c r="DX395" s="319"/>
      <c r="DY395" s="319"/>
      <c r="DZ395" s="319"/>
      <c r="EA395" s="319"/>
      <c r="EB395" s="319"/>
      <c r="EC395" s="319"/>
      <c r="ED395" s="319"/>
      <c r="EE395" s="319"/>
      <c r="EF395" s="319"/>
      <c r="EG395" s="319"/>
      <c r="EH395" s="319"/>
      <c r="EI395" s="319"/>
      <c r="EJ395" s="319"/>
      <c r="EK395" s="319"/>
      <c r="EL395" s="319"/>
      <c r="EM395" s="319"/>
      <c r="EN395" s="319"/>
      <c r="EO395" s="319"/>
      <c r="EP395" s="319"/>
      <c r="EQ395" s="319"/>
      <c r="ER395" s="319"/>
      <c r="ES395" s="319"/>
      <c r="ET395" s="319"/>
      <c r="EU395" s="319"/>
      <c r="EV395" s="319"/>
      <c r="EW395" s="319"/>
      <c r="EX395" s="319"/>
      <c r="EY395" s="319"/>
      <c r="EZ395" s="319"/>
      <c r="FA395" s="319"/>
      <c r="FB395" s="319"/>
      <c r="FC395" s="319"/>
      <c r="FD395" s="319"/>
      <c r="FE395" s="319"/>
      <c r="FF395" s="319"/>
      <c r="FG395" s="319"/>
      <c r="FH395" s="319"/>
      <c r="FI395" s="319"/>
      <c r="FJ395" s="676"/>
      <c r="FK395" s="676"/>
      <c r="FL395" s="676"/>
      <c r="FM395" s="676"/>
      <c r="FN395" s="676"/>
      <c r="FO395" s="676"/>
      <c r="FP395" s="676"/>
      <c r="FQ395" s="676"/>
      <c r="FR395" s="676"/>
      <c r="FS395" s="676"/>
      <c r="FT395" s="676"/>
      <c r="FU395" s="676"/>
      <c r="FV395" s="676"/>
      <c r="FW395" s="676"/>
      <c r="FX395" s="676"/>
      <c r="FY395" s="676"/>
      <c r="FZ395" s="676"/>
      <c r="GA395" s="676"/>
      <c r="GB395" s="676"/>
      <c r="GC395" s="676"/>
      <c r="GD395" s="676"/>
      <c r="GE395" s="676"/>
      <c r="GF395" s="676"/>
      <c r="GG395" s="676"/>
      <c r="GH395" s="676"/>
      <c r="GI395" s="676"/>
      <c r="GJ395" s="676"/>
      <c r="GK395" s="676"/>
      <c r="GL395" s="676"/>
      <c r="GM395" s="676"/>
      <c r="GN395" s="676"/>
      <c r="GO395" s="676"/>
      <c r="GP395" s="676"/>
      <c r="GQ395" s="676"/>
      <c r="GR395" s="676"/>
      <c r="GS395" s="676"/>
      <c r="GT395" s="676"/>
      <c r="GU395" s="676"/>
      <c r="GV395" s="676"/>
      <c r="GW395" s="676"/>
      <c r="GX395" s="676"/>
      <c r="GY395" s="676"/>
      <c r="GZ395" s="676"/>
      <c r="HA395" s="676"/>
      <c r="HB395" s="676"/>
      <c r="HC395" s="676"/>
      <c r="HD395" s="676"/>
      <c r="HE395" s="676"/>
      <c r="HF395" s="676"/>
      <c r="HG395" s="676"/>
      <c r="HH395" s="676"/>
      <c r="HI395" s="676"/>
      <c r="HJ395" s="676"/>
      <c r="HK395" s="676"/>
      <c r="HL395" s="676"/>
      <c r="HM395" s="676"/>
      <c r="HN395" s="676"/>
      <c r="HO395" s="676"/>
      <c r="HP395" s="676"/>
      <c r="HQ395" s="676"/>
      <c r="HR395" s="676"/>
      <c r="HS395" s="676"/>
      <c r="HT395" s="676"/>
      <c r="HU395" s="676"/>
      <c r="HV395" s="676"/>
      <c r="HW395" s="676"/>
      <c r="HX395" s="676"/>
      <c r="HY395" s="676"/>
      <c r="HZ395" s="676"/>
      <c r="IA395" s="676"/>
      <c r="IB395" s="676"/>
      <c r="IC395" s="676"/>
      <c r="ID395" s="676"/>
      <c r="IE395" s="676"/>
      <c r="IF395" s="676"/>
      <c r="IG395" s="676"/>
      <c r="IH395" s="676"/>
      <c r="II395" s="676"/>
      <c r="IJ395" s="676"/>
      <c r="IK395" s="676"/>
      <c r="IL395" s="676"/>
      <c r="IM395" s="676"/>
      <c r="IN395" s="676"/>
      <c r="IO395" s="676"/>
    </row>
    <row r="396" spans="1:249" s="677" customFormat="1" ht="11.4" x14ac:dyDescent="0.2">
      <c r="A396" s="676"/>
      <c r="B396" s="676"/>
      <c r="C396" s="817"/>
      <c r="D396" s="676"/>
      <c r="E396" s="676"/>
      <c r="F396" s="818"/>
      <c r="G396" s="676"/>
      <c r="H396" s="677">
        <f>H394+I394+J394+K394+L394-M394-N394-O394-P394-Q394</f>
        <v>8516406.5699999966</v>
      </c>
      <c r="I396" s="498"/>
      <c r="J396" s="499"/>
      <c r="K396" s="499"/>
      <c r="L396" s="498"/>
      <c r="M396" s="498"/>
      <c r="N396" s="498"/>
      <c r="O396" s="498"/>
      <c r="P396" s="498"/>
      <c r="Q396" s="498"/>
      <c r="R396" s="678"/>
      <c r="S396" s="858"/>
      <c r="T396" s="319"/>
      <c r="U396" s="320"/>
      <c r="V396" s="844"/>
      <c r="W396" s="844"/>
      <c r="X396" s="844"/>
      <c r="Y396" s="844"/>
      <c r="Z396" s="844"/>
      <c r="AA396" s="844"/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19"/>
      <c r="AL396" s="319"/>
      <c r="AM396" s="319"/>
      <c r="AN396" s="319"/>
      <c r="AO396" s="319"/>
      <c r="AP396" s="319"/>
      <c r="AQ396" s="320"/>
      <c r="AR396" s="320"/>
      <c r="AS396" s="320"/>
      <c r="AT396" s="320"/>
      <c r="AU396" s="320"/>
      <c r="AV396" s="320"/>
      <c r="AW396" s="320"/>
      <c r="AX396" s="320"/>
      <c r="AY396" s="320"/>
      <c r="AZ396" s="320"/>
      <c r="BA396" s="320"/>
      <c r="BB396" s="319"/>
      <c r="BC396" s="319"/>
      <c r="BD396" s="319"/>
      <c r="BE396" s="319"/>
      <c r="BF396" s="319"/>
      <c r="BG396" s="319"/>
      <c r="BH396" s="319"/>
      <c r="BI396" s="319"/>
      <c r="BJ396" s="319"/>
      <c r="BK396" s="319"/>
      <c r="BL396" s="319"/>
      <c r="BM396" s="319"/>
      <c r="BN396" s="319"/>
      <c r="BO396" s="319"/>
      <c r="BP396" s="319"/>
      <c r="BQ396" s="319"/>
      <c r="BR396" s="319"/>
      <c r="BS396" s="319"/>
      <c r="BT396" s="319"/>
      <c r="BU396" s="319"/>
      <c r="BV396" s="319"/>
      <c r="BW396" s="319"/>
      <c r="BX396" s="319"/>
      <c r="BY396" s="319"/>
      <c r="BZ396" s="319"/>
      <c r="CA396" s="319"/>
      <c r="CB396" s="319"/>
      <c r="CC396" s="319"/>
      <c r="CD396" s="319"/>
      <c r="CE396" s="319"/>
      <c r="CF396" s="319"/>
      <c r="CG396" s="319"/>
      <c r="CH396" s="319"/>
      <c r="CI396" s="319"/>
      <c r="CJ396" s="319"/>
      <c r="CK396" s="319"/>
      <c r="CL396" s="319"/>
      <c r="CM396" s="319"/>
      <c r="CN396" s="319"/>
      <c r="CO396" s="319"/>
      <c r="CP396" s="319"/>
      <c r="CQ396" s="319"/>
      <c r="CR396" s="319"/>
      <c r="CS396" s="319"/>
      <c r="CT396" s="319"/>
      <c r="CU396" s="319"/>
      <c r="CV396" s="319"/>
      <c r="CW396" s="319"/>
      <c r="CX396" s="319"/>
      <c r="CY396" s="319"/>
      <c r="CZ396" s="319"/>
      <c r="DA396" s="319"/>
      <c r="DB396" s="319"/>
      <c r="DC396" s="319"/>
      <c r="DD396" s="319"/>
      <c r="DE396" s="319"/>
      <c r="DF396" s="319"/>
      <c r="DG396" s="319"/>
      <c r="DH396" s="319"/>
      <c r="DI396" s="319"/>
      <c r="DJ396" s="319"/>
      <c r="DK396" s="319"/>
      <c r="DL396" s="319"/>
      <c r="DM396" s="319"/>
      <c r="DN396" s="319"/>
      <c r="DO396" s="319"/>
      <c r="DP396" s="319"/>
      <c r="DQ396" s="319"/>
      <c r="DR396" s="319"/>
      <c r="DS396" s="319"/>
      <c r="DT396" s="319"/>
      <c r="DU396" s="319"/>
      <c r="DV396" s="319"/>
      <c r="DW396" s="319"/>
      <c r="DX396" s="319"/>
      <c r="DY396" s="319"/>
      <c r="DZ396" s="319"/>
      <c r="EA396" s="319"/>
      <c r="EB396" s="319"/>
      <c r="EC396" s="319"/>
      <c r="ED396" s="319"/>
      <c r="EE396" s="319"/>
      <c r="EF396" s="319"/>
      <c r="EG396" s="319"/>
      <c r="EH396" s="319"/>
      <c r="EI396" s="319"/>
      <c r="EJ396" s="319"/>
      <c r="EK396" s="319"/>
      <c r="EL396" s="319"/>
      <c r="EM396" s="319"/>
      <c r="EN396" s="319"/>
      <c r="EO396" s="319"/>
      <c r="EP396" s="319"/>
      <c r="EQ396" s="319"/>
      <c r="ER396" s="319"/>
      <c r="ES396" s="319"/>
      <c r="ET396" s="319"/>
      <c r="EU396" s="319"/>
      <c r="EV396" s="319"/>
      <c r="EW396" s="319"/>
      <c r="EX396" s="319"/>
      <c r="EY396" s="319"/>
      <c r="EZ396" s="319"/>
      <c r="FA396" s="319"/>
      <c r="FB396" s="319"/>
      <c r="FC396" s="319"/>
      <c r="FD396" s="319"/>
      <c r="FE396" s="319"/>
      <c r="FF396" s="319"/>
      <c r="FG396" s="319"/>
      <c r="FH396" s="319"/>
      <c r="FI396" s="319"/>
      <c r="FJ396" s="676"/>
      <c r="FK396" s="676"/>
      <c r="FL396" s="676"/>
      <c r="FM396" s="676"/>
      <c r="FN396" s="676"/>
      <c r="FO396" s="676"/>
      <c r="FP396" s="676"/>
      <c r="FQ396" s="676"/>
      <c r="FR396" s="676"/>
      <c r="FS396" s="676"/>
      <c r="FT396" s="676"/>
      <c r="FU396" s="676"/>
      <c r="FV396" s="676"/>
      <c r="FW396" s="676"/>
      <c r="FX396" s="676"/>
      <c r="FY396" s="676"/>
      <c r="FZ396" s="676"/>
      <c r="GA396" s="676"/>
      <c r="GB396" s="676"/>
      <c r="GC396" s="676"/>
      <c r="GD396" s="676"/>
      <c r="GE396" s="676"/>
      <c r="GF396" s="676"/>
      <c r="GG396" s="676"/>
      <c r="GH396" s="676"/>
      <c r="GI396" s="676"/>
      <c r="GJ396" s="676"/>
      <c r="GK396" s="676"/>
      <c r="GL396" s="676"/>
      <c r="GM396" s="676"/>
      <c r="GN396" s="676"/>
      <c r="GO396" s="676"/>
      <c r="GP396" s="676"/>
      <c r="GQ396" s="676"/>
      <c r="GR396" s="676"/>
      <c r="GS396" s="676"/>
      <c r="GT396" s="676"/>
      <c r="GU396" s="676"/>
      <c r="GV396" s="676"/>
      <c r="GW396" s="676"/>
      <c r="GX396" s="676"/>
      <c r="GY396" s="676"/>
      <c r="GZ396" s="676"/>
      <c r="HA396" s="676"/>
      <c r="HB396" s="676"/>
      <c r="HC396" s="676"/>
      <c r="HD396" s="676"/>
      <c r="HE396" s="676"/>
      <c r="HF396" s="676"/>
      <c r="HG396" s="676"/>
      <c r="HH396" s="676"/>
      <c r="HI396" s="676"/>
      <c r="HJ396" s="676"/>
      <c r="HK396" s="676"/>
      <c r="HL396" s="676"/>
      <c r="HM396" s="676"/>
      <c r="HN396" s="676"/>
      <c r="HO396" s="676"/>
      <c r="HP396" s="676"/>
      <c r="HQ396" s="676"/>
      <c r="HR396" s="676"/>
      <c r="HS396" s="676"/>
      <c r="HT396" s="676"/>
      <c r="HU396" s="676"/>
      <c r="HV396" s="676"/>
      <c r="HW396" s="676"/>
      <c r="HX396" s="676"/>
      <c r="HY396" s="676"/>
      <c r="HZ396" s="676"/>
      <c r="IA396" s="676"/>
      <c r="IB396" s="676"/>
      <c r="IC396" s="676"/>
      <c r="ID396" s="676"/>
      <c r="IE396" s="676"/>
      <c r="IF396" s="676"/>
      <c r="IG396" s="676"/>
      <c r="IH396" s="676"/>
      <c r="II396" s="676"/>
      <c r="IJ396" s="676"/>
      <c r="IK396" s="676"/>
      <c r="IL396" s="676"/>
      <c r="IM396" s="676"/>
      <c r="IN396" s="676"/>
      <c r="IO396" s="676"/>
    </row>
    <row r="397" spans="1:249" s="677" customFormat="1" ht="11.4" x14ac:dyDescent="0.2">
      <c r="A397" s="676"/>
      <c r="B397" s="676"/>
      <c r="C397" s="817"/>
      <c r="D397" s="676"/>
      <c r="E397" s="676"/>
      <c r="F397" s="818"/>
      <c r="G397" s="676"/>
      <c r="H397" s="676"/>
      <c r="I397" s="499"/>
      <c r="J397" s="499"/>
      <c r="K397" s="499"/>
      <c r="L397" s="499"/>
      <c r="M397" s="498"/>
      <c r="N397" s="498"/>
      <c r="O397" s="498"/>
      <c r="P397" s="498"/>
      <c r="Q397" s="498"/>
      <c r="R397" s="939"/>
      <c r="S397" s="858"/>
      <c r="T397" s="319"/>
      <c r="U397" s="320"/>
      <c r="V397" s="844"/>
      <c r="W397" s="844"/>
      <c r="X397" s="844"/>
      <c r="Y397" s="844"/>
      <c r="Z397" s="844"/>
      <c r="AA397" s="844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19"/>
      <c r="AL397" s="319"/>
      <c r="AM397" s="319"/>
      <c r="AN397" s="319"/>
      <c r="AO397" s="319"/>
      <c r="AP397" s="319"/>
      <c r="AQ397" s="320"/>
      <c r="AR397" s="320"/>
      <c r="AS397" s="320"/>
      <c r="AT397" s="320"/>
      <c r="AU397" s="320"/>
      <c r="AV397" s="320"/>
      <c r="AW397" s="320"/>
      <c r="AX397" s="320"/>
      <c r="AY397" s="320"/>
      <c r="AZ397" s="320"/>
      <c r="BA397" s="320"/>
      <c r="BB397" s="319"/>
      <c r="BC397" s="319"/>
      <c r="BD397" s="319"/>
      <c r="BE397" s="319"/>
      <c r="BF397" s="319"/>
      <c r="BG397" s="319"/>
      <c r="BH397" s="319"/>
      <c r="BI397" s="319"/>
      <c r="BJ397" s="319"/>
      <c r="BK397" s="319"/>
      <c r="BL397" s="319"/>
      <c r="BM397" s="319"/>
      <c r="BN397" s="319"/>
      <c r="BO397" s="319"/>
      <c r="BP397" s="319"/>
      <c r="BQ397" s="319"/>
      <c r="BR397" s="319"/>
      <c r="BS397" s="319"/>
      <c r="BT397" s="319"/>
      <c r="BU397" s="319"/>
      <c r="BV397" s="319"/>
      <c r="BW397" s="319"/>
      <c r="BX397" s="319"/>
      <c r="BY397" s="319"/>
      <c r="BZ397" s="319"/>
      <c r="CA397" s="319"/>
      <c r="CB397" s="319"/>
      <c r="CC397" s="319"/>
      <c r="CD397" s="319"/>
      <c r="CE397" s="319"/>
      <c r="CF397" s="319"/>
      <c r="CG397" s="319"/>
      <c r="CH397" s="319"/>
      <c r="CI397" s="319"/>
      <c r="CJ397" s="319"/>
      <c r="CK397" s="319"/>
      <c r="CL397" s="319"/>
      <c r="CM397" s="319"/>
      <c r="CN397" s="319"/>
      <c r="CO397" s="319"/>
      <c r="CP397" s="319"/>
      <c r="CQ397" s="319"/>
      <c r="CR397" s="319"/>
      <c r="CS397" s="319"/>
      <c r="CT397" s="319"/>
      <c r="CU397" s="319"/>
      <c r="CV397" s="319"/>
      <c r="CW397" s="319"/>
      <c r="CX397" s="319"/>
      <c r="CY397" s="319"/>
      <c r="CZ397" s="319"/>
      <c r="DA397" s="319"/>
      <c r="DB397" s="319"/>
      <c r="DC397" s="319"/>
      <c r="DD397" s="319"/>
      <c r="DE397" s="319"/>
      <c r="DF397" s="319"/>
      <c r="DG397" s="319"/>
      <c r="DH397" s="319"/>
      <c r="DI397" s="319"/>
      <c r="DJ397" s="319"/>
      <c r="DK397" s="319"/>
      <c r="DL397" s="319"/>
      <c r="DM397" s="319"/>
      <c r="DN397" s="319"/>
      <c r="DO397" s="319"/>
      <c r="DP397" s="319"/>
      <c r="DQ397" s="319"/>
      <c r="DR397" s="319"/>
      <c r="DS397" s="319"/>
      <c r="DT397" s="319"/>
      <c r="DU397" s="319"/>
      <c r="DV397" s="319"/>
      <c r="DW397" s="319"/>
      <c r="DX397" s="319"/>
      <c r="DY397" s="319"/>
      <c r="DZ397" s="319"/>
      <c r="EA397" s="319"/>
      <c r="EB397" s="319"/>
      <c r="EC397" s="319"/>
      <c r="ED397" s="319"/>
      <c r="EE397" s="319"/>
      <c r="EF397" s="319"/>
      <c r="EG397" s="319"/>
      <c r="EH397" s="319"/>
      <c r="EI397" s="319"/>
      <c r="EJ397" s="319"/>
      <c r="EK397" s="319"/>
      <c r="EL397" s="319"/>
      <c r="EM397" s="319"/>
      <c r="EN397" s="319"/>
      <c r="EO397" s="319"/>
      <c r="EP397" s="319"/>
      <c r="EQ397" s="319"/>
      <c r="ER397" s="319"/>
      <c r="ES397" s="319"/>
      <c r="ET397" s="319"/>
      <c r="EU397" s="319"/>
      <c r="EV397" s="319"/>
      <c r="EW397" s="319"/>
      <c r="EX397" s="319"/>
      <c r="EY397" s="319"/>
      <c r="EZ397" s="319"/>
      <c r="FA397" s="319"/>
      <c r="FB397" s="319"/>
      <c r="FC397" s="319"/>
      <c r="FD397" s="319"/>
      <c r="FE397" s="319"/>
      <c r="FF397" s="319"/>
      <c r="FG397" s="319"/>
      <c r="FH397" s="319"/>
      <c r="FI397" s="319"/>
      <c r="FJ397" s="676"/>
      <c r="FK397" s="676"/>
      <c r="FL397" s="676"/>
      <c r="FM397" s="676"/>
      <c r="FN397" s="676"/>
      <c r="FO397" s="676"/>
      <c r="FP397" s="676"/>
      <c r="FQ397" s="676"/>
      <c r="FR397" s="676"/>
      <c r="FS397" s="676"/>
      <c r="FT397" s="676"/>
      <c r="FU397" s="676"/>
      <c r="FV397" s="676"/>
      <c r="FW397" s="676"/>
      <c r="FX397" s="676"/>
      <c r="FY397" s="676"/>
      <c r="FZ397" s="676"/>
      <c r="GA397" s="676"/>
      <c r="GB397" s="676"/>
      <c r="GC397" s="676"/>
      <c r="GD397" s="676"/>
      <c r="GE397" s="676"/>
      <c r="GF397" s="676"/>
      <c r="GG397" s="676"/>
      <c r="GH397" s="676"/>
      <c r="GI397" s="676"/>
      <c r="GJ397" s="676"/>
      <c r="GK397" s="676"/>
      <c r="GL397" s="676"/>
      <c r="GM397" s="676"/>
      <c r="GN397" s="676"/>
      <c r="GO397" s="676"/>
      <c r="GP397" s="676"/>
      <c r="GQ397" s="676"/>
      <c r="GR397" s="676"/>
      <c r="GS397" s="676"/>
      <c r="GT397" s="676"/>
      <c r="GU397" s="676"/>
      <c r="GV397" s="676"/>
      <c r="GW397" s="676"/>
      <c r="GX397" s="676"/>
      <c r="GY397" s="676"/>
      <c r="GZ397" s="676"/>
      <c r="HA397" s="676"/>
      <c r="HB397" s="676"/>
      <c r="HC397" s="676"/>
      <c r="HD397" s="676"/>
      <c r="HE397" s="676"/>
      <c r="HF397" s="676"/>
      <c r="HG397" s="676"/>
      <c r="HH397" s="676"/>
      <c r="HI397" s="676"/>
      <c r="HJ397" s="676"/>
      <c r="HK397" s="676"/>
      <c r="HL397" s="676"/>
      <c r="HM397" s="676"/>
      <c r="HN397" s="676"/>
      <c r="HO397" s="676"/>
      <c r="HP397" s="676"/>
      <c r="HQ397" s="676"/>
      <c r="HR397" s="676"/>
      <c r="HS397" s="676"/>
      <c r="HT397" s="676"/>
      <c r="HU397" s="676"/>
      <c r="HV397" s="676"/>
      <c r="HW397" s="676"/>
      <c r="HX397" s="676"/>
      <c r="HY397" s="676"/>
      <c r="HZ397" s="676"/>
      <c r="IA397" s="676"/>
      <c r="IB397" s="676"/>
      <c r="IC397" s="676"/>
      <c r="ID397" s="676"/>
      <c r="IE397" s="676"/>
      <c r="IF397" s="676"/>
      <c r="IG397" s="676"/>
      <c r="IH397" s="676"/>
      <c r="II397" s="676"/>
      <c r="IJ397" s="676"/>
      <c r="IK397" s="676"/>
      <c r="IL397" s="676"/>
      <c r="IM397" s="676"/>
      <c r="IN397" s="676"/>
      <c r="IO397" s="676"/>
    </row>
    <row r="398" spans="1:249" s="677" customFormat="1" ht="11.4" x14ac:dyDescent="0.2">
      <c r="A398" s="676"/>
      <c r="B398" s="676"/>
      <c r="C398" s="817"/>
      <c r="D398" s="676"/>
      <c r="E398" s="676"/>
      <c r="F398" s="818"/>
      <c r="G398" s="876"/>
      <c r="H398" s="676"/>
      <c r="I398" s="499"/>
      <c r="J398" s="499"/>
      <c r="K398" s="499"/>
      <c r="L398" s="498"/>
      <c r="M398" s="499"/>
      <c r="N398" s="499"/>
      <c r="O398" s="498"/>
      <c r="P398" s="499"/>
      <c r="Q398" s="498"/>
      <c r="R398" s="937"/>
      <c r="S398" s="859"/>
      <c r="T398" s="319"/>
      <c r="U398" s="320"/>
      <c r="V398" s="844"/>
      <c r="W398" s="844"/>
      <c r="X398" s="844"/>
      <c r="Y398" s="844"/>
      <c r="Z398" s="844"/>
      <c r="AA398" s="844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19"/>
      <c r="AL398" s="319"/>
      <c r="AM398" s="319"/>
      <c r="AN398" s="319"/>
      <c r="AO398" s="319"/>
      <c r="AP398" s="319"/>
      <c r="AQ398" s="320"/>
      <c r="AR398" s="320"/>
      <c r="AS398" s="320"/>
      <c r="AT398" s="320"/>
      <c r="AU398" s="320"/>
      <c r="AV398" s="320"/>
      <c r="AW398" s="320"/>
      <c r="AX398" s="320"/>
      <c r="AY398" s="320"/>
      <c r="AZ398" s="320"/>
      <c r="BA398" s="320"/>
      <c r="BB398" s="319"/>
      <c r="BC398" s="319"/>
      <c r="BD398" s="319"/>
      <c r="BE398" s="319"/>
      <c r="BF398" s="319"/>
      <c r="BG398" s="319"/>
      <c r="BH398" s="319"/>
      <c r="BI398" s="319"/>
      <c r="BJ398" s="319"/>
      <c r="BK398" s="319"/>
      <c r="BL398" s="319"/>
      <c r="BM398" s="319"/>
      <c r="BN398" s="319"/>
      <c r="BO398" s="319"/>
      <c r="BP398" s="319"/>
      <c r="BQ398" s="319"/>
      <c r="BR398" s="319"/>
      <c r="BS398" s="319"/>
      <c r="BT398" s="319"/>
      <c r="BU398" s="319"/>
      <c r="BV398" s="319"/>
      <c r="BW398" s="319"/>
      <c r="BX398" s="319"/>
      <c r="BY398" s="319"/>
      <c r="BZ398" s="319"/>
      <c r="CA398" s="319"/>
      <c r="CB398" s="319"/>
      <c r="CC398" s="319"/>
      <c r="CD398" s="319"/>
      <c r="CE398" s="319"/>
      <c r="CF398" s="319"/>
      <c r="CG398" s="319"/>
      <c r="CH398" s="319"/>
      <c r="CI398" s="319"/>
      <c r="CJ398" s="319"/>
      <c r="CK398" s="319"/>
      <c r="CL398" s="319"/>
      <c r="CM398" s="319"/>
      <c r="CN398" s="319"/>
      <c r="CO398" s="319"/>
      <c r="CP398" s="319"/>
      <c r="CQ398" s="319"/>
      <c r="CR398" s="319"/>
      <c r="CS398" s="319"/>
      <c r="CT398" s="319"/>
      <c r="CU398" s="319"/>
      <c r="CV398" s="319"/>
      <c r="CW398" s="319"/>
      <c r="CX398" s="319"/>
      <c r="CY398" s="319"/>
      <c r="CZ398" s="319"/>
      <c r="DA398" s="319"/>
      <c r="DB398" s="319"/>
      <c r="DC398" s="319"/>
      <c r="DD398" s="319"/>
      <c r="DE398" s="319"/>
      <c r="DF398" s="319"/>
      <c r="DG398" s="319"/>
      <c r="DH398" s="319"/>
      <c r="DI398" s="319"/>
      <c r="DJ398" s="319"/>
      <c r="DK398" s="319"/>
      <c r="DL398" s="319"/>
      <c r="DM398" s="319"/>
      <c r="DN398" s="319"/>
      <c r="DO398" s="319"/>
      <c r="DP398" s="319"/>
      <c r="DQ398" s="319"/>
      <c r="DR398" s="319"/>
      <c r="DS398" s="319"/>
      <c r="DT398" s="319"/>
      <c r="DU398" s="319"/>
      <c r="DV398" s="319"/>
      <c r="DW398" s="319"/>
      <c r="DX398" s="319"/>
      <c r="DY398" s="319"/>
      <c r="DZ398" s="319"/>
      <c r="EA398" s="319"/>
      <c r="EB398" s="319"/>
      <c r="EC398" s="319"/>
      <c r="ED398" s="319"/>
      <c r="EE398" s="319"/>
      <c r="EF398" s="319"/>
      <c r="EG398" s="319"/>
      <c r="EH398" s="319"/>
      <c r="EI398" s="319"/>
      <c r="EJ398" s="319"/>
      <c r="EK398" s="319"/>
      <c r="EL398" s="319"/>
      <c r="EM398" s="319"/>
      <c r="EN398" s="319"/>
      <c r="EO398" s="319"/>
      <c r="EP398" s="319"/>
      <c r="EQ398" s="319"/>
      <c r="ER398" s="319"/>
      <c r="ES398" s="319"/>
      <c r="ET398" s="319"/>
      <c r="EU398" s="319"/>
      <c r="EV398" s="319"/>
      <c r="EW398" s="319"/>
      <c r="EX398" s="319"/>
      <c r="EY398" s="319"/>
      <c r="EZ398" s="319"/>
      <c r="FA398" s="319"/>
      <c r="FB398" s="319"/>
      <c r="FC398" s="319"/>
      <c r="FD398" s="319"/>
      <c r="FE398" s="319"/>
      <c r="FF398" s="319"/>
      <c r="FG398" s="319"/>
      <c r="FH398" s="319"/>
      <c r="FI398" s="319"/>
      <c r="FJ398" s="676"/>
      <c r="FK398" s="676"/>
      <c r="FL398" s="676"/>
      <c r="FM398" s="676"/>
      <c r="FN398" s="676"/>
      <c r="FO398" s="676"/>
      <c r="FP398" s="676"/>
      <c r="FQ398" s="676"/>
      <c r="FR398" s="676"/>
      <c r="FS398" s="676"/>
      <c r="FT398" s="676"/>
      <c r="FU398" s="676"/>
      <c r="FV398" s="676"/>
      <c r="FW398" s="676"/>
      <c r="FX398" s="676"/>
      <c r="FY398" s="676"/>
      <c r="FZ398" s="676"/>
      <c r="GA398" s="676"/>
      <c r="GB398" s="676"/>
      <c r="GC398" s="676"/>
      <c r="GD398" s="676"/>
      <c r="GE398" s="676"/>
      <c r="GF398" s="676"/>
      <c r="GG398" s="676"/>
      <c r="GH398" s="676"/>
      <c r="GI398" s="676"/>
      <c r="GJ398" s="676"/>
      <c r="GK398" s="676"/>
      <c r="GL398" s="676"/>
      <c r="GM398" s="676"/>
      <c r="GN398" s="676"/>
      <c r="GO398" s="676"/>
      <c r="GP398" s="676"/>
      <c r="GQ398" s="676"/>
      <c r="GR398" s="676"/>
      <c r="GS398" s="676"/>
      <c r="GT398" s="676"/>
      <c r="GU398" s="676"/>
      <c r="GV398" s="676"/>
      <c r="GW398" s="676"/>
      <c r="GX398" s="676"/>
      <c r="GY398" s="676"/>
      <c r="GZ398" s="676"/>
      <c r="HA398" s="676"/>
      <c r="HB398" s="676"/>
      <c r="HC398" s="676"/>
      <c r="HD398" s="676"/>
      <c r="HE398" s="676"/>
      <c r="HF398" s="676"/>
      <c r="HG398" s="676"/>
      <c r="HH398" s="676"/>
      <c r="HI398" s="676"/>
      <c r="HJ398" s="676"/>
      <c r="HK398" s="676"/>
      <c r="HL398" s="676"/>
      <c r="HM398" s="676"/>
      <c r="HN398" s="676"/>
      <c r="HO398" s="676"/>
      <c r="HP398" s="676"/>
      <c r="HQ398" s="676"/>
      <c r="HR398" s="676"/>
      <c r="HS398" s="676"/>
      <c r="HT398" s="676"/>
      <c r="HU398" s="676"/>
      <c r="HV398" s="676"/>
      <c r="HW398" s="676"/>
      <c r="HX398" s="676"/>
      <c r="HY398" s="676"/>
      <c r="HZ398" s="676"/>
      <c r="IA398" s="676"/>
      <c r="IB398" s="676"/>
      <c r="IC398" s="676"/>
      <c r="ID398" s="676"/>
      <c r="IE398" s="676"/>
      <c r="IF398" s="676"/>
      <c r="IG398" s="676"/>
      <c r="IH398" s="676"/>
      <c r="II398" s="676"/>
      <c r="IJ398" s="676"/>
      <c r="IK398" s="676"/>
      <c r="IL398" s="676"/>
      <c r="IM398" s="676"/>
      <c r="IN398" s="676"/>
      <c r="IO398" s="676"/>
    </row>
    <row r="399" spans="1:249" s="677" customFormat="1" ht="11.4" x14ac:dyDescent="0.2">
      <c r="A399" s="676"/>
      <c r="B399" s="676"/>
      <c r="C399" s="817"/>
      <c r="D399" s="676"/>
      <c r="E399" s="676"/>
      <c r="F399" s="818"/>
      <c r="G399" s="676"/>
      <c r="H399" s="676"/>
      <c r="I399" s="498"/>
      <c r="J399" s="499"/>
      <c r="K399" s="499"/>
      <c r="L399" s="498"/>
      <c r="M399" s="499"/>
      <c r="N399" s="498"/>
      <c r="O399" s="498"/>
      <c r="P399" s="499"/>
      <c r="Q399" s="498"/>
      <c r="R399" s="676"/>
      <c r="S399" s="858"/>
      <c r="T399" s="319"/>
      <c r="U399" s="320"/>
      <c r="V399" s="844"/>
      <c r="W399" s="844"/>
      <c r="X399" s="844"/>
      <c r="Y399" s="844"/>
      <c r="Z399" s="844"/>
      <c r="AA399" s="844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20"/>
      <c r="AR399" s="320"/>
      <c r="AS399" s="320"/>
      <c r="AT399" s="320"/>
      <c r="AU399" s="320"/>
      <c r="AV399" s="320"/>
      <c r="AW399" s="320"/>
      <c r="AX399" s="320"/>
      <c r="AY399" s="320"/>
      <c r="AZ399" s="320"/>
      <c r="BA399" s="320"/>
      <c r="BB399" s="319"/>
      <c r="BC399" s="319"/>
      <c r="BD399" s="319"/>
      <c r="BE399" s="319"/>
      <c r="BF399" s="319"/>
      <c r="BG399" s="319"/>
      <c r="BH399" s="319"/>
      <c r="BI399" s="319"/>
      <c r="BJ399" s="319"/>
      <c r="BK399" s="319"/>
      <c r="BL399" s="319"/>
      <c r="BM399" s="319"/>
      <c r="BN399" s="319"/>
      <c r="BO399" s="319"/>
      <c r="BP399" s="319"/>
      <c r="BQ399" s="319"/>
      <c r="BR399" s="319"/>
      <c r="BS399" s="319"/>
      <c r="BT399" s="319"/>
      <c r="BU399" s="319"/>
      <c r="BV399" s="319"/>
      <c r="BW399" s="319"/>
      <c r="BX399" s="319"/>
      <c r="BY399" s="319"/>
      <c r="BZ399" s="319"/>
      <c r="CA399" s="319"/>
      <c r="CB399" s="319"/>
      <c r="CC399" s="319"/>
      <c r="CD399" s="319"/>
      <c r="CE399" s="319"/>
      <c r="CF399" s="319"/>
      <c r="CG399" s="319"/>
      <c r="CH399" s="319"/>
      <c r="CI399" s="319"/>
      <c r="CJ399" s="319"/>
      <c r="CK399" s="319"/>
      <c r="CL399" s="319"/>
      <c r="CM399" s="319"/>
      <c r="CN399" s="319"/>
      <c r="CO399" s="319"/>
      <c r="CP399" s="319"/>
      <c r="CQ399" s="319"/>
      <c r="CR399" s="319"/>
      <c r="CS399" s="319"/>
      <c r="CT399" s="319"/>
      <c r="CU399" s="319"/>
      <c r="CV399" s="319"/>
      <c r="CW399" s="319"/>
      <c r="CX399" s="319"/>
      <c r="CY399" s="319"/>
      <c r="CZ399" s="319"/>
      <c r="DA399" s="319"/>
      <c r="DB399" s="319"/>
      <c r="DC399" s="319"/>
      <c r="DD399" s="319"/>
      <c r="DE399" s="319"/>
      <c r="DF399" s="319"/>
      <c r="DG399" s="319"/>
      <c r="DH399" s="319"/>
      <c r="DI399" s="319"/>
      <c r="DJ399" s="319"/>
      <c r="DK399" s="319"/>
      <c r="DL399" s="319"/>
      <c r="DM399" s="319"/>
      <c r="DN399" s="319"/>
      <c r="DO399" s="319"/>
      <c r="DP399" s="319"/>
      <c r="DQ399" s="319"/>
      <c r="DR399" s="319"/>
      <c r="DS399" s="319"/>
      <c r="DT399" s="319"/>
      <c r="DU399" s="319"/>
      <c r="DV399" s="319"/>
      <c r="DW399" s="319"/>
      <c r="DX399" s="319"/>
      <c r="DY399" s="319"/>
      <c r="DZ399" s="319"/>
      <c r="EA399" s="319"/>
      <c r="EB399" s="319"/>
      <c r="EC399" s="319"/>
      <c r="ED399" s="319"/>
      <c r="EE399" s="319"/>
      <c r="EF399" s="319"/>
      <c r="EG399" s="319"/>
      <c r="EH399" s="319"/>
      <c r="EI399" s="319"/>
      <c r="EJ399" s="319"/>
      <c r="EK399" s="319"/>
      <c r="EL399" s="319"/>
      <c r="EM399" s="319"/>
      <c r="EN399" s="319"/>
      <c r="EO399" s="319"/>
      <c r="EP399" s="319"/>
      <c r="EQ399" s="319"/>
      <c r="ER399" s="319"/>
      <c r="ES399" s="319"/>
      <c r="ET399" s="319"/>
      <c r="EU399" s="319"/>
      <c r="EV399" s="319"/>
      <c r="EW399" s="319"/>
      <c r="EX399" s="319"/>
      <c r="EY399" s="319"/>
      <c r="EZ399" s="319"/>
      <c r="FA399" s="319"/>
      <c r="FB399" s="319"/>
      <c r="FC399" s="319"/>
      <c r="FD399" s="319"/>
      <c r="FE399" s="319"/>
      <c r="FF399" s="319"/>
      <c r="FG399" s="319"/>
      <c r="FH399" s="319"/>
      <c r="FI399" s="319"/>
      <c r="FJ399" s="676"/>
      <c r="FK399" s="676"/>
      <c r="FL399" s="676"/>
      <c r="FM399" s="676"/>
      <c r="FN399" s="676"/>
      <c r="FO399" s="676"/>
      <c r="FP399" s="676"/>
      <c r="FQ399" s="676"/>
      <c r="FR399" s="676"/>
      <c r="FS399" s="676"/>
      <c r="FT399" s="676"/>
      <c r="FU399" s="676"/>
      <c r="FV399" s="676"/>
      <c r="FW399" s="676"/>
      <c r="FX399" s="676"/>
      <c r="FY399" s="676"/>
      <c r="FZ399" s="676"/>
      <c r="GA399" s="676"/>
      <c r="GB399" s="676"/>
      <c r="GC399" s="676"/>
      <c r="GD399" s="676"/>
      <c r="GE399" s="676"/>
      <c r="GF399" s="676"/>
      <c r="GG399" s="676"/>
      <c r="GH399" s="676"/>
      <c r="GI399" s="676"/>
      <c r="GJ399" s="676"/>
      <c r="GK399" s="676"/>
      <c r="GL399" s="676"/>
      <c r="GM399" s="676"/>
      <c r="GN399" s="676"/>
      <c r="GO399" s="676"/>
      <c r="GP399" s="676"/>
      <c r="GQ399" s="676"/>
      <c r="GR399" s="676"/>
      <c r="GS399" s="676"/>
      <c r="GT399" s="676"/>
      <c r="GU399" s="676"/>
      <c r="GV399" s="676"/>
      <c r="GW399" s="676"/>
      <c r="GX399" s="676"/>
      <c r="GY399" s="676"/>
      <c r="GZ399" s="676"/>
      <c r="HA399" s="676"/>
      <c r="HB399" s="676"/>
      <c r="HC399" s="676"/>
      <c r="HD399" s="676"/>
      <c r="HE399" s="676"/>
      <c r="HF399" s="676"/>
      <c r="HG399" s="676"/>
      <c r="HH399" s="676"/>
      <c r="HI399" s="676"/>
      <c r="HJ399" s="676"/>
      <c r="HK399" s="676"/>
      <c r="HL399" s="676"/>
      <c r="HM399" s="676"/>
      <c r="HN399" s="676"/>
      <c r="HO399" s="676"/>
      <c r="HP399" s="676"/>
      <c r="HQ399" s="676"/>
      <c r="HR399" s="676"/>
      <c r="HS399" s="676"/>
      <c r="HT399" s="676"/>
      <c r="HU399" s="676"/>
      <c r="HV399" s="676"/>
      <c r="HW399" s="676"/>
      <c r="HX399" s="676"/>
      <c r="HY399" s="676"/>
      <c r="HZ399" s="676"/>
      <c r="IA399" s="676"/>
      <c r="IB399" s="676"/>
      <c r="IC399" s="676"/>
      <c r="ID399" s="676"/>
      <c r="IE399" s="676"/>
      <c r="IF399" s="676"/>
      <c r="IG399" s="676"/>
      <c r="IH399" s="676"/>
      <c r="II399" s="676"/>
      <c r="IJ399" s="676"/>
      <c r="IK399" s="676"/>
      <c r="IL399" s="676"/>
      <c r="IM399" s="676"/>
      <c r="IN399" s="676"/>
      <c r="IO399" s="676"/>
    </row>
    <row r="400" spans="1:249" s="677" customFormat="1" ht="11.4" x14ac:dyDescent="0.2">
      <c r="A400" s="676"/>
      <c r="B400" s="676"/>
      <c r="C400" s="817"/>
      <c r="D400" s="676"/>
      <c r="E400" s="676"/>
      <c r="F400" s="818"/>
      <c r="G400" s="676"/>
      <c r="H400" s="676"/>
      <c r="I400" s="498"/>
      <c r="J400" s="498"/>
      <c r="K400" s="941"/>
      <c r="L400" s="942"/>
      <c r="M400" s="499"/>
      <c r="N400" s="498"/>
      <c r="O400" s="498"/>
      <c r="P400" s="498"/>
      <c r="Q400" s="498"/>
      <c r="R400" s="676"/>
      <c r="S400" s="858"/>
      <c r="T400" s="319"/>
      <c r="U400" s="320"/>
      <c r="V400" s="844"/>
      <c r="W400" s="844"/>
      <c r="X400" s="844"/>
      <c r="Y400" s="844"/>
      <c r="Z400" s="844"/>
      <c r="AA400" s="844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20"/>
      <c r="AR400" s="320"/>
      <c r="AS400" s="320"/>
      <c r="AT400" s="320"/>
      <c r="AU400" s="320"/>
      <c r="AV400" s="320"/>
      <c r="AW400" s="320"/>
      <c r="AX400" s="320"/>
      <c r="AY400" s="320"/>
      <c r="AZ400" s="320"/>
      <c r="BA400" s="320"/>
      <c r="BB400" s="319"/>
      <c r="BC400" s="319"/>
      <c r="BD400" s="319"/>
      <c r="BE400" s="319"/>
      <c r="BF400" s="319"/>
      <c r="BG400" s="319"/>
      <c r="BH400" s="319"/>
      <c r="BI400" s="319"/>
      <c r="BJ400" s="319"/>
      <c r="BK400" s="319"/>
      <c r="BL400" s="319"/>
      <c r="BM400" s="319"/>
      <c r="BN400" s="319"/>
      <c r="BO400" s="319"/>
      <c r="BP400" s="319"/>
      <c r="BQ400" s="319"/>
      <c r="BR400" s="319"/>
      <c r="BS400" s="319"/>
      <c r="BT400" s="319"/>
      <c r="BU400" s="319"/>
      <c r="BV400" s="319"/>
      <c r="BW400" s="319"/>
      <c r="BX400" s="319"/>
      <c r="BY400" s="319"/>
      <c r="BZ400" s="319"/>
      <c r="CA400" s="319"/>
      <c r="CB400" s="319"/>
      <c r="CC400" s="319"/>
      <c r="CD400" s="319"/>
      <c r="CE400" s="319"/>
      <c r="CF400" s="319"/>
      <c r="CG400" s="319"/>
      <c r="CH400" s="319"/>
      <c r="CI400" s="319"/>
      <c r="CJ400" s="319"/>
      <c r="CK400" s="319"/>
      <c r="CL400" s="319"/>
      <c r="CM400" s="319"/>
      <c r="CN400" s="319"/>
      <c r="CO400" s="319"/>
      <c r="CP400" s="319"/>
      <c r="CQ400" s="319"/>
      <c r="CR400" s="319"/>
      <c r="CS400" s="319"/>
      <c r="CT400" s="319"/>
      <c r="CU400" s="319"/>
      <c r="CV400" s="319"/>
      <c r="CW400" s="319"/>
      <c r="CX400" s="319"/>
      <c r="CY400" s="319"/>
      <c r="CZ400" s="319"/>
      <c r="DA400" s="319"/>
      <c r="DB400" s="319"/>
      <c r="DC400" s="319"/>
      <c r="DD400" s="319"/>
      <c r="DE400" s="319"/>
      <c r="DF400" s="319"/>
      <c r="DG400" s="319"/>
      <c r="DH400" s="319"/>
      <c r="DI400" s="319"/>
      <c r="DJ400" s="319"/>
      <c r="DK400" s="319"/>
      <c r="DL400" s="319"/>
      <c r="DM400" s="319"/>
      <c r="DN400" s="319"/>
      <c r="DO400" s="319"/>
      <c r="DP400" s="319"/>
      <c r="DQ400" s="319"/>
      <c r="DR400" s="319"/>
      <c r="DS400" s="319"/>
      <c r="DT400" s="319"/>
      <c r="DU400" s="319"/>
      <c r="DV400" s="319"/>
      <c r="DW400" s="319"/>
      <c r="DX400" s="319"/>
      <c r="DY400" s="319"/>
      <c r="DZ400" s="319"/>
      <c r="EA400" s="319"/>
      <c r="EB400" s="319"/>
      <c r="EC400" s="319"/>
      <c r="ED400" s="319"/>
      <c r="EE400" s="319"/>
      <c r="EF400" s="319"/>
      <c r="EG400" s="319"/>
      <c r="EH400" s="319"/>
      <c r="EI400" s="319"/>
      <c r="EJ400" s="319"/>
      <c r="EK400" s="319"/>
      <c r="EL400" s="319"/>
      <c r="EM400" s="319"/>
      <c r="EN400" s="319"/>
      <c r="EO400" s="319"/>
      <c r="EP400" s="319"/>
      <c r="EQ400" s="319"/>
      <c r="ER400" s="319"/>
      <c r="ES400" s="319"/>
      <c r="ET400" s="319"/>
      <c r="EU400" s="319"/>
      <c r="EV400" s="319"/>
      <c r="EW400" s="319"/>
      <c r="EX400" s="319"/>
      <c r="EY400" s="319"/>
      <c r="EZ400" s="319"/>
      <c r="FA400" s="319"/>
      <c r="FB400" s="319"/>
      <c r="FC400" s="319"/>
      <c r="FD400" s="319"/>
      <c r="FE400" s="319"/>
      <c r="FF400" s="319"/>
      <c r="FG400" s="319"/>
      <c r="FH400" s="319"/>
      <c r="FI400" s="319"/>
      <c r="FJ400" s="676"/>
      <c r="FK400" s="676"/>
      <c r="FL400" s="676"/>
      <c r="FM400" s="676"/>
      <c r="FN400" s="676"/>
      <c r="FO400" s="676"/>
      <c r="FP400" s="676"/>
      <c r="FQ400" s="676"/>
      <c r="FR400" s="676"/>
      <c r="FS400" s="676"/>
      <c r="FT400" s="676"/>
      <c r="FU400" s="676"/>
      <c r="FV400" s="676"/>
      <c r="FW400" s="676"/>
      <c r="FX400" s="676"/>
      <c r="FY400" s="676"/>
      <c r="FZ400" s="676"/>
      <c r="GA400" s="676"/>
      <c r="GB400" s="676"/>
      <c r="GC400" s="676"/>
      <c r="GD400" s="676"/>
      <c r="GE400" s="676"/>
      <c r="GF400" s="676"/>
      <c r="GG400" s="676"/>
      <c r="GH400" s="676"/>
      <c r="GI400" s="676"/>
      <c r="GJ400" s="676"/>
      <c r="GK400" s="676"/>
      <c r="GL400" s="676"/>
      <c r="GM400" s="676"/>
      <c r="GN400" s="676"/>
      <c r="GO400" s="676"/>
      <c r="GP400" s="676"/>
      <c r="GQ400" s="676"/>
      <c r="GR400" s="676"/>
      <c r="GS400" s="676"/>
      <c r="GT400" s="676"/>
      <c r="GU400" s="676"/>
      <c r="GV400" s="676"/>
      <c r="GW400" s="676"/>
      <c r="GX400" s="676"/>
      <c r="GY400" s="676"/>
      <c r="GZ400" s="676"/>
      <c r="HA400" s="676"/>
      <c r="HB400" s="676"/>
      <c r="HC400" s="676"/>
      <c r="HD400" s="676"/>
      <c r="HE400" s="676"/>
      <c r="HF400" s="676"/>
      <c r="HG400" s="676"/>
      <c r="HH400" s="676"/>
      <c r="HI400" s="676"/>
      <c r="HJ400" s="676"/>
      <c r="HK400" s="676"/>
      <c r="HL400" s="676"/>
      <c r="HM400" s="676"/>
      <c r="HN400" s="676"/>
      <c r="HO400" s="676"/>
      <c r="HP400" s="676"/>
      <c r="HQ400" s="676"/>
      <c r="HR400" s="676"/>
      <c r="HS400" s="676"/>
      <c r="HT400" s="676"/>
      <c r="HU400" s="676"/>
      <c r="HV400" s="676"/>
      <c r="HW400" s="676"/>
      <c r="HX400" s="676"/>
      <c r="HY400" s="676"/>
      <c r="HZ400" s="676"/>
      <c r="IA400" s="676"/>
      <c r="IB400" s="676"/>
      <c r="IC400" s="676"/>
      <c r="ID400" s="676"/>
      <c r="IE400" s="676"/>
      <c r="IF400" s="676"/>
      <c r="IG400" s="676"/>
      <c r="IH400" s="676"/>
      <c r="II400" s="676"/>
      <c r="IJ400" s="676"/>
      <c r="IK400" s="676"/>
      <c r="IL400" s="676"/>
      <c r="IM400" s="676"/>
      <c r="IN400" s="676"/>
      <c r="IO400" s="676"/>
    </row>
    <row r="401" spans="1:249" s="677" customFormat="1" ht="11.4" x14ac:dyDescent="0.2">
      <c r="A401" s="676"/>
      <c r="B401" s="676"/>
      <c r="C401" s="817"/>
      <c r="D401" s="676"/>
      <c r="E401" s="676"/>
      <c r="F401" s="818"/>
      <c r="G401" s="676"/>
      <c r="H401" s="676"/>
      <c r="I401" s="498"/>
      <c r="J401" s="498"/>
      <c r="K401" s="498"/>
      <c r="L401" s="498"/>
      <c r="M401" s="498"/>
      <c r="N401" s="498"/>
      <c r="O401" s="498"/>
      <c r="P401" s="498"/>
      <c r="Q401" s="498"/>
      <c r="R401" s="676"/>
      <c r="S401" s="858"/>
      <c r="T401" s="319"/>
      <c r="U401" s="320"/>
      <c r="V401" s="844"/>
      <c r="W401" s="844"/>
      <c r="X401" s="844"/>
      <c r="Y401" s="844"/>
      <c r="Z401" s="844"/>
      <c r="AA401" s="844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20"/>
      <c r="AR401" s="320"/>
      <c r="AS401" s="320"/>
      <c r="AT401" s="320"/>
      <c r="AU401" s="320"/>
      <c r="AV401" s="320"/>
      <c r="AW401" s="320"/>
      <c r="AX401" s="320"/>
      <c r="AY401" s="320"/>
      <c r="AZ401" s="320"/>
      <c r="BA401" s="320"/>
      <c r="BB401" s="319"/>
      <c r="BC401" s="319"/>
      <c r="BD401" s="319"/>
      <c r="BE401" s="319"/>
      <c r="BF401" s="319"/>
      <c r="BG401" s="319"/>
      <c r="BH401" s="319"/>
      <c r="BI401" s="319"/>
      <c r="BJ401" s="319"/>
      <c r="BK401" s="319"/>
      <c r="BL401" s="319"/>
      <c r="BM401" s="319"/>
      <c r="BN401" s="319"/>
      <c r="BO401" s="319"/>
      <c r="BP401" s="319"/>
      <c r="BQ401" s="319"/>
      <c r="BR401" s="319"/>
      <c r="BS401" s="319"/>
      <c r="BT401" s="319"/>
      <c r="BU401" s="319"/>
      <c r="BV401" s="319"/>
      <c r="BW401" s="319"/>
      <c r="BX401" s="319"/>
      <c r="BY401" s="319"/>
      <c r="BZ401" s="319"/>
      <c r="CA401" s="319"/>
      <c r="CB401" s="319"/>
      <c r="CC401" s="319"/>
      <c r="CD401" s="319"/>
      <c r="CE401" s="319"/>
      <c r="CF401" s="319"/>
      <c r="CG401" s="319"/>
      <c r="CH401" s="319"/>
      <c r="CI401" s="319"/>
      <c r="CJ401" s="319"/>
      <c r="CK401" s="319"/>
      <c r="CL401" s="319"/>
      <c r="CM401" s="319"/>
      <c r="CN401" s="319"/>
      <c r="CO401" s="319"/>
      <c r="CP401" s="319"/>
      <c r="CQ401" s="319"/>
      <c r="CR401" s="319"/>
      <c r="CS401" s="319"/>
      <c r="CT401" s="319"/>
      <c r="CU401" s="319"/>
      <c r="CV401" s="319"/>
      <c r="CW401" s="319"/>
      <c r="CX401" s="319"/>
      <c r="CY401" s="319"/>
      <c r="CZ401" s="319"/>
      <c r="DA401" s="319"/>
      <c r="DB401" s="319"/>
      <c r="DC401" s="319"/>
      <c r="DD401" s="319"/>
      <c r="DE401" s="319"/>
      <c r="DF401" s="319"/>
      <c r="DG401" s="319"/>
      <c r="DH401" s="319"/>
      <c r="DI401" s="319"/>
      <c r="DJ401" s="319"/>
      <c r="DK401" s="319"/>
      <c r="DL401" s="319"/>
      <c r="DM401" s="319"/>
      <c r="DN401" s="319"/>
      <c r="DO401" s="319"/>
      <c r="DP401" s="319"/>
      <c r="DQ401" s="319"/>
      <c r="DR401" s="319"/>
      <c r="DS401" s="319"/>
      <c r="DT401" s="319"/>
      <c r="DU401" s="319"/>
      <c r="DV401" s="319"/>
      <c r="DW401" s="319"/>
      <c r="DX401" s="319"/>
      <c r="DY401" s="319"/>
      <c r="DZ401" s="319"/>
      <c r="EA401" s="319"/>
      <c r="EB401" s="319"/>
      <c r="EC401" s="319"/>
      <c r="ED401" s="319"/>
      <c r="EE401" s="319"/>
      <c r="EF401" s="319"/>
      <c r="EG401" s="319"/>
      <c r="EH401" s="319"/>
      <c r="EI401" s="319"/>
      <c r="EJ401" s="319"/>
      <c r="EK401" s="319"/>
      <c r="EL401" s="319"/>
      <c r="EM401" s="319"/>
      <c r="EN401" s="319"/>
      <c r="EO401" s="319"/>
      <c r="EP401" s="319"/>
      <c r="EQ401" s="319"/>
      <c r="ER401" s="319"/>
      <c r="ES401" s="319"/>
      <c r="ET401" s="319"/>
      <c r="EU401" s="319"/>
      <c r="EV401" s="319"/>
      <c r="EW401" s="319"/>
      <c r="EX401" s="319"/>
      <c r="EY401" s="319"/>
      <c r="EZ401" s="319"/>
      <c r="FA401" s="319"/>
      <c r="FB401" s="319"/>
      <c r="FC401" s="319"/>
      <c r="FD401" s="319"/>
      <c r="FE401" s="319"/>
      <c r="FF401" s="319"/>
      <c r="FG401" s="319"/>
      <c r="FH401" s="319"/>
      <c r="FI401" s="319"/>
      <c r="FJ401" s="676"/>
      <c r="FK401" s="676"/>
      <c r="FL401" s="676"/>
      <c r="FM401" s="676"/>
      <c r="FN401" s="676"/>
      <c r="FO401" s="676"/>
      <c r="FP401" s="676"/>
      <c r="FQ401" s="676"/>
      <c r="FR401" s="676"/>
      <c r="FS401" s="676"/>
      <c r="FT401" s="676"/>
      <c r="FU401" s="676"/>
      <c r="FV401" s="676"/>
      <c r="FW401" s="676"/>
      <c r="FX401" s="676"/>
      <c r="FY401" s="676"/>
      <c r="FZ401" s="676"/>
      <c r="GA401" s="676"/>
      <c r="GB401" s="676"/>
      <c r="GC401" s="676"/>
      <c r="GD401" s="676"/>
      <c r="GE401" s="676"/>
      <c r="GF401" s="676"/>
      <c r="GG401" s="676"/>
      <c r="GH401" s="676"/>
      <c r="GI401" s="676"/>
      <c r="GJ401" s="676"/>
      <c r="GK401" s="676"/>
      <c r="GL401" s="676"/>
      <c r="GM401" s="676"/>
      <c r="GN401" s="676"/>
      <c r="GO401" s="676"/>
      <c r="GP401" s="676"/>
      <c r="GQ401" s="676"/>
      <c r="GR401" s="676"/>
      <c r="GS401" s="676"/>
      <c r="GT401" s="676"/>
      <c r="GU401" s="676"/>
      <c r="GV401" s="676"/>
      <c r="GW401" s="676"/>
      <c r="GX401" s="676"/>
      <c r="GY401" s="676"/>
      <c r="GZ401" s="676"/>
      <c r="HA401" s="676"/>
      <c r="HB401" s="676"/>
      <c r="HC401" s="676"/>
      <c r="HD401" s="676"/>
      <c r="HE401" s="676"/>
      <c r="HF401" s="676"/>
      <c r="HG401" s="676"/>
      <c r="HH401" s="676"/>
      <c r="HI401" s="676"/>
      <c r="HJ401" s="676"/>
      <c r="HK401" s="676"/>
      <c r="HL401" s="676"/>
      <c r="HM401" s="676"/>
      <c r="HN401" s="676"/>
      <c r="HO401" s="676"/>
      <c r="HP401" s="676"/>
      <c r="HQ401" s="676"/>
      <c r="HR401" s="676"/>
      <c r="HS401" s="676"/>
      <c r="HT401" s="676"/>
      <c r="HU401" s="676"/>
      <c r="HV401" s="676"/>
      <c r="HW401" s="676"/>
      <c r="HX401" s="676"/>
      <c r="HY401" s="676"/>
      <c r="HZ401" s="676"/>
      <c r="IA401" s="676"/>
      <c r="IB401" s="676"/>
      <c r="IC401" s="676"/>
      <c r="ID401" s="676"/>
      <c r="IE401" s="676"/>
      <c r="IF401" s="676"/>
      <c r="IG401" s="676"/>
      <c r="IH401" s="676"/>
      <c r="II401" s="676"/>
      <c r="IJ401" s="676"/>
      <c r="IK401" s="676"/>
      <c r="IL401" s="676"/>
      <c r="IM401" s="676"/>
      <c r="IN401" s="676"/>
      <c r="IO401" s="676"/>
    </row>
    <row r="402" spans="1:249" s="677" customFormat="1" ht="11.4" x14ac:dyDescent="0.2">
      <c r="A402" s="676"/>
      <c r="B402" s="676"/>
      <c r="C402" s="817"/>
      <c r="D402" s="676"/>
      <c r="E402" s="676"/>
      <c r="F402" s="818"/>
      <c r="G402" s="676"/>
      <c r="H402" s="676"/>
      <c r="I402" s="498"/>
      <c r="J402" s="498"/>
      <c r="K402" s="498"/>
      <c r="L402" s="498"/>
      <c r="M402" s="498"/>
      <c r="N402" s="498"/>
      <c r="O402" s="498"/>
      <c r="P402" s="498"/>
      <c r="Q402" s="498"/>
      <c r="R402" s="676"/>
      <c r="S402" s="858"/>
      <c r="T402" s="319"/>
      <c r="U402" s="320"/>
      <c r="V402" s="844"/>
      <c r="W402" s="844"/>
      <c r="X402" s="844"/>
      <c r="Y402" s="844"/>
      <c r="Z402" s="844"/>
      <c r="AA402" s="844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19"/>
      <c r="BC402" s="319"/>
      <c r="BD402" s="319"/>
      <c r="BE402" s="319"/>
      <c r="BF402" s="319"/>
      <c r="BG402" s="319"/>
      <c r="BH402" s="319"/>
      <c r="BI402" s="319"/>
      <c r="BJ402" s="319"/>
      <c r="BK402" s="319"/>
      <c r="BL402" s="319"/>
      <c r="BM402" s="319"/>
      <c r="BN402" s="319"/>
      <c r="BO402" s="319"/>
      <c r="BP402" s="319"/>
      <c r="BQ402" s="319"/>
      <c r="BR402" s="319"/>
      <c r="BS402" s="319"/>
      <c r="BT402" s="319"/>
      <c r="BU402" s="319"/>
      <c r="BV402" s="319"/>
      <c r="BW402" s="319"/>
      <c r="BX402" s="319"/>
      <c r="BY402" s="319"/>
      <c r="BZ402" s="319"/>
      <c r="CA402" s="319"/>
      <c r="CB402" s="319"/>
      <c r="CC402" s="319"/>
      <c r="CD402" s="319"/>
      <c r="CE402" s="319"/>
      <c r="CF402" s="319"/>
      <c r="CG402" s="319"/>
      <c r="CH402" s="319"/>
      <c r="CI402" s="319"/>
      <c r="CJ402" s="319"/>
      <c r="CK402" s="319"/>
      <c r="CL402" s="319"/>
      <c r="CM402" s="319"/>
      <c r="CN402" s="319"/>
      <c r="CO402" s="319"/>
      <c r="CP402" s="319"/>
      <c r="CQ402" s="319"/>
      <c r="CR402" s="319"/>
      <c r="CS402" s="319"/>
      <c r="CT402" s="319"/>
      <c r="CU402" s="319"/>
      <c r="CV402" s="319"/>
      <c r="CW402" s="319"/>
      <c r="CX402" s="319"/>
      <c r="CY402" s="319"/>
      <c r="CZ402" s="319"/>
      <c r="DA402" s="319"/>
      <c r="DB402" s="319"/>
      <c r="DC402" s="319"/>
      <c r="DD402" s="319"/>
      <c r="DE402" s="319"/>
      <c r="DF402" s="319"/>
      <c r="DG402" s="319"/>
      <c r="DH402" s="319"/>
      <c r="DI402" s="319"/>
      <c r="DJ402" s="319"/>
      <c r="DK402" s="319"/>
      <c r="DL402" s="319"/>
      <c r="DM402" s="319"/>
      <c r="DN402" s="319"/>
      <c r="DO402" s="319"/>
      <c r="DP402" s="319"/>
      <c r="DQ402" s="319"/>
      <c r="DR402" s="319"/>
      <c r="DS402" s="319"/>
      <c r="DT402" s="319"/>
      <c r="DU402" s="319"/>
      <c r="DV402" s="319"/>
      <c r="DW402" s="319"/>
      <c r="DX402" s="319"/>
      <c r="DY402" s="319"/>
      <c r="DZ402" s="319"/>
      <c r="EA402" s="319"/>
      <c r="EB402" s="319"/>
      <c r="EC402" s="319"/>
      <c r="ED402" s="319"/>
      <c r="EE402" s="319"/>
      <c r="EF402" s="319"/>
      <c r="EG402" s="319"/>
      <c r="EH402" s="319"/>
      <c r="EI402" s="319"/>
      <c r="EJ402" s="319"/>
      <c r="EK402" s="319"/>
      <c r="EL402" s="319"/>
      <c r="EM402" s="319"/>
      <c r="EN402" s="319"/>
      <c r="EO402" s="319"/>
      <c r="EP402" s="319"/>
      <c r="EQ402" s="319"/>
      <c r="ER402" s="319"/>
      <c r="ES402" s="319"/>
      <c r="ET402" s="319"/>
      <c r="EU402" s="319"/>
      <c r="EV402" s="319"/>
      <c r="EW402" s="319"/>
      <c r="EX402" s="319"/>
      <c r="EY402" s="319"/>
      <c r="EZ402" s="319"/>
      <c r="FA402" s="319"/>
      <c r="FB402" s="319"/>
      <c r="FC402" s="319"/>
      <c r="FD402" s="319"/>
      <c r="FE402" s="319"/>
      <c r="FF402" s="319"/>
      <c r="FG402" s="319"/>
      <c r="FH402" s="319"/>
      <c r="FI402" s="319"/>
      <c r="FJ402" s="676"/>
      <c r="FK402" s="676"/>
      <c r="FL402" s="676"/>
      <c r="FM402" s="676"/>
      <c r="FN402" s="676"/>
      <c r="FO402" s="676"/>
      <c r="FP402" s="676"/>
      <c r="FQ402" s="676"/>
      <c r="FR402" s="676"/>
      <c r="FS402" s="676"/>
      <c r="FT402" s="676"/>
      <c r="FU402" s="676"/>
      <c r="FV402" s="676"/>
      <c r="FW402" s="676"/>
      <c r="FX402" s="676"/>
      <c r="FY402" s="676"/>
      <c r="FZ402" s="676"/>
      <c r="GA402" s="676"/>
      <c r="GB402" s="676"/>
      <c r="GC402" s="676"/>
      <c r="GD402" s="676"/>
      <c r="GE402" s="676"/>
      <c r="GF402" s="676"/>
      <c r="GG402" s="676"/>
      <c r="GH402" s="676"/>
      <c r="GI402" s="676"/>
      <c r="GJ402" s="676"/>
      <c r="GK402" s="676"/>
      <c r="GL402" s="676"/>
      <c r="GM402" s="676"/>
      <c r="GN402" s="676"/>
      <c r="GO402" s="676"/>
      <c r="GP402" s="676"/>
      <c r="GQ402" s="676"/>
      <c r="GR402" s="676"/>
      <c r="GS402" s="676"/>
      <c r="GT402" s="676"/>
      <c r="GU402" s="676"/>
      <c r="GV402" s="676"/>
      <c r="GW402" s="676"/>
      <c r="GX402" s="676"/>
      <c r="GY402" s="676"/>
      <c r="GZ402" s="676"/>
      <c r="HA402" s="676"/>
      <c r="HB402" s="676"/>
      <c r="HC402" s="676"/>
      <c r="HD402" s="676"/>
      <c r="HE402" s="676"/>
      <c r="HF402" s="676"/>
      <c r="HG402" s="676"/>
      <c r="HH402" s="676"/>
      <c r="HI402" s="676"/>
      <c r="HJ402" s="676"/>
      <c r="HK402" s="676"/>
      <c r="HL402" s="676"/>
      <c r="HM402" s="676"/>
      <c r="HN402" s="676"/>
      <c r="HO402" s="676"/>
      <c r="HP402" s="676"/>
      <c r="HQ402" s="676"/>
      <c r="HR402" s="676"/>
      <c r="HS402" s="676"/>
      <c r="HT402" s="676"/>
      <c r="HU402" s="676"/>
      <c r="HV402" s="676"/>
      <c r="HW402" s="676"/>
      <c r="HX402" s="676"/>
      <c r="HY402" s="676"/>
      <c r="HZ402" s="676"/>
      <c r="IA402" s="676"/>
      <c r="IB402" s="676"/>
      <c r="IC402" s="676"/>
      <c r="ID402" s="676"/>
      <c r="IE402" s="676"/>
      <c r="IF402" s="676"/>
      <c r="IG402" s="676"/>
      <c r="IH402" s="676"/>
      <c r="II402" s="676"/>
      <c r="IJ402" s="676"/>
      <c r="IK402" s="676"/>
      <c r="IL402" s="676"/>
      <c r="IM402" s="676"/>
      <c r="IN402" s="676"/>
      <c r="IO402" s="676"/>
    </row>
    <row r="403" spans="1:249" s="677" customFormat="1" ht="11.4" x14ac:dyDescent="0.2">
      <c r="A403" s="676"/>
      <c r="B403" s="676"/>
      <c r="C403" s="817"/>
      <c r="D403" s="676"/>
      <c r="E403" s="676"/>
      <c r="F403" s="818"/>
      <c r="G403" s="676"/>
      <c r="H403" s="676"/>
      <c r="I403" s="498"/>
      <c r="J403" s="498"/>
      <c r="K403" s="499"/>
      <c r="L403" s="498"/>
      <c r="M403" s="498"/>
      <c r="N403" s="498"/>
      <c r="O403" s="498"/>
      <c r="P403" s="498"/>
      <c r="Q403" s="498"/>
      <c r="R403" s="676"/>
      <c r="S403" s="858"/>
      <c r="T403" s="319"/>
      <c r="U403" s="320"/>
      <c r="V403" s="844"/>
      <c r="W403" s="844"/>
      <c r="X403" s="844"/>
      <c r="Y403" s="844"/>
      <c r="Z403" s="844"/>
      <c r="AA403" s="844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20"/>
      <c r="AR403" s="320"/>
      <c r="AS403" s="320"/>
      <c r="AT403" s="320"/>
      <c r="AU403" s="320"/>
      <c r="AV403" s="320"/>
      <c r="AW403" s="320"/>
      <c r="AX403" s="320"/>
      <c r="AY403" s="320"/>
      <c r="AZ403" s="320"/>
      <c r="BA403" s="320"/>
      <c r="BB403" s="319"/>
      <c r="BC403" s="319"/>
      <c r="BD403" s="319"/>
      <c r="BE403" s="319"/>
      <c r="BF403" s="319"/>
      <c r="BG403" s="319"/>
      <c r="BH403" s="319"/>
      <c r="BI403" s="319"/>
      <c r="BJ403" s="319"/>
      <c r="BK403" s="319"/>
      <c r="BL403" s="319"/>
      <c r="BM403" s="319"/>
      <c r="BN403" s="319"/>
      <c r="BO403" s="319"/>
      <c r="BP403" s="319"/>
      <c r="BQ403" s="319"/>
      <c r="BR403" s="319"/>
      <c r="BS403" s="319"/>
      <c r="BT403" s="319"/>
      <c r="BU403" s="319"/>
      <c r="BV403" s="319"/>
      <c r="BW403" s="319"/>
      <c r="BX403" s="319"/>
      <c r="BY403" s="319"/>
      <c r="BZ403" s="319"/>
      <c r="CA403" s="319"/>
      <c r="CB403" s="319"/>
      <c r="CC403" s="319"/>
      <c r="CD403" s="319"/>
      <c r="CE403" s="319"/>
      <c r="CF403" s="319"/>
      <c r="CG403" s="319"/>
      <c r="CH403" s="319"/>
      <c r="CI403" s="319"/>
      <c r="CJ403" s="319"/>
      <c r="CK403" s="319"/>
      <c r="CL403" s="319"/>
      <c r="CM403" s="319"/>
      <c r="CN403" s="319"/>
      <c r="CO403" s="319"/>
      <c r="CP403" s="319"/>
      <c r="CQ403" s="319"/>
      <c r="CR403" s="319"/>
      <c r="CS403" s="319"/>
      <c r="CT403" s="319"/>
      <c r="CU403" s="319"/>
      <c r="CV403" s="319"/>
      <c r="CW403" s="319"/>
      <c r="CX403" s="319"/>
      <c r="CY403" s="319"/>
      <c r="CZ403" s="319"/>
      <c r="DA403" s="319"/>
      <c r="DB403" s="319"/>
      <c r="DC403" s="319"/>
      <c r="DD403" s="319"/>
      <c r="DE403" s="319"/>
      <c r="DF403" s="319"/>
      <c r="DG403" s="319"/>
      <c r="DH403" s="319"/>
      <c r="DI403" s="319"/>
      <c r="DJ403" s="319"/>
      <c r="DK403" s="319"/>
      <c r="DL403" s="319"/>
      <c r="DM403" s="319"/>
      <c r="DN403" s="319"/>
      <c r="DO403" s="319"/>
      <c r="DP403" s="319"/>
      <c r="DQ403" s="319"/>
      <c r="DR403" s="319"/>
      <c r="DS403" s="319"/>
      <c r="DT403" s="319"/>
      <c r="DU403" s="319"/>
      <c r="DV403" s="319"/>
      <c r="DW403" s="319"/>
      <c r="DX403" s="319"/>
      <c r="DY403" s="319"/>
      <c r="DZ403" s="319"/>
      <c r="EA403" s="319"/>
      <c r="EB403" s="319"/>
      <c r="EC403" s="319"/>
      <c r="ED403" s="319"/>
      <c r="EE403" s="319"/>
      <c r="EF403" s="319"/>
      <c r="EG403" s="319"/>
      <c r="EH403" s="319"/>
      <c r="EI403" s="319"/>
      <c r="EJ403" s="319"/>
      <c r="EK403" s="319"/>
      <c r="EL403" s="319"/>
      <c r="EM403" s="319"/>
      <c r="EN403" s="319"/>
      <c r="EO403" s="319"/>
      <c r="EP403" s="319"/>
      <c r="EQ403" s="319"/>
      <c r="ER403" s="319"/>
      <c r="ES403" s="319"/>
      <c r="ET403" s="319"/>
      <c r="EU403" s="319"/>
      <c r="EV403" s="319"/>
      <c r="EW403" s="319"/>
      <c r="EX403" s="319"/>
      <c r="EY403" s="319"/>
      <c r="EZ403" s="319"/>
      <c r="FA403" s="319"/>
      <c r="FB403" s="319"/>
      <c r="FC403" s="319"/>
      <c r="FD403" s="319"/>
      <c r="FE403" s="319"/>
      <c r="FF403" s="319"/>
      <c r="FG403" s="319"/>
      <c r="FH403" s="319"/>
      <c r="FI403" s="319"/>
      <c r="FJ403" s="676"/>
      <c r="FK403" s="676"/>
      <c r="FL403" s="676"/>
      <c r="FM403" s="676"/>
      <c r="FN403" s="676"/>
      <c r="FO403" s="676"/>
      <c r="FP403" s="676"/>
      <c r="FQ403" s="676"/>
      <c r="FR403" s="676"/>
      <c r="FS403" s="676"/>
      <c r="FT403" s="676"/>
      <c r="FU403" s="676"/>
      <c r="FV403" s="676"/>
      <c r="FW403" s="676"/>
      <c r="FX403" s="676"/>
      <c r="FY403" s="676"/>
      <c r="FZ403" s="676"/>
      <c r="GA403" s="676"/>
      <c r="GB403" s="676"/>
      <c r="GC403" s="676"/>
      <c r="GD403" s="676"/>
      <c r="GE403" s="676"/>
      <c r="GF403" s="676"/>
      <c r="GG403" s="676"/>
      <c r="GH403" s="676"/>
      <c r="GI403" s="676"/>
      <c r="GJ403" s="676"/>
      <c r="GK403" s="676"/>
      <c r="GL403" s="676"/>
      <c r="GM403" s="676"/>
      <c r="GN403" s="676"/>
      <c r="GO403" s="676"/>
      <c r="GP403" s="676"/>
      <c r="GQ403" s="676"/>
      <c r="GR403" s="676"/>
      <c r="GS403" s="676"/>
      <c r="GT403" s="676"/>
      <c r="GU403" s="676"/>
      <c r="GV403" s="676"/>
      <c r="GW403" s="676"/>
      <c r="GX403" s="676"/>
      <c r="GY403" s="676"/>
      <c r="GZ403" s="676"/>
      <c r="HA403" s="676"/>
      <c r="HB403" s="676"/>
      <c r="HC403" s="676"/>
      <c r="HD403" s="676"/>
      <c r="HE403" s="676"/>
      <c r="HF403" s="676"/>
      <c r="HG403" s="676"/>
      <c r="HH403" s="676"/>
      <c r="HI403" s="676"/>
      <c r="HJ403" s="676"/>
      <c r="HK403" s="676"/>
      <c r="HL403" s="676"/>
      <c r="HM403" s="676"/>
      <c r="HN403" s="676"/>
      <c r="HO403" s="676"/>
      <c r="HP403" s="676"/>
      <c r="HQ403" s="676"/>
      <c r="HR403" s="676"/>
      <c r="HS403" s="676"/>
      <c r="HT403" s="676"/>
      <c r="HU403" s="676"/>
      <c r="HV403" s="676"/>
      <c r="HW403" s="676"/>
      <c r="HX403" s="676"/>
      <c r="HY403" s="676"/>
      <c r="HZ403" s="676"/>
      <c r="IA403" s="676"/>
      <c r="IB403" s="676"/>
      <c r="IC403" s="676"/>
      <c r="ID403" s="676"/>
      <c r="IE403" s="676"/>
      <c r="IF403" s="676"/>
      <c r="IG403" s="676"/>
      <c r="IH403" s="676"/>
      <c r="II403" s="676"/>
      <c r="IJ403" s="676"/>
      <c r="IK403" s="676"/>
      <c r="IL403" s="676"/>
      <c r="IM403" s="676"/>
      <c r="IN403" s="676"/>
      <c r="IO403" s="676"/>
    </row>
    <row r="404" spans="1:249" s="677" customFormat="1" ht="11.4" x14ac:dyDescent="0.2">
      <c r="A404" s="676"/>
      <c r="B404" s="676"/>
      <c r="C404" s="817"/>
      <c r="D404" s="676"/>
      <c r="E404" s="676"/>
      <c r="F404" s="818"/>
      <c r="G404" s="676"/>
      <c r="H404" s="676"/>
      <c r="I404" s="498"/>
      <c r="J404" s="498"/>
      <c r="K404" s="498"/>
      <c r="L404" s="498"/>
      <c r="M404" s="498"/>
      <c r="N404" s="498"/>
      <c r="O404" s="498"/>
      <c r="P404" s="498"/>
      <c r="Q404" s="498"/>
      <c r="R404" s="676"/>
      <c r="S404" s="858"/>
      <c r="T404" s="319"/>
      <c r="U404" s="320"/>
      <c r="V404" s="844"/>
      <c r="W404" s="844"/>
      <c r="X404" s="844"/>
      <c r="Y404" s="844"/>
      <c r="Z404" s="844"/>
      <c r="AA404" s="844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19"/>
      <c r="BC404" s="319"/>
      <c r="BD404" s="319"/>
      <c r="BE404" s="319"/>
      <c r="BF404" s="319"/>
      <c r="BG404" s="319"/>
      <c r="BH404" s="319"/>
      <c r="BI404" s="319"/>
      <c r="BJ404" s="319"/>
      <c r="BK404" s="319"/>
      <c r="BL404" s="319"/>
      <c r="BM404" s="319"/>
      <c r="BN404" s="319"/>
      <c r="BO404" s="319"/>
      <c r="BP404" s="319"/>
      <c r="BQ404" s="319"/>
      <c r="BR404" s="319"/>
      <c r="BS404" s="319"/>
      <c r="BT404" s="319"/>
      <c r="BU404" s="319"/>
      <c r="BV404" s="319"/>
      <c r="BW404" s="319"/>
      <c r="BX404" s="319"/>
      <c r="BY404" s="319"/>
      <c r="BZ404" s="319"/>
      <c r="CA404" s="319"/>
      <c r="CB404" s="319"/>
      <c r="CC404" s="319"/>
      <c r="CD404" s="319"/>
      <c r="CE404" s="319"/>
      <c r="CF404" s="319"/>
      <c r="CG404" s="319"/>
      <c r="CH404" s="319"/>
      <c r="CI404" s="319"/>
      <c r="CJ404" s="319"/>
      <c r="CK404" s="319"/>
      <c r="CL404" s="319"/>
      <c r="CM404" s="319"/>
      <c r="CN404" s="319"/>
      <c r="CO404" s="319"/>
      <c r="CP404" s="319"/>
      <c r="CQ404" s="319"/>
      <c r="CR404" s="319"/>
      <c r="CS404" s="319"/>
      <c r="CT404" s="319"/>
      <c r="CU404" s="319"/>
      <c r="CV404" s="319"/>
      <c r="CW404" s="319"/>
      <c r="CX404" s="319"/>
      <c r="CY404" s="319"/>
      <c r="CZ404" s="319"/>
      <c r="DA404" s="319"/>
      <c r="DB404" s="319"/>
      <c r="DC404" s="319"/>
      <c r="DD404" s="319"/>
      <c r="DE404" s="319"/>
      <c r="DF404" s="319"/>
      <c r="DG404" s="319"/>
      <c r="DH404" s="319"/>
      <c r="DI404" s="319"/>
      <c r="DJ404" s="319"/>
      <c r="DK404" s="319"/>
      <c r="DL404" s="319"/>
      <c r="DM404" s="319"/>
      <c r="DN404" s="319"/>
      <c r="DO404" s="319"/>
      <c r="DP404" s="319"/>
      <c r="DQ404" s="319"/>
      <c r="DR404" s="319"/>
      <c r="DS404" s="319"/>
      <c r="DT404" s="319"/>
      <c r="DU404" s="319"/>
      <c r="DV404" s="319"/>
      <c r="DW404" s="319"/>
      <c r="DX404" s="319"/>
      <c r="DY404" s="319"/>
      <c r="DZ404" s="319"/>
      <c r="EA404" s="319"/>
      <c r="EB404" s="319"/>
      <c r="EC404" s="319"/>
      <c r="ED404" s="319"/>
      <c r="EE404" s="319"/>
      <c r="EF404" s="319"/>
      <c r="EG404" s="319"/>
      <c r="EH404" s="319"/>
      <c r="EI404" s="319"/>
      <c r="EJ404" s="319"/>
      <c r="EK404" s="319"/>
      <c r="EL404" s="319"/>
      <c r="EM404" s="319"/>
      <c r="EN404" s="319"/>
      <c r="EO404" s="319"/>
      <c r="EP404" s="319"/>
      <c r="EQ404" s="319"/>
      <c r="ER404" s="319"/>
      <c r="ES404" s="319"/>
      <c r="ET404" s="319"/>
      <c r="EU404" s="319"/>
      <c r="EV404" s="319"/>
      <c r="EW404" s="319"/>
      <c r="EX404" s="319"/>
      <c r="EY404" s="319"/>
      <c r="EZ404" s="319"/>
      <c r="FA404" s="319"/>
      <c r="FB404" s="319"/>
      <c r="FC404" s="319"/>
      <c r="FD404" s="319"/>
      <c r="FE404" s="319"/>
      <c r="FF404" s="319"/>
      <c r="FG404" s="319"/>
      <c r="FH404" s="319"/>
      <c r="FI404" s="319"/>
      <c r="FJ404" s="676"/>
      <c r="FK404" s="676"/>
      <c r="FL404" s="676"/>
      <c r="FM404" s="676"/>
      <c r="FN404" s="676"/>
      <c r="FO404" s="676"/>
      <c r="FP404" s="676"/>
      <c r="FQ404" s="676"/>
      <c r="FR404" s="676"/>
      <c r="FS404" s="676"/>
      <c r="FT404" s="676"/>
      <c r="FU404" s="676"/>
      <c r="FV404" s="676"/>
      <c r="FW404" s="676"/>
      <c r="FX404" s="676"/>
      <c r="FY404" s="676"/>
      <c r="FZ404" s="676"/>
      <c r="GA404" s="676"/>
      <c r="GB404" s="676"/>
      <c r="GC404" s="676"/>
      <c r="GD404" s="676"/>
      <c r="GE404" s="676"/>
      <c r="GF404" s="676"/>
      <c r="GG404" s="676"/>
      <c r="GH404" s="676"/>
      <c r="GI404" s="676"/>
      <c r="GJ404" s="676"/>
      <c r="GK404" s="676"/>
      <c r="GL404" s="676"/>
      <c r="GM404" s="676"/>
      <c r="GN404" s="676"/>
      <c r="GO404" s="676"/>
      <c r="GP404" s="676"/>
      <c r="GQ404" s="676"/>
      <c r="GR404" s="676"/>
      <c r="GS404" s="676"/>
      <c r="GT404" s="676"/>
      <c r="GU404" s="676"/>
      <c r="GV404" s="676"/>
      <c r="GW404" s="676"/>
      <c r="GX404" s="676"/>
      <c r="GY404" s="676"/>
      <c r="GZ404" s="676"/>
      <c r="HA404" s="676"/>
      <c r="HB404" s="676"/>
      <c r="HC404" s="676"/>
      <c r="HD404" s="676"/>
      <c r="HE404" s="676"/>
      <c r="HF404" s="676"/>
      <c r="HG404" s="676"/>
      <c r="HH404" s="676"/>
      <c r="HI404" s="676"/>
      <c r="HJ404" s="676"/>
      <c r="HK404" s="676"/>
      <c r="HL404" s="676"/>
      <c r="HM404" s="676"/>
      <c r="HN404" s="676"/>
      <c r="HO404" s="676"/>
      <c r="HP404" s="676"/>
      <c r="HQ404" s="676"/>
      <c r="HR404" s="676"/>
      <c r="HS404" s="676"/>
      <c r="HT404" s="676"/>
      <c r="HU404" s="676"/>
      <c r="HV404" s="676"/>
      <c r="HW404" s="676"/>
      <c r="HX404" s="676"/>
      <c r="HY404" s="676"/>
      <c r="HZ404" s="676"/>
      <c r="IA404" s="676"/>
      <c r="IB404" s="676"/>
      <c r="IC404" s="676"/>
      <c r="ID404" s="676"/>
      <c r="IE404" s="676"/>
      <c r="IF404" s="676"/>
      <c r="IG404" s="676"/>
      <c r="IH404" s="676"/>
      <c r="II404" s="676"/>
      <c r="IJ404" s="676"/>
      <c r="IK404" s="676"/>
      <c r="IL404" s="676"/>
      <c r="IM404" s="676"/>
      <c r="IN404" s="676"/>
      <c r="IO404" s="676"/>
    </row>
    <row r="405" spans="1:249" s="677" customFormat="1" ht="11.4" x14ac:dyDescent="0.2">
      <c r="A405" s="676"/>
      <c r="B405" s="676"/>
      <c r="C405" s="817"/>
      <c r="D405" s="676"/>
      <c r="E405" s="676"/>
      <c r="F405" s="818"/>
      <c r="G405" s="676"/>
      <c r="H405" s="676"/>
      <c r="I405" s="498"/>
      <c r="J405" s="499"/>
      <c r="K405" s="499"/>
      <c r="L405" s="499"/>
      <c r="M405" s="498"/>
      <c r="N405" s="498"/>
      <c r="O405" s="498"/>
      <c r="P405" s="498"/>
      <c r="Q405" s="498"/>
      <c r="R405" s="676"/>
      <c r="S405" s="858"/>
      <c r="T405" s="319"/>
      <c r="U405" s="320"/>
      <c r="V405" s="844"/>
      <c r="W405" s="844"/>
      <c r="X405" s="844"/>
      <c r="Y405" s="844"/>
      <c r="Z405" s="844"/>
      <c r="AA405" s="844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20"/>
      <c r="AR405" s="320"/>
      <c r="AS405" s="320"/>
      <c r="AT405" s="320"/>
      <c r="AU405" s="320"/>
      <c r="AV405" s="320"/>
      <c r="AW405" s="320"/>
      <c r="AX405" s="320"/>
      <c r="AY405" s="320"/>
      <c r="AZ405" s="320"/>
      <c r="BA405" s="320"/>
      <c r="BB405" s="319"/>
      <c r="BC405" s="319"/>
      <c r="BD405" s="319"/>
      <c r="BE405" s="319"/>
      <c r="BF405" s="319"/>
      <c r="BG405" s="319"/>
      <c r="BH405" s="319"/>
      <c r="BI405" s="319"/>
      <c r="BJ405" s="319"/>
      <c r="BK405" s="319"/>
      <c r="BL405" s="319"/>
      <c r="BM405" s="319"/>
      <c r="BN405" s="319"/>
      <c r="BO405" s="319"/>
      <c r="BP405" s="319"/>
      <c r="BQ405" s="319"/>
      <c r="BR405" s="319"/>
      <c r="BS405" s="319"/>
      <c r="BT405" s="319"/>
      <c r="BU405" s="319"/>
      <c r="BV405" s="319"/>
      <c r="BW405" s="319"/>
      <c r="BX405" s="319"/>
      <c r="BY405" s="319"/>
      <c r="BZ405" s="319"/>
      <c r="CA405" s="319"/>
      <c r="CB405" s="319"/>
      <c r="CC405" s="319"/>
      <c r="CD405" s="319"/>
      <c r="CE405" s="319"/>
      <c r="CF405" s="319"/>
      <c r="CG405" s="319"/>
      <c r="CH405" s="319"/>
      <c r="CI405" s="319"/>
      <c r="CJ405" s="319"/>
      <c r="CK405" s="319"/>
      <c r="CL405" s="319"/>
      <c r="CM405" s="319"/>
      <c r="CN405" s="319"/>
      <c r="CO405" s="319"/>
      <c r="CP405" s="319"/>
      <c r="CQ405" s="319"/>
      <c r="CR405" s="319"/>
      <c r="CS405" s="319"/>
      <c r="CT405" s="319"/>
      <c r="CU405" s="319"/>
      <c r="CV405" s="319"/>
      <c r="CW405" s="319"/>
      <c r="CX405" s="319"/>
      <c r="CY405" s="319"/>
      <c r="CZ405" s="319"/>
      <c r="DA405" s="319"/>
      <c r="DB405" s="319"/>
      <c r="DC405" s="319"/>
      <c r="DD405" s="319"/>
      <c r="DE405" s="319"/>
      <c r="DF405" s="319"/>
      <c r="DG405" s="319"/>
      <c r="DH405" s="319"/>
      <c r="DI405" s="319"/>
      <c r="DJ405" s="319"/>
      <c r="DK405" s="319"/>
      <c r="DL405" s="319"/>
      <c r="DM405" s="319"/>
      <c r="DN405" s="319"/>
      <c r="DO405" s="319"/>
      <c r="DP405" s="319"/>
      <c r="DQ405" s="319"/>
      <c r="DR405" s="319"/>
      <c r="DS405" s="319"/>
      <c r="DT405" s="319"/>
      <c r="DU405" s="319"/>
      <c r="DV405" s="319"/>
      <c r="DW405" s="319"/>
      <c r="DX405" s="319"/>
      <c r="DY405" s="319"/>
      <c r="DZ405" s="319"/>
      <c r="EA405" s="319"/>
      <c r="EB405" s="319"/>
      <c r="EC405" s="319"/>
      <c r="ED405" s="319"/>
      <c r="EE405" s="319"/>
      <c r="EF405" s="319"/>
      <c r="EG405" s="319"/>
      <c r="EH405" s="319"/>
      <c r="EI405" s="319"/>
      <c r="EJ405" s="319"/>
      <c r="EK405" s="319"/>
      <c r="EL405" s="319"/>
      <c r="EM405" s="319"/>
      <c r="EN405" s="319"/>
      <c r="EO405" s="319"/>
      <c r="EP405" s="319"/>
      <c r="EQ405" s="319"/>
      <c r="ER405" s="319"/>
      <c r="ES405" s="319"/>
      <c r="ET405" s="319"/>
      <c r="EU405" s="319"/>
      <c r="EV405" s="319"/>
      <c r="EW405" s="319"/>
      <c r="EX405" s="319"/>
      <c r="EY405" s="319"/>
      <c r="EZ405" s="319"/>
      <c r="FA405" s="319"/>
      <c r="FB405" s="319"/>
      <c r="FC405" s="319"/>
      <c r="FD405" s="319"/>
      <c r="FE405" s="319"/>
      <c r="FF405" s="319"/>
      <c r="FG405" s="319"/>
      <c r="FH405" s="319"/>
      <c r="FI405" s="319"/>
      <c r="FJ405" s="676"/>
      <c r="FK405" s="676"/>
      <c r="FL405" s="676"/>
      <c r="FM405" s="676"/>
      <c r="FN405" s="676"/>
      <c r="FO405" s="676"/>
      <c r="FP405" s="676"/>
      <c r="FQ405" s="676"/>
      <c r="FR405" s="676"/>
      <c r="FS405" s="676"/>
      <c r="FT405" s="676"/>
      <c r="FU405" s="676"/>
      <c r="FV405" s="676"/>
      <c r="FW405" s="676"/>
      <c r="FX405" s="676"/>
      <c r="FY405" s="676"/>
      <c r="FZ405" s="676"/>
      <c r="GA405" s="676"/>
      <c r="GB405" s="676"/>
      <c r="GC405" s="676"/>
      <c r="GD405" s="676"/>
      <c r="GE405" s="676"/>
      <c r="GF405" s="676"/>
      <c r="GG405" s="676"/>
      <c r="GH405" s="676"/>
      <c r="GI405" s="676"/>
      <c r="GJ405" s="676"/>
      <c r="GK405" s="676"/>
      <c r="GL405" s="676"/>
      <c r="GM405" s="676"/>
      <c r="GN405" s="676"/>
      <c r="GO405" s="676"/>
      <c r="GP405" s="676"/>
      <c r="GQ405" s="676"/>
      <c r="GR405" s="676"/>
      <c r="GS405" s="676"/>
      <c r="GT405" s="676"/>
      <c r="GU405" s="676"/>
      <c r="GV405" s="676"/>
      <c r="GW405" s="676"/>
      <c r="GX405" s="676"/>
      <c r="GY405" s="676"/>
      <c r="GZ405" s="676"/>
      <c r="HA405" s="676"/>
      <c r="HB405" s="676"/>
      <c r="HC405" s="676"/>
      <c r="HD405" s="676"/>
      <c r="HE405" s="676"/>
      <c r="HF405" s="676"/>
      <c r="HG405" s="676"/>
      <c r="HH405" s="676"/>
      <c r="HI405" s="676"/>
      <c r="HJ405" s="676"/>
      <c r="HK405" s="676"/>
      <c r="HL405" s="676"/>
      <c r="HM405" s="676"/>
      <c r="HN405" s="676"/>
      <c r="HO405" s="676"/>
      <c r="HP405" s="676"/>
      <c r="HQ405" s="676"/>
      <c r="HR405" s="676"/>
      <c r="HS405" s="676"/>
      <c r="HT405" s="676"/>
      <c r="HU405" s="676"/>
      <c r="HV405" s="676"/>
      <c r="HW405" s="676"/>
      <c r="HX405" s="676"/>
      <c r="HY405" s="676"/>
      <c r="HZ405" s="676"/>
      <c r="IA405" s="676"/>
      <c r="IB405" s="676"/>
      <c r="IC405" s="676"/>
      <c r="ID405" s="676"/>
      <c r="IE405" s="676"/>
      <c r="IF405" s="676"/>
      <c r="IG405" s="676"/>
      <c r="IH405" s="676"/>
      <c r="II405" s="676"/>
      <c r="IJ405" s="676"/>
      <c r="IK405" s="676"/>
      <c r="IL405" s="676"/>
      <c r="IM405" s="676"/>
      <c r="IN405" s="676"/>
      <c r="IO405" s="676"/>
    </row>
    <row r="406" spans="1:249" s="677" customFormat="1" ht="11.4" x14ac:dyDescent="0.2">
      <c r="A406" s="676"/>
      <c r="B406" s="676"/>
      <c r="C406" s="817"/>
      <c r="D406" s="676"/>
      <c r="E406" s="676"/>
      <c r="F406" s="818"/>
      <c r="G406" s="676"/>
      <c r="H406" s="676"/>
      <c r="I406" s="498"/>
      <c r="J406" s="498"/>
      <c r="K406" s="498"/>
      <c r="L406" s="498"/>
      <c r="M406" s="498"/>
      <c r="N406" s="498"/>
      <c r="O406" s="498"/>
      <c r="P406" s="498"/>
      <c r="Q406" s="498"/>
      <c r="R406" s="676"/>
      <c r="S406" s="858"/>
      <c r="T406" s="319"/>
      <c r="U406" s="320"/>
      <c r="V406" s="844"/>
      <c r="W406" s="844"/>
      <c r="X406" s="844"/>
      <c r="Y406" s="844"/>
      <c r="Z406" s="844"/>
      <c r="AA406" s="844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19"/>
      <c r="BC406" s="319"/>
      <c r="BD406" s="319"/>
      <c r="BE406" s="319"/>
      <c r="BF406" s="319"/>
      <c r="BG406" s="319"/>
      <c r="BH406" s="319"/>
      <c r="BI406" s="319"/>
      <c r="BJ406" s="319"/>
      <c r="BK406" s="319"/>
      <c r="BL406" s="319"/>
      <c r="BM406" s="319"/>
      <c r="BN406" s="319"/>
      <c r="BO406" s="319"/>
      <c r="BP406" s="319"/>
      <c r="BQ406" s="319"/>
      <c r="BR406" s="319"/>
      <c r="BS406" s="319"/>
      <c r="BT406" s="319"/>
      <c r="BU406" s="319"/>
      <c r="BV406" s="319"/>
      <c r="BW406" s="319"/>
      <c r="BX406" s="319"/>
      <c r="BY406" s="319"/>
      <c r="BZ406" s="319"/>
      <c r="CA406" s="319"/>
      <c r="CB406" s="319"/>
      <c r="CC406" s="319"/>
      <c r="CD406" s="319"/>
      <c r="CE406" s="319"/>
      <c r="CF406" s="319"/>
      <c r="CG406" s="319"/>
      <c r="CH406" s="319"/>
      <c r="CI406" s="319"/>
      <c r="CJ406" s="319"/>
      <c r="CK406" s="319"/>
      <c r="CL406" s="319"/>
      <c r="CM406" s="319"/>
      <c r="CN406" s="319"/>
      <c r="CO406" s="319"/>
      <c r="CP406" s="319"/>
      <c r="CQ406" s="319"/>
      <c r="CR406" s="319"/>
      <c r="CS406" s="319"/>
      <c r="CT406" s="319"/>
      <c r="CU406" s="319"/>
      <c r="CV406" s="319"/>
      <c r="CW406" s="319"/>
      <c r="CX406" s="319"/>
      <c r="CY406" s="319"/>
      <c r="CZ406" s="319"/>
      <c r="DA406" s="319"/>
      <c r="DB406" s="319"/>
      <c r="DC406" s="319"/>
      <c r="DD406" s="319"/>
      <c r="DE406" s="319"/>
      <c r="DF406" s="319"/>
      <c r="DG406" s="319"/>
      <c r="DH406" s="319"/>
      <c r="DI406" s="319"/>
      <c r="DJ406" s="319"/>
      <c r="DK406" s="319"/>
      <c r="DL406" s="319"/>
      <c r="DM406" s="319"/>
      <c r="DN406" s="319"/>
      <c r="DO406" s="319"/>
      <c r="DP406" s="319"/>
      <c r="DQ406" s="319"/>
      <c r="DR406" s="319"/>
      <c r="DS406" s="319"/>
      <c r="DT406" s="319"/>
      <c r="DU406" s="319"/>
      <c r="DV406" s="319"/>
      <c r="DW406" s="319"/>
      <c r="DX406" s="319"/>
      <c r="DY406" s="319"/>
      <c r="DZ406" s="319"/>
      <c r="EA406" s="319"/>
      <c r="EB406" s="319"/>
      <c r="EC406" s="319"/>
      <c r="ED406" s="319"/>
      <c r="EE406" s="319"/>
      <c r="EF406" s="319"/>
      <c r="EG406" s="319"/>
      <c r="EH406" s="319"/>
      <c r="EI406" s="319"/>
      <c r="EJ406" s="319"/>
      <c r="EK406" s="319"/>
      <c r="EL406" s="319"/>
      <c r="EM406" s="319"/>
      <c r="EN406" s="319"/>
      <c r="EO406" s="319"/>
      <c r="EP406" s="319"/>
      <c r="EQ406" s="319"/>
      <c r="ER406" s="319"/>
      <c r="ES406" s="319"/>
      <c r="ET406" s="319"/>
      <c r="EU406" s="319"/>
      <c r="EV406" s="319"/>
      <c r="EW406" s="319"/>
      <c r="EX406" s="319"/>
      <c r="EY406" s="319"/>
      <c r="EZ406" s="319"/>
      <c r="FA406" s="319"/>
      <c r="FB406" s="319"/>
      <c r="FC406" s="319"/>
      <c r="FD406" s="319"/>
      <c r="FE406" s="319"/>
      <c r="FF406" s="319"/>
      <c r="FG406" s="319"/>
      <c r="FH406" s="319"/>
      <c r="FI406" s="319"/>
      <c r="FJ406" s="676"/>
      <c r="FK406" s="676"/>
      <c r="FL406" s="676"/>
      <c r="FM406" s="676"/>
      <c r="FN406" s="676"/>
      <c r="FO406" s="676"/>
      <c r="FP406" s="676"/>
      <c r="FQ406" s="676"/>
      <c r="FR406" s="676"/>
      <c r="FS406" s="676"/>
      <c r="FT406" s="676"/>
      <c r="FU406" s="676"/>
      <c r="FV406" s="676"/>
      <c r="FW406" s="676"/>
      <c r="FX406" s="676"/>
      <c r="FY406" s="676"/>
      <c r="FZ406" s="676"/>
      <c r="GA406" s="676"/>
      <c r="GB406" s="676"/>
      <c r="GC406" s="676"/>
      <c r="GD406" s="676"/>
      <c r="GE406" s="676"/>
      <c r="GF406" s="676"/>
      <c r="GG406" s="676"/>
      <c r="GH406" s="676"/>
      <c r="GI406" s="676"/>
      <c r="GJ406" s="676"/>
      <c r="GK406" s="676"/>
      <c r="GL406" s="676"/>
      <c r="GM406" s="676"/>
      <c r="GN406" s="676"/>
      <c r="GO406" s="676"/>
      <c r="GP406" s="676"/>
      <c r="GQ406" s="676"/>
      <c r="GR406" s="676"/>
      <c r="GS406" s="676"/>
      <c r="GT406" s="676"/>
      <c r="GU406" s="676"/>
      <c r="GV406" s="676"/>
      <c r="GW406" s="676"/>
      <c r="GX406" s="676"/>
      <c r="GY406" s="676"/>
      <c r="GZ406" s="676"/>
      <c r="HA406" s="676"/>
      <c r="HB406" s="676"/>
      <c r="HC406" s="676"/>
      <c r="HD406" s="676"/>
      <c r="HE406" s="676"/>
      <c r="HF406" s="676"/>
      <c r="HG406" s="676"/>
      <c r="HH406" s="676"/>
      <c r="HI406" s="676"/>
      <c r="HJ406" s="676"/>
      <c r="HK406" s="676"/>
      <c r="HL406" s="676"/>
      <c r="HM406" s="676"/>
      <c r="HN406" s="676"/>
      <c r="HO406" s="676"/>
      <c r="HP406" s="676"/>
      <c r="HQ406" s="676"/>
      <c r="HR406" s="676"/>
      <c r="HS406" s="676"/>
      <c r="HT406" s="676"/>
      <c r="HU406" s="676"/>
      <c r="HV406" s="676"/>
      <c r="HW406" s="676"/>
      <c r="HX406" s="676"/>
      <c r="HY406" s="676"/>
      <c r="HZ406" s="676"/>
      <c r="IA406" s="676"/>
      <c r="IB406" s="676"/>
      <c r="IC406" s="676"/>
      <c r="ID406" s="676"/>
      <c r="IE406" s="676"/>
      <c r="IF406" s="676"/>
      <c r="IG406" s="676"/>
      <c r="IH406" s="676"/>
      <c r="II406" s="676"/>
      <c r="IJ406" s="676"/>
      <c r="IK406" s="676"/>
      <c r="IL406" s="676"/>
      <c r="IM406" s="676"/>
      <c r="IN406" s="676"/>
      <c r="IO406" s="676"/>
    </row>
    <row r="407" spans="1:249" s="677" customFormat="1" ht="11.4" x14ac:dyDescent="0.2">
      <c r="A407" s="676"/>
      <c r="B407" s="676"/>
      <c r="C407" s="817"/>
      <c r="D407" s="676"/>
      <c r="E407" s="676"/>
      <c r="F407" s="818"/>
      <c r="G407" s="676"/>
      <c r="H407" s="676"/>
      <c r="I407" s="498"/>
      <c r="J407" s="498"/>
      <c r="K407" s="498"/>
      <c r="L407" s="498"/>
      <c r="M407" s="498"/>
      <c r="N407" s="498"/>
      <c r="O407" s="498"/>
      <c r="P407" s="498"/>
      <c r="Q407" s="498"/>
      <c r="R407" s="676"/>
      <c r="S407" s="858"/>
      <c r="T407" s="319"/>
      <c r="U407" s="320"/>
      <c r="V407" s="844"/>
      <c r="W407" s="844"/>
      <c r="X407" s="844"/>
      <c r="Y407" s="844"/>
      <c r="Z407" s="844"/>
      <c r="AA407" s="844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20"/>
      <c r="AR407" s="320"/>
      <c r="AS407" s="320"/>
      <c r="AT407" s="320"/>
      <c r="AU407" s="320"/>
      <c r="AV407" s="320"/>
      <c r="AW407" s="320"/>
      <c r="AX407" s="320"/>
      <c r="AY407" s="320"/>
      <c r="AZ407" s="320"/>
      <c r="BA407" s="320"/>
      <c r="BB407" s="319"/>
      <c r="BC407" s="319"/>
      <c r="BD407" s="319"/>
      <c r="BE407" s="319"/>
      <c r="BF407" s="319"/>
      <c r="BG407" s="319"/>
      <c r="BH407" s="319"/>
      <c r="BI407" s="319"/>
      <c r="BJ407" s="319"/>
      <c r="BK407" s="319"/>
      <c r="BL407" s="319"/>
      <c r="BM407" s="319"/>
      <c r="BN407" s="319"/>
      <c r="BO407" s="319"/>
      <c r="BP407" s="319"/>
      <c r="BQ407" s="319"/>
      <c r="BR407" s="319"/>
      <c r="BS407" s="319"/>
      <c r="BT407" s="319"/>
      <c r="BU407" s="319"/>
      <c r="BV407" s="319"/>
      <c r="BW407" s="319"/>
      <c r="BX407" s="319"/>
      <c r="BY407" s="319"/>
      <c r="BZ407" s="319"/>
      <c r="CA407" s="319"/>
      <c r="CB407" s="319"/>
      <c r="CC407" s="319"/>
      <c r="CD407" s="319"/>
      <c r="CE407" s="319"/>
      <c r="CF407" s="319"/>
      <c r="CG407" s="319"/>
      <c r="CH407" s="319"/>
      <c r="CI407" s="319"/>
      <c r="CJ407" s="319"/>
      <c r="CK407" s="319"/>
      <c r="CL407" s="319"/>
      <c r="CM407" s="319"/>
      <c r="CN407" s="319"/>
      <c r="CO407" s="319"/>
      <c r="CP407" s="319"/>
      <c r="CQ407" s="319"/>
      <c r="CR407" s="319"/>
      <c r="CS407" s="319"/>
      <c r="CT407" s="319"/>
      <c r="CU407" s="319"/>
      <c r="CV407" s="319"/>
      <c r="CW407" s="319"/>
      <c r="CX407" s="319"/>
      <c r="CY407" s="319"/>
      <c r="CZ407" s="319"/>
      <c r="DA407" s="319"/>
      <c r="DB407" s="319"/>
      <c r="DC407" s="319"/>
      <c r="DD407" s="319"/>
      <c r="DE407" s="319"/>
      <c r="DF407" s="319"/>
      <c r="DG407" s="319"/>
      <c r="DH407" s="319"/>
      <c r="DI407" s="319"/>
      <c r="DJ407" s="319"/>
      <c r="DK407" s="319"/>
      <c r="DL407" s="319"/>
      <c r="DM407" s="319"/>
      <c r="DN407" s="319"/>
      <c r="DO407" s="319"/>
      <c r="DP407" s="319"/>
      <c r="DQ407" s="319"/>
      <c r="DR407" s="319"/>
      <c r="DS407" s="319"/>
      <c r="DT407" s="319"/>
      <c r="DU407" s="319"/>
      <c r="DV407" s="319"/>
      <c r="DW407" s="319"/>
      <c r="DX407" s="319"/>
      <c r="DY407" s="319"/>
      <c r="DZ407" s="319"/>
      <c r="EA407" s="319"/>
      <c r="EB407" s="319"/>
      <c r="EC407" s="319"/>
      <c r="ED407" s="319"/>
      <c r="EE407" s="319"/>
      <c r="EF407" s="319"/>
      <c r="EG407" s="319"/>
      <c r="EH407" s="319"/>
      <c r="EI407" s="319"/>
      <c r="EJ407" s="319"/>
      <c r="EK407" s="319"/>
      <c r="EL407" s="319"/>
      <c r="EM407" s="319"/>
      <c r="EN407" s="319"/>
      <c r="EO407" s="319"/>
      <c r="EP407" s="319"/>
      <c r="EQ407" s="319"/>
      <c r="ER407" s="319"/>
      <c r="ES407" s="319"/>
      <c r="ET407" s="319"/>
      <c r="EU407" s="319"/>
      <c r="EV407" s="319"/>
      <c r="EW407" s="319"/>
      <c r="EX407" s="319"/>
      <c r="EY407" s="319"/>
      <c r="EZ407" s="319"/>
      <c r="FA407" s="319"/>
      <c r="FB407" s="319"/>
      <c r="FC407" s="319"/>
      <c r="FD407" s="319"/>
      <c r="FE407" s="319"/>
      <c r="FF407" s="319"/>
      <c r="FG407" s="319"/>
      <c r="FH407" s="319"/>
      <c r="FI407" s="319"/>
      <c r="FJ407" s="676"/>
      <c r="FK407" s="676"/>
      <c r="FL407" s="676"/>
      <c r="FM407" s="676"/>
      <c r="FN407" s="676"/>
      <c r="FO407" s="676"/>
      <c r="FP407" s="676"/>
      <c r="FQ407" s="676"/>
      <c r="FR407" s="676"/>
      <c r="FS407" s="676"/>
      <c r="FT407" s="676"/>
      <c r="FU407" s="676"/>
      <c r="FV407" s="676"/>
      <c r="FW407" s="676"/>
      <c r="FX407" s="676"/>
      <c r="FY407" s="676"/>
      <c r="FZ407" s="676"/>
      <c r="GA407" s="676"/>
      <c r="GB407" s="676"/>
      <c r="GC407" s="676"/>
      <c r="GD407" s="676"/>
      <c r="GE407" s="676"/>
      <c r="GF407" s="676"/>
      <c r="GG407" s="676"/>
      <c r="GH407" s="676"/>
      <c r="GI407" s="676"/>
      <c r="GJ407" s="676"/>
      <c r="GK407" s="676"/>
      <c r="GL407" s="676"/>
      <c r="GM407" s="676"/>
      <c r="GN407" s="676"/>
      <c r="GO407" s="676"/>
      <c r="GP407" s="676"/>
      <c r="GQ407" s="676"/>
      <c r="GR407" s="676"/>
      <c r="GS407" s="676"/>
      <c r="GT407" s="676"/>
      <c r="GU407" s="676"/>
      <c r="GV407" s="676"/>
      <c r="GW407" s="676"/>
      <c r="GX407" s="676"/>
      <c r="GY407" s="676"/>
      <c r="GZ407" s="676"/>
      <c r="HA407" s="676"/>
      <c r="HB407" s="676"/>
      <c r="HC407" s="676"/>
      <c r="HD407" s="676"/>
      <c r="HE407" s="676"/>
      <c r="HF407" s="676"/>
      <c r="HG407" s="676"/>
      <c r="HH407" s="676"/>
      <c r="HI407" s="676"/>
      <c r="HJ407" s="676"/>
      <c r="HK407" s="676"/>
      <c r="HL407" s="676"/>
      <c r="HM407" s="676"/>
      <c r="HN407" s="676"/>
      <c r="HO407" s="676"/>
      <c r="HP407" s="676"/>
      <c r="HQ407" s="676"/>
      <c r="HR407" s="676"/>
      <c r="HS407" s="676"/>
      <c r="HT407" s="676"/>
      <c r="HU407" s="676"/>
      <c r="HV407" s="676"/>
      <c r="HW407" s="676"/>
      <c r="HX407" s="676"/>
      <c r="HY407" s="676"/>
      <c r="HZ407" s="676"/>
      <c r="IA407" s="676"/>
      <c r="IB407" s="676"/>
      <c r="IC407" s="676"/>
      <c r="ID407" s="676"/>
      <c r="IE407" s="676"/>
      <c r="IF407" s="676"/>
      <c r="IG407" s="676"/>
      <c r="IH407" s="676"/>
      <c r="II407" s="676"/>
      <c r="IJ407" s="676"/>
      <c r="IK407" s="676"/>
      <c r="IL407" s="676"/>
      <c r="IM407" s="676"/>
      <c r="IN407" s="676"/>
      <c r="IO407" s="676"/>
    </row>
    <row r="408" spans="1:249" s="677" customFormat="1" ht="11.4" x14ac:dyDescent="0.2">
      <c r="A408" s="676"/>
      <c r="B408" s="676"/>
      <c r="C408" s="817"/>
      <c r="D408" s="676"/>
      <c r="E408" s="676"/>
      <c r="F408" s="818"/>
      <c r="G408" s="676"/>
      <c r="H408" s="676"/>
      <c r="I408" s="498"/>
      <c r="J408" s="498"/>
      <c r="K408" s="498"/>
      <c r="L408" s="498"/>
      <c r="M408" s="498"/>
      <c r="N408" s="498"/>
      <c r="O408" s="498"/>
      <c r="P408" s="498"/>
      <c r="Q408" s="498"/>
      <c r="R408" s="676"/>
      <c r="S408" s="858"/>
      <c r="T408" s="319"/>
      <c r="U408" s="320"/>
      <c r="V408" s="844"/>
      <c r="W408" s="844"/>
      <c r="X408" s="844"/>
      <c r="Y408" s="844"/>
      <c r="Z408" s="844"/>
      <c r="AA408" s="844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19"/>
      <c r="BC408" s="319"/>
      <c r="BD408" s="319"/>
      <c r="BE408" s="319"/>
      <c r="BF408" s="319"/>
      <c r="BG408" s="319"/>
      <c r="BH408" s="319"/>
      <c r="BI408" s="319"/>
      <c r="BJ408" s="319"/>
      <c r="BK408" s="319"/>
      <c r="BL408" s="319"/>
      <c r="BM408" s="319"/>
      <c r="BN408" s="319"/>
      <c r="BO408" s="319"/>
      <c r="BP408" s="319"/>
      <c r="BQ408" s="319"/>
      <c r="BR408" s="319"/>
      <c r="BS408" s="319"/>
      <c r="BT408" s="319"/>
      <c r="BU408" s="319"/>
      <c r="BV408" s="319"/>
      <c r="BW408" s="319"/>
      <c r="BX408" s="319"/>
      <c r="BY408" s="319"/>
      <c r="BZ408" s="319"/>
      <c r="CA408" s="319"/>
      <c r="CB408" s="319"/>
      <c r="CC408" s="319"/>
      <c r="CD408" s="319"/>
      <c r="CE408" s="319"/>
      <c r="CF408" s="319"/>
      <c r="CG408" s="319"/>
      <c r="CH408" s="319"/>
      <c r="CI408" s="319"/>
      <c r="CJ408" s="319"/>
      <c r="CK408" s="319"/>
      <c r="CL408" s="319"/>
      <c r="CM408" s="319"/>
      <c r="CN408" s="319"/>
      <c r="CO408" s="319"/>
      <c r="CP408" s="319"/>
      <c r="CQ408" s="319"/>
      <c r="CR408" s="319"/>
      <c r="CS408" s="319"/>
      <c r="CT408" s="319"/>
      <c r="CU408" s="319"/>
      <c r="CV408" s="319"/>
      <c r="CW408" s="319"/>
      <c r="CX408" s="319"/>
      <c r="CY408" s="319"/>
      <c r="CZ408" s="319"/>
      <c r="DA408" s="319"/>
      <c r="DB408" s="319"/>
      <c r="DC408" s="319"/>
      <c r="DD408" s="319"/>
      <c r="DE408" s="319"/>
      <c r="DF408" s="319"/>
      <c r="DG408" s="319"/>
      <c r="DH408" s="319"/>
      <c r="DI408" s="319"/>
      <c r="DJ408" s="319"/>
      <c r="DK408" s="319"/>
      <c r="DL408" s="319"/>
      <c r="DM408" s="319"/>
      <c r="DN408" s="319"/>
      <c r="DO408" s="319"/>
      <c r="DP408" s="319"/>
      <c r="DQ408" s="319"/>
      <c r="DR408" s="319"/>
      <c r="DS408" s="319"/>
      <c r="DT408" s="319"/>
      <c r="DU408" s="319"/>
      <c r="DV408" s="319"/>
      <c r="DW408" s="319"/>
      <c r="DX408" s="319"/>
      <c r="DY408" s="319"/>
      <c r="DZ408" s="319"/>
      <c r="EA408" s="319"/>
      <c r="EB408" s="319"/>
      <c r="EC408" s="319"/>
      <c r="ED408" s="319"/>
      <c r="EE408" s="319"/>
      <c r="EF408" s="319"/>
      <c r="EG408" s="319"/>
      <c r="EH408" s="319"/>
      <c r="EI408" s="319"/>
      <c r="EJ408" s="319"/>
      <c r="EK408" s="319"/>
      <c r="EL408" s="319"/>
      <c r="EM408" s="319"/>
      <c r="EN408" s="319"/>
      <c r="EO408" s="319"/>
      <c r="EP408" s="319"/>
      <c r="EQ408" s="319"/>
      <c r="ER408" s="319"/>
      <c r="ES408" s="319"/>
      <c r="ET408" s="319"/>
      <c r="EU408" s="319"/>
      <c r="EV408" s="319"/>
      <c r="EW408" s="319"/>
      <c r="EX408" s="319"/>
      <c r="EY408" s="319"/>
      <c r="EZ408" s="319"/>
      <c r="FA408" s="319"/>
      <c r="FB408" s="319"/>
      <c r="FC408" s="319"/>
      <c r="FD408" s="319"/>
      <c r="FE408" s="319"/>
      <c r="FF408" s="319"/>
      <c r="FG408" s="319"/>
      <c r="FH408" s="319"/>
      <c r="FI408" s="319"/>
      <c r="FJ408" s="676"/>
      <c r="FK408" s="676"/>
      <c r="FL408" s="676"/>
      <c r="FM408" s="676"/>
      <c r="FN408" s="676"/>
      <c r="FO408" s="676"/>
      <c r="FP408" s="676"/>
      <c r="FQ408" s="676"/>
      <c r="FR408" s="676"/>
      <c r="FS408" s="676"/>
      <c r="FT408" s="676"/>
      <c r="FU408" s="676"/>
      <c r="FV408" s="676"/>
      <c r="FW408" s="676"/>
      <c r="FX408" s="676"/>
      <c r="FY408" s="676"/>
      <c r="FZ408" s="676"/>
      <c r="GA408" s="676"/>
      <c r="GB408" s="676"/>
      <c r="GC408" s="676"/>
      <c r="GD408" s="676"/>
      <c r="GE408" s="676"/>
      <c r="GF408" s="676"/>
      <c r="GG408" s="676"/>
      <c r="GH408" s="676"/>
      <c r="GI408" s="676"/>
      <c r="GJ408" s="676"/>
      <c r="GK408" s="676"/>
      <c r="GL408" s="676"/>
      <c r="GM408" s="676"/>
      <c r="GN408" s="676"/>
      <c r="GO408" s="676"/>
      <c r="GP408" s="676"/>
      <c r="GQ408" s="676"/>
      <c r="GR408" s="676"/>
      <c r="GS408" s="676"/>
      <c r="GT408" s="676"/>
      <c r="GU408" s="676"/>
      <c r="GV408" s="676"/>
      <c r="GW408" s="676"/>
      <c r="GX408" s="676"/>
      <c r="GY408" s="676"/>
      <c r="GZ408" s="676"/>
      <c r="HA408" s="676"/>
      <c r="HB408" s="676"/>
      <c r="HC408" s="676"/>
      <c r="HD408" s="676"/>
      <c r="HE408" s="676"/>
      <c r="HF408" s="676"/>
      <c r="HG408" s="676"/>
      <c r="HH408" s="676"/>
      <c r="HI408" s="676"/>
      <c r="HJ408" s="676"/>
      <c r="HK408" s="676"/>
      <c r="HL408" s="676"/>
      <c r="HM408" s="676"/>
      <c r="HN408" s="676"/>
      <c r="HO408" s="676"/>
      <c r="HP408" s="676"/>
      <c r="HQ408" s="676"/>
      <c r="HR408" s="676"/>
      <c r="HS408" s="676"/>
      <c r="HT408" s="676"/>
      <c r="HU408" s="676"/>
      <c r="HV408" s="676"/>
      <c r="HW408" s="676"/>
      <c r="HX408" s="676"/>
      <c r="HY408" s="676"/>
      <c r="HZ408" s="676"/>
      <c r="IA408" s="676"/>
      <c r="IB408" s="676"/>
      <c r="IC408" s="676"/>
      <c r="ID408" s="676"/>
      <c r="IE408" s="676"/>
      <c r="IF408" s="676"/>
      <c r="IG408" s="676"/>
      <c r="IH408" s="676"/>
      <c r="II408" s="676"/>
      <c r="IJ408" s="676"/>
      <c r="IK408" s="676"/>
      <c r="IL408" s="676"/>
      <c r="IM408" s="676"/>
      <c r="IN408" s="676"/>
      <c r="IO408" s="676"/>
    </row>
    <row r="409" spans="1:249" s="499" customFormat="1" ht="11.4" x14ac:dyDescent="0.2">
      <c r="A409" s="676"/>
      <c r="B409" s="676"/>
      <c r="C409" s="817"/>
      <c r="D409" s="676"/>
      <c r="E409" s="676"/>
      <c r="F409" s="818"/>
      <c r="G409" s="676"/>
      <c r="H409" s="676"/>
      <c r="I409" s="498"/>
      <c r="J409" s="498"/>
      <c r="K409" s="498"/>
      <c r="L409" s="498"/>
      <c r="M409" s="498"/>
      <c r="N409" s="498"/>
      <c r="O409" s="498"/>
      <c r="P409" s="498"/>
      <c r="Q409" s="498"/>
      <c r="R409" s="676"/>
      <c r="S409" s="860"/>
      <c r="T409" s="500"/>
      <c r="U409" s="497"/>
      <c r="V409" s="314"/>
      <c r="W409" s="314"/>
      <c r="X409" s="314"/>
      <c r="Y409" s="314"/>
      <c r="Z409" s="314"/>
      <c r="AA409" s="314"/>
      <c r="AB409" s="500"/>
      <c r="AC409" s="500"/>
      <c r="AD409" s="500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497"/>
      <c r="AR409" s="497"/>
      <c r="AS409" s="497"/>
      <c r="AT409" s="497"/>
      <c r="AU409" s="497"/>
      <c r="AV409" s="497"/>
      <c r="AW409" s="497"/>
      <c r="AX409" s="497"/>
      <c r="AY409" s="497"/>
      <c r="AZ409" s="497"/>
      <c r="BA409" s="497"/>
      <c r="BB409" s="500"/>
      <c r="BC409" s="500"/>
      <c r="BD409" s="500"/>
      <c r="BE409" s="500"/>
      <c r="BF409" s="500"/>
      <c r="BG409" s="500"/>
      <c r="BH409" s="500"/>
      <c r="BI409" s="500"/>
      <c r="BJ409" s="500"/>
      <c r="BK409" s="500"/>
      <c r="BL409" s="500"/>
      <c r="BM409" s="500"/>
      <c r="BN409" s="500"/>
      <c r="BO409" s="500"/>
      <c r="BP409" s="500"/>
      <c r="BQ409" s="500"/>
      <c r="BR409" s="500"/>
      <c r="BS409" s="500"/>
      <c r="BT409" s="500"/>
      <c r="BU409" s="500"/>
      <c r="BV409" s="500"/>
      <c r="BW409" s="500"/>
      <c r="BX409" s="500"/>
      <c r="BY409" s="500"/>
      <c r="BZ409" s="500"/>
      <c r="CA409" s="500"/>
      <c r="CB409" s="500"/>
      <c r="CC409" s="500"/>
      <c r="CD409" s="500"/>
      <c r="CE409" s="500"/>
      <c r="CF409" s="500"/>
      <c r="CG409" s="500"/>
      <c r="CH409" s="500"/>
      <c r="CI409" s="500"/>
      <c r="CJ409" s="500"/>
      <c r="CK409" s="500"/>
      <c r="CL409" s="500"/>
      <c r="CM409" s="500"/>
      <c r="CN409" s="500"/>
      <c r="CO409" s="500"/>
      <c r="CP409" s="500"/>
      <c r="CQ409" s="500"/>
      <c r="CR409" s="500"/>
      <c r="CS409" s="500"/>
      <c r="CT409" s="500"/>
      <c r="CU409" s="500"/>
      <c r="CV409" s="500"/>
      <c r="CW409" s="500"/>
      <c r="CX409" s="500"/>
      <c r="CY409" s="500"/>
      <c r="CZ409" s="500"/>
      <c r="DA409" s="500"/>
      <c r="DB409" s="500"/>
      <c r="DC409" s="500"/>
      <c r="DD409" s="500"/>
      <c r="DE409" s="500"/>
      <c r="DF409" s="500"/>
      <c r="DG409" s="500"/>
      <c r="DH409" s="500"/>
      <c r="DI409" s="500"/>
      <c r="DJ409" s="500"/>
      <c r="DK409" s="500"/>
      <c r="DL409" s="500"/>
      <c r="DM409" s="500"/>
      <c r="DN409" s="500"/>
      <c r="DO409" s="500"/>
      <c r="DP409" s="500"/>
      <c r="DQ409" s="500"/>
      <c r="DR409" s="500"/>
      <c r="DS409" s="500"/>
      <c r="DT409" s="500"/>
      <c r="DU409" s="500"/>
      <c r="DV409" s="500"/>
      <c r="DW409" s="500"/>
      <c r="DX409" s="500"/>
      <c r="DY409" s="500"/>
      <c r="DZ409" s="500"/>
      <c r="EA409" s="500"/>
      <c r="EB409" s="500"/>
      <c r="EC409" s="500"/>
      <c r="ED409" s="500"/>
      <c r="EE409" s="500"/>
      <c r="EF409" s="500"/>
      <c r="EG409" s="500"/>
      <c r="EH409" s="500"/>
      <c r="EI409" s="500"/>
      <c r="EJ409" s="500"/>
      <c r="EK409" s="500"/>
      <c r="EL409" s="500"/>
      <c r="EM409" s="500"/>
      <c r="EN409" s="500"/>
      <c r="EO409" s="500"/>
      <c r="EP409" s="500"/>
      <c r="EQ409" s="500"/>
      <c r="ER409" s="500"/>
      <c r="ES409" s="500"/>
      <c r="ET409" s="500"/>
      <c r="EU409" s="500"/>
      <c r="EV409" s="500"/>
      <c r="EW409" s="500"/>
      <c r="EX409" s="500"/>
      <c r="EY409" s="500"/>
      <c r="EZ409" s="500"/>
      <c r="FA409" s="500"/>
      <c r="FB409" s="500"/>
      <c r="FC409" s="500"/>
      <c r="FD409" s="500"/>
      <c r="FE409" s="500"/>
      <c r="FF409" s="500"/>
      <c r="FG409" s="500"/>
      <c r="FH409" s="500"/>
      <c r="FI409" s="500"/>
      <c r="FJ409" s="498"/>
      <c r="FK409" s="498"/>
      <c r="FL409" s="498"/>
      <c r="FM409" s="498"/>
      <c r="FN409" s="498"/>
      <c r="FO409" s="498"/>
      <c r="FP409" s="498"/>
      <c r="FQ409" s="498"/>
      <c r="FR409" s="498"/>
      <c r="FS409" s="498"/>
      <c r="FT409" s="498"/>
      <c r="FU409" s="498"/>
      <c r="FV409" s="498"/>
      <c r="FW409" s="498"/>
      <c r="FX409" s="498"/>
      <c r="FY409" s="498"/>
      <c r="FZ409" s="498"/>
      <c r="GA409" s="498"/>
      <c r="GB409" s="498"/>
      <c r="GC409" s="498"/>
      <c r="GD409" s="498"/>
      <c r="GE409" s="498"/>
      <c r="GF409" s="498"/>
      <c r="GG409" s="498"/>
      <c r="GH409" s="498"/>
      <c r="GI409" s="498"/>
      <c r="GJ409" s="498"/>
      <c r="GK409" s="498"/>
      <c r="GL409" s="498"/>
      <c r="GM409" s="498"/>
      <c r="GN409" s="498"/>
      <c r="GO409" s="498"/>
      <c r="GP409" s="498"/>
      <c r="GQ409" s="498"/>
      <c r="GR409" s="498"/>
      <c r="GS409" s="498"/>
      <c r="GT409" s="498"/>
      <c r="GU409" s="498"/>
      <c r="GV409" s="498"/>
      <c r="GW409" s="498"/>
      <c r="GX409" s="498"/>
      <c r="GY409" s="498"/>
      <c r="GZ409" s="498"/>
      <c r="HA409" s="498"/>
      <c r="HB409" s="498"/>
      <c r="HC409" s="498"/>
      <c r="HD409" s="498"/>
      <c r="HE409" s="498"/>
      <c r="HF409" s="498"/>
      <c r="HG409" s="498"/>
      <c r="HH409" s="498"/>
      <c r="HI409" s="498"/>
      <c r="HJ409" s="498"/>
      <c r="HK409" s="498"/>
      <c r="HL409" s="498"/>
      <c r="HM409" s="498"/>
      <c r="HN409" s="498"/>
      <c r="HO409" s="498"/>
      <c r="HP409" s="498"/>
      <c r="HQ409" s="498"/>
      <c r="HR409" s="498"/>
      <c r="HS409" s="498"/>
      <c r="HT409" s="498"/>
      <c r="HU409" s="498"/>
      <c r="HV409" s="498"/>
      <c r="HW409" s="498"/>
      <c r="HX409" s="498"/>
      <c r="HY409" s="498"/>
      <c r="HZ409" s="498"/>
      <c r="IA409" s="498"/>
      <c r="IB409" s="498"/>
      <c r="IC409" s="498"/>
      <c r="ID409" s="498"/>
      <c r="IE409" s="498"/>
      <c r="IF409" s="498"/>
      <c r="IG409" s="498"/>
      <c r="IH409" s="498"/>
      <c r="II409" s="498"/>
      <c r="IJ409" s="498"/>
      <c r="IK409" s="498"/>
      <c r="IL409" s="498"/>
      <c r="IM409" s="498"/>
      <c r="IN409" s="498"/>
      <c r="IO409" s="498"/>
    </row>
    <row r="410" spans="1:249" s="499" customFormat="1" ht="11.4" x14ac:dyDescent="0.2">
      <c r="A410" s="676"/>
      <c r="B410" s="676"/>
      <c r="C410" s="817"/>
      <c r="D410" s="676"/>
      <c r="E410" s="676"/>
      <c r="F410" s="818"/>
      <c r="G410" s="676"/>
      <c r="H410" s="676"/>
      <c r="I410" s="937"/>
      <c r="J410" s="850"/>
      <c r="K410" s="850"/>
      <c r="L410" s="850"/>
      <c r="M410" s="850"/>
      <c r="N410" s="850"/>
      <c r="O410" s="850"/>
      <c r="P410" s="850"/>
      <c r="Q410" s="850"/>
      <c r="R410" s="676"/>
      <c r="S410" s="860"/>
      <c r="T410" s="500"/>
      <c r="U410" s="497"/>
      <c r="V410" s="314"/>
      <c r="W410" s="314"/>
      <c r="X410" s="314"/>
      <c r="Y410" s="314"/>
      <c r="Z410" s="314"/>
      <c r="AA410" s="314"/>
      <c r="AB410" s="500"/>
      <c r="AC410" s="500"/>
      <c r="AD410" s="500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497"/>
      <c r="AR410" s="497"/>
      <c r="AS410" s="497"/>
      <c r="AT410" s="497"/>
      <c r="AU410" s="497"/>
      <c r="AV410" s="497"/>
      <c r="AW410" s="497"/>
      <c r="AX410" s="497"/>
      <c r="AY410" s="497"/>
      <c r="AZ410" s="497"/>
      <c r="BA410" s="497"/>
      <c r="BB410" s="500"/>
      <c r="BC410" s="500"/>
      <c r="BD410" s="500"/>
      <c r="BE410" s="500"/>
      <c r="BF410" s="500"/>
      <c r="BG410" s="500"/>
      <c r="BH410" s="500"/>
      <c r="BI410" s="500"/>
      <c r="BJ410" s="500"/>
      <c r="BK410" s="500"/>
      <c r="BL410" s="500"/>
      <c r="BM410" s="500"/>
      <c r="BN410" s="500"/>
      <c r="BO410" s="500"/>
      <c r="BP410" s="500"/>
      <c r="BQ410" s="500"/>
      <c r="BR410" s="500"/>
      <c r="BS410" s="500"/>
      <c r="BT410" s="500"/>
      <c r="BU410" s="500"/>
      <c r="BV410" s="500"/>
      <c r="BW410" s="500"/>
      <c r="BX410" s="500"/>
      <c r="BY410" s="500"/>
      <c r="BZ410" s="500"/>
      <c r="CA410" s="500"/>
      <c r="CB410" s="500"/>
      <c r="CC410" s="500"/>
      <c r="CD410" s="500"/>
      <c r="CE410" s="500"/>
      <c r="CF410" s="500"/>
      <c r="CG410" s="500"/>
      <c r="CH410" s="500"/>
      <c r="CI410" s="500"/>
      <c r="CJ410" s="500"/>
      <c r="CK410" s="500"/>
      <c r="CL410" s="500"/>
      <c r="CM410" s="500"/>
      <c r="CN410" s="500"/>
      <c r="CO410" s="500"/>
      <c r="CP410" s="500"/>
      <c r="CQ410" s="500"/>
      <c r="CR410" s="500"/>
      <c r="CS410" s="500"/>
      <c r="CT410" s="500"/>
      <c r="CU410" s="500"/>
      <c r="CV410" s="500"/>
      <c r="CW410" s="500"/>
      <c r="CX410" s="500"/>
      <c r="CY410" s="500"/>
      <c r="CZ410" s="500"/>
      <c r="DA410" s="500"/>
      <c r="DB410" s="500"/>
      <c r="DC410" s="500"/>
      <c r="DD410" s="500"/>
      <c r="DE410" s="500"/>
      <c r="DF410" s="500"/>
      <c r="DG410" s="500"/>
      <c r="DH410" s="500"/>
      <c r="DI410" s="500"/>
      <c r="DJ410" s="500"/>
      <c r="DK410" s="500"/>
      <c r="DL410" s="500"/>
      <c r="DM410" s="500"/>
      <c r="DN410" s="500"/>
      <c r="DO410" s="500"/>
      <c r="DP410" s="500"/>
      <c r="DQ410" s="500"/>
      <c r="DR410" s="500"/>
      <c r="DS410" s="500"/>
      <c r="DT410" s="500"/>
      <c r="DU410" s="500"/>
      <c r="DV410" s="500"/>
      <c r="DW410" s="500"/>
      <c r="DX410" s="500"/>
      <c r="DY410" s="500"/>
      <c r="DZ410" s="500"/>
      <c r="EA410" s="500"/>
      <c r="EB410" s="500"/>
      <c r="EC410" s="500"/>
      <c r="ED410" s="500"/>
      <c r="EE410" s="500"/>
      <c r="EF410" s="500"/>
      <c r="EG410" s="500"/>
      <c r="EH410" s="500"/>
      <c r="EI410" s="500"/>
      <c r="EJ410" s="500"/>
      <c r="EK410" s="500"/>
      <c r="EL410" s="500"/>
      <c r="EM410" s="500"/>
      <c r="EN410" s="500"/>
      <c r="EO410" s="500"/>
      <c r="EP410" s="500"/>
      <c r="EQ410" s="500"/>
      <c r="ER410" s="500"/>
      <c r="ES410" s="500"/>
      <c r="ET410" s="500"/>
      <c r="EU410" s="500"/>
      <c r="EV410" s="500"/>
      <c r="EW410" s="500"/>
      <c r="EX410" s="500"/>
      <c r="EY410" s="500"/>
      <c r="EZ410" s="500"/>
      <c r="FA410" s="500"/>
      <c r="FB410" s="500"/>
      <c r="FC410" s="500"/>
      <c r="FD410" s="500"/>
      <c r="FE410" s="500"/>
      <c r="FF410" s="500"/>
      <c r="FG410" s="500"/>
      <c r="FH410" s="500"/>
      <c r="FI410" s="500"/>
      <c r="FJ410" s="498"/>
      <c r="FK410" s="498"/>
      <c r="FL410" s="498"/>
      <c r="FM410" s="498"/>
      <c r="FN410" s="498"/>
      <c r="FO410" s="498"/>
      <c r="FP410" s="498"/>
      <c r="FQ410" s="498"/>
      <c r="FR410" s="498"/>
      <c r="FS410" s="498"/>
      <c r="FT410" s="498"/>
      <c r="FU410" s="498"/>
      <c r="FV410" s="498"/>
      <c r="FW410" s="498"/>
      <c r="FX410" s="498"/>
      <c r="FY410" s="498"/>
      <c r="FZ410" s="498"/>
      <c r="GA410" s="498"/>
      <c r="GB410" s="498"/>
      <c r="GC410" s="498"/>
      <c r="GD410" s="498"/>
      <c r="GE410" s="498"/>
      <c r="GF410" s="498"/>
      <c r="GG410" s="498"/>
      <c r="GH410" s="498"/>
      <c r="GI410" s="498"/>
      <c r="GJ410" s="498"/>
      <c r="GK410" s="498"/>
      <c r="GL410" s="498"/>
      <c r="GM410" s="498"/>
      <c r="GN410" s="498"/>
      <c r="GO410" s="498"/>
      <c r="GP410" s="498"/>
      <c r="GQ410" s="498"/>
      <c r="GR410" s="498"/>
      <c r="GS410" s="498"/>
      <c r="GT410" s="498"/>
      <c r="GU410" s="498"/>
      <c r="GV410" s="498"/>
      <c r="GW410" s="498"/>
      <c r="GX410" s="498"/>
      <c r="GY410" s="498"/>
      <c r="GZ410" s="498"/>
      <c r="HA410" s="498"/>
      <c r="HB410" s="498"/>
      <c r="HC410" s="498"/>
      <c r="HD410" s="498"/>
      <c r="HE410" s="498"/>
      <c r="HF410" s="498"/>
      <c r="HG410" s="498"/>
      <c r="HH410" s="498"/>
      <c r="HI410" s="498"/>
      <c r="HJ410" s="498"/>
      <c r="HK410" s="498"/>
      <c r="HL410" s="498"/>
      <c r="HM410" s="498"/>
      <c r="HN410" s="498"/>
      <c r="HO410" s="498"/>
      <c r="HP410" s="498"/>
      <c r="HQ410" s="498"/>
      <c r="HR410" s="498"/>
      <c r="HS410" s="498"/>
      <c r="HT410" s="498"/>
      <c r="HU410" s="498"/>
      <c r="HV410" s="498"/>
      <c r="HW410" s="498"/>
      <c r="HX410" s="498"/>
      <c r="HY410" s="498"/>
      <c r="HZ410" s="498"/>
      <c r="IA410" s="498"/>
      <c r="IB410" s="498"/>
      <c r="IC410" s="498"/>
      <c r="ID410" s="498"/>
      <c r="IE410" s="498"/>
      <c r="IF410" s="498"/>
      <c r="IG410" s="498"/>
      <c r="IH410" s="498"/>
      <c r="II410" s="498"/>
      <c r="IJ410" s="498"/>
      <c r="IK410" s="498"/>
      <c r="IL410" s="498"/>
      <c r="IM410" s="498"/>
      <c r="IN410" s="498"/>
      <c r="IO410" s="498"/>
    </row>
    <row r="411" spans="1:249" s="499" customFormat="1" ht="11.4" x14ac:dyDescent="0.2">
      <c r="A411" s="676"/>
      <c r="B411" s="676"/>
      <c r="C411" s="817"/>
      <c r="D411" s="676"/>
      <c r="E411" s="676"/>
      <c r="F411" s="818"/>
      <c r="G411" s="676"/>
      <c r="H411" s="676"/>
      <c r="I411" s="850"/>
      <c r="J411" s="850"/>
      <c r="K411" s="850"/>
      <c r="L411" s="850"/>
      <c r="M411" s="850"/>
      <c r="N411" s="850"/>
      <c r="O411" s="850"/>
      <c r="P411" s="850"/>
      <c r="Q411" s="850"/>
      <c r="R411" s="676"/>
      <c r="S411" s="860"/>
      <c r="T411" s="500"/>
      <c r="U411" s="497"/>
      <c r="V411" s="314"/>
      <c r="W411" s="314"/>
      <c r="X411" s="314"/>
      <c r="Y411" s="314"/>
      <c r="Z411" s="314"/>
      <c r="AA411" s="314"/>
      <c r="AB411" s="500"/>
      <c r="AC411" s="500"/>
      <c r="AD411" s="500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497"/>
      <c r="AR411" s="497"/>
      <c r="AS411" s="497"/>
      <c r="AT411" s="497"/>
      <c r="AU411" s="497"/>
      <c r="AV411" s="497"/>
      <c r="AW411" s="497"/>
      <c r="AX411" s="497"/>
      <c r="AY411" s="497"/>
      <c r="AZ411" s="497"/>
      <c r="BA411" s="497"/>
      <c r="BB411" s="500"/>
      <c r="BC411" s="500"/>
      <c r="BD411" s="500"/>
      <c r="BE411" s="500"/>
      <c r="BF411" s="500"/>
      <c r="BG411" s="500"/>
      <c r="BH411" s="500"/>
      <c r="BI411" s="500"/>
      <c r="BJ411" s="500"/>
      <c r="BK411" s="500"/>
      <c r="BL411" s="500"/>
      <c r="BM411" s="500"/>
      <c r="BN411" s="500"/>
      <c r="BO411" s="500"/>
      <c r="BP411" s="500"/>
      <c r="BQ411" s="500"/>
      <c r="BR411" s="500"/>
      <c r="BS411" s="500"/>
      <c r="BT411" s="500"/>
      <c r="BU411" s="500"/>
      <c r="BV411" s="500"/>
      <c r="BW411" s="500"/>
      <c r="BX411" s="500"/>
      <c r="BY411" s="500"/>
      <c r="BZ411" s="500"/>
      <c r="CA411" s="500"/>
      <c r="CB411" s="500"/>
      <c r="CC411" s="500"/>
      <c r="CD411" s="500"/>
      <c r="CE411" s="500"/>
      <c r="CF411" s="500"/>
      <c r="CG411" s="500"/>
      <c r="CH411" s="500"/>
      <c r="CI411" s="500"/>
      <c r="CJ411" s="500"/>
      <c r="CK411" s="500"/>
      <c r="CL411" s="500"/>
      <c r="CM411" s="500"/>
      <c r="CN411" s="500"/>
      <c r="CO411" s="500"/>
      <c r="CP411" s="500"/>
      <c r="CQ411" s="500"/>
      <c r="CR411" s="500"/>
      <c r="CS411" s="500"/>
      <c r="CT411" s="500"/>
      <c r="CU411" s="500"/>
      <c r="CV411" s="500"/>
      <c r="CW411" s="500"/>
      <c r="CX411" s="500"/>
      <c r="CY411" s="500"/>
      <c r="CZ411" s="500"/>
      <c r="DA411" s="500"/>
      <c r="DB411" s="500"/>
      <c r="DC411" s="500"/>
      <c r="DD411" s="500"/>
      <c r="DE411" s="500"/>
      <c r="DF411" s="500"/>
      <c r="DG411" s="500"/>
      <c r="DH411" s="500"/>
      <c r="DI411" s="500"/>
      <c r="DJ411" s="500"/>
      <c r="DK411" s="500"/>
      <c r="DL411" s="500"/>
      <c r="DM411" s="500"/>
      <c r="DN411" s="500"/>
      <c r="DO411" s="500"/>
      <c r="DP411" s="500"/>
      <c r="DQ411" s="500"/>
      <c r="DR411" s="500"/>
      <c r="DS411" s="500"/>
      <c r="DT411" s="500"/>
      <c r="DU411" s="500"/>
      <c r="DV411" s="500"/>
      <c r="DW411" s="500"/>
      <c r="DX411" s="500"/>
      <c r="DY411" s="500"/>
      <c r="DZ411" s="500"/>
      <c r="EA411" s="500"/>
      <c r="EB411" s="500"/>
      <c r="EC411" s="500"/>
      <c r="ED411" s="500"/>
      <c r="EE411" s="500"/>
      <c r="EF411" s="500"/>
      <c r="EG411" s="500"/>
      <c r="EH411" s="500"/>
      <c r="EI411" s="500"/>
      <c r="EJ411" s="500"/>
      <c r="EK411" s="500"/>
      <c r="EL411" s="500"/>
      <c r="EM411" s="500"/>
      <c r="EN411" s="500"/>
      <c r="EO411" s="500"/>
      <c r="EP411" s="500"/>
      <c r="EQ411" s="500"/>
      <c r="ER411" s="500"/>
      <c r="ES411" s="500"/>
      <c r="ET411" s="500"/>
      <c r="EU411" s="500"/>
      <c r="EV411" s="500"/>
      <c r="EW411" s="500"/>
      <c r="EX411" s="500"/>
      <c r="EY411" s="500"/>
      <c r="EZ411" s="500"/>
      <c r="FA411" s="500"/>
      <c r="FB411" s="500"/>
      <c r="FC411" s="500"/>
      <c r="FD411" s="500"/>
      <c r="FE411" s="500"/>
      <c r="FF411" s="500"/>
      <c r="FG411" s="500"/>
      <c r="FH411" s="500"/>
      <c r="FI411" s="500"/>
      <c r="FJ411" s="498"/>
      <c r="FK411" s="498"/>
      <c r="FL411" s="498"/>
      <c r="FM411" s="498"/>
      <c r="FN411" s="498"/>
      <c r="FO411" s="498"/>
      <c r="FP411" s="498"/>
      <c r="FQ411" s="498"/>
      <c r="FR411" s="498"/>
      <c r="FS411" s="498"/>
      <c r="FT411" s="498"/>
      <c r="FU411" s="498"/>
      <c r="FV411" s="498"/>
      <c r="FW411" s="498"/>
      <c r="FX411" s="498"/>
      <c r="FY411" s="498"/>
      <c r="FZ411" s="498"/>
      <c r="GA411" s="498"/>
      <c r="GB411" s="498"/>
      <c r="GC411" s="498"/>
      <c r="GD411" s="498"/>
      <c r="GE411" s="498"/>
      <c r="GF411" s="498"/>
      <c r="GG411" s="498"/>
      <c r="GH411" s="498"/>
      <c r="GI411" s="498"/>
      <c r="GJ411" s="498"/>
      <c r="GK411" s="498"/>
      <c r="GL411" s="498"/>
      <c r="GM411" s="498"/>
      <c r="GN411" s="498"/>
      <c r="GO411" s="498"/>
      <c r="GP411" s="498"/>
      <c r="GQ411" s="498"/>
      <c r="GR411" s="498"/>
      <c r="GS411" s="498"/>
      <c r="GT411" s="498"/>
      <c r="GU411" s="498"/>
      <c r="GV411" s="498"/>
      <c r="GW411" s="498"/>
      <c r="GX411" s="498"/>
      <c r="GY411" s="498"/>
      <c r="GZ411" s="498"/>
      <c r="HA411" s="498"/>
      <c r="HB411" s="498"/>
      <c r="HC411" s="498"/>
      <c r="HD411" s="498"/>
      <c r="HE411" s="498"/>
      <c r="HF411" s="498"/>
      <c r="HG411" s="498"/>
      <c r="HH411" s="498"/>
      <c r="HI411" s="498"/>
      <c r="HJ411" s="498"/>
      <c r="HK411" s="498"/>
      <c r="HL411" s="498"/>
      <c r="HM411" s="498"/>
      <c r="HN411" s="498"/>
      <c r="HO411" s="498"/>
      <c r="HP411" s="498"/>
      <c r="HQ411" s="498"/>
      <c r="HR411" s="498"/>
      <c r="HS411" s="498"/>
      <c r="HT411" s="498"/>
      <c r="HU411" s="498"/>
      <c r="HV411" s="498"/>
      <c r="HW411" s="498"/>
      <c r="HX411" s="498"/>
      <c r="HY411" s="498"/>
      <c r="HZ411" s="498"/>
      <c r="IA411" s="498"/>
      <c r="IB411" s="498"/>
      <c r="IC411" s="498"/>
      <c r="ID411" s="498"/>
      <c r="IE411" s="498"/>
      <c r="IF411" s="498"/>
      <c r="IG411" s="498"/>
      <c r="IH411" s="498"/>
      <c r="II411" s="498"/>
      <c r="IJ411" s="498"/>
      <c r="IK411" s="498"/>
      <c r="IL411" s="498"/>
      <c r="IM411" s="498"/>
      <c r="IN411" s="498"/>
      <c r="IO411" s="498"/>
    </row>
    <row r="412" spans="1:249" s="499" customFormat="1" ht="11.4" x14ac:dyDescent="0.2">
      <c r="A412" s="676"/>
      <c r="B412" s="676"/>
      <c r="C412" s="817"/>
      <c r="D412" s="676"/>
      <c r="E412" s="676"/>
      <c r="F412" s="818"/>
      <c r="G412" s="676"/>
      <c r="H412" s="676"/>
      <c r="I412" s="850"/>
      <c r="J412" s="850"/>
      <c r="K412" s="850"/>
      <c r="L412" s="850"/>
      <c r="M412" s="850"/>
      <c r="N412" s="850"/>
      <c r="O412" s="850"/>
      <c r="P412" s="850"/>
      <c r="Q412" s="850"/>
      <c r="R412" s="676"/>
      <c r="S412" s="860"/>
      <c r="T412" s="500"/>
      <c r="U412" s="497"/>
      <c r="V412" s="314"/>
      <c r="W412" s="314"/>
      <c r="X412" s="314"/>
      <c r="Y412" s="314"/>
      <c r="Z412" s="314"/>
      <c r="AA412" s="314"/>
      <c r="AB412" s="500"/>
      <c r="AC412" s="500"/>
      <c r="AD412" s="500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497"/>
      <c r="AR412" s="497"/>
      <c r="AS412" s="497"/>
      <c r="AT412" s="497"/>
      <c r="AU412" s="497"/>
      <c r="AV412" s="497"/>
      <c r="AW412" s="497"/>
      <c r="AX412" s="497"/>
      <c r="AY412" s="497"/>
      <c r="AZ412" s="497"/>
      <c r="BA412" s="497"/>
      <c r="BB412" s="500"/>
      <c r="BC412" s="500"/>
      <c r="BD412" s="500"/>
      <c r="BE412" s="500"/>
      <c r="BF412" s="500"/>
      <c r="BG412" s="500"/>
      <c r="BH412" s="500"/>
      <c r="BI412" s="500"/>
      <c r="BJ412" s="500"/>
      <c r="BK412" s="500"/>
      <c r="BL412" s="500"/>
      <c r="BM412" s="500"/>
      <c r="BN412" s="500"/>
      <c r="BO412" s="500"/>
      <c r="BP412" s="500"/>
      <c r="BQ412" s="500"/>
      <c r="BR412" s="500"/>
      <c r="BS412" s="500"/>
      <c r="BT412" s="500"/>
      <c r="BU412" s="500"/>
      <c r="BV412" s="500"/>
      <c r="BW412" s="500"/>
      <c r="BX412" s="500"/>
      <c r="BY412" s="500"/>
      <c r="BZ412" s="500"/>
      <c r="CA412" s="500"/>
      <c r="CB412" s="500"/>
      <c r="CC412" s="500"/>
      <c r="CD412" s="500"/>
      <c r="CE412" s="500"/>
      <c r="CF412" s="500"/>
      <c r="CG412" s="500"/>
      <c r="CH412" s="500"/>
      <c r="CI412" s="500"/>
      <c r="CJ412" s="500"/>
      <c r="CK412" s="500"/>
      <c r="CL412" s="500"/>
      <c r="CM412" s="500"/>
      <c r="CN412" s="500"/>
      <c r="CO412" s="500"/>
      <c r="CP412" s="500"/>
      <c r="CQ412" s="500"/>
      <c r="CR412" s="500"/>
      <c r="CS412" s="500"/>
      <c r="CT412" s="500"/>
      <c r="CU412" s="500"/>
      <c r="CV412" s="500"/>
      <c r="CW412" s="500"/>
      <c r="CX412" s="500"/>
      <c r="CY412" s="500"/>
      <c r="CZ412" s="500"/>
      <c r="DA412" s="500"/>
      <c r="DB412" s="500"/>
      <c r="DC412" s="500"/>
      <c r="DD412" s="500"/>
      <c r="DE412" s="500"/>
      <c r="DF412" s="500"/>
      <c r="DG412" s="500"/>
      <c r="DH412" s="500"/>
      <c r="DI412" s="500"/>
      <c r="DJ412" s="500"/>
      <c r="DK412" s="500"/>
      <c r="DL412" s="500"/>
      <c r="DM412" s="500"/>
      <c r="DN412" s="500"/>
      <c r="DO412" s="500"/>
      <c r="DP412" s="500"/>
      <c r="DQ412" s="500"/>
      <c r="DR412" s="500"/>
      <c r="DS412" s="500"/>
      <c r="DT412" s="500"/>
      <c r="DU412" s="500"/>
      <c r="DV412" s="500"/>
      <c r="DW412" s="500"/>
      <c r="DX412" s="500"/>
      <c r="DY412" s="500"/>
      <c r="DZ412" s="500"/>
      <c r="EA412" s="500"/>
      <c r="EB412" s="500"/>
      <c r="EC412" s="500"/>
      <c r="ED412" s="500"/>
      <c r="EE412" s="500"/>
      <c r="EF412" s="500"/>
      <c r="EG412" s="500"/>
      <c r="EH412" s="500"/>
      <c r="EI412" s="500"/>
      <c r="EJ412" s="500"/>
      <c r="EK412" s="500"/>
      <c r="EL412" s="500"/>
      <c r="EM412" s="500"/>
      <c r="EN412" s="500"/>
      <c r="EO412" s="500"/>
      <c r="EP412" s="500"/>
      <c r="EQ412" s="500"/>
      <c r="ER412" s="500"/>
      <c r="ES412" s="500"/>
      <c r="ET412" s="500"/>
      <c r="EU412" s="500"/>
      <c r="EV412" s="500"/>
      <c r="EW412" s="500"/>
      <c r="EX412" s="500"/>
      <c r="EY412" s="500"/>
      <c r="EZ412" s="500"/>
      <c r="FA412" s="500"/>
      <c r="FB412" s="500"/>
      <c r="FC412" s="500"/>
      <c r="FD412" s="500"/>
      <c r="FE412" s="500"/>
      <c r="FF412" s="500"/>
      <c r="FG412" s="500"/>
      <c r="FH412" s="500"/>
      <c r="FI412" s="500"/>
      <c r="FJ412" s="498"/>
      <c r="FK412" s="498"/>
      <c r="FL412" s="498"/>
      <c r="FM412" s="498"/>
      <c r="FN412" s="498"/>
      <c r="FO412" s="498"/>
      <c r="FP412" s="498"/>
      <c r="FQ412" s="498"/>
      <c r="FR412" s="498"/>
      <c r="FS412" s="498"/>
      <c r="FT412" s="498"/>
      <c r="FU412" s="498"/>
      <c r="FV412" s="498"/>
      <c r="FW412" s="498"/>
      <c r="FX412" s="498"/>
      <c r="FY412" s="498"/>
      <c r="FZ412" s="498"/>
      <c r="GA412" s="498"/>
      <c r="GB412" s="498"/>
      <c r="GC412" s="498"/>
      <c r="GD412" s="498"/>
      <c r="GE412" s="498"/>
      <c r="GF412" s="498"/>
      <c r="GG412" s="498"/>
      <c r="GH412" s="498"/>
      <c r="GI412" s="498"/>
      <c r="GJ412" s="498"/>
      <c r="GK412" s="498"/>
      <c r="GL412" s="498"/>
      <c r="GM412" s="498"/>
      <c r="GN412" s="498"/>
      <c r="GO412" s="498"/>
      <c r="GP412" s="498"/>
      <c r="GQ412" s="498"/>
      <c r="GR412" s="498"/>
      <c r="GS412" s="498"/>
      <c r="GT412" s="498"/>
      <c r="GU412" s="498"/>
      <c r="GV412" s="498"/>
      <c r="GW412" s="498"/>
      <c r="GX412" s="498"/>
      <c r="GY412" s="498"/>
      <c r="GZ412" s="498"/>
      <c r="HA412" s="498"/>
      <c r="HB412" s="498"/>
      <c r="HC412" s="498"/>
      <c r="HD412" s="498"/>
      <c r="HE412" s="498"/>
      <c r="HF412" s="498"/>
      <c r="HG412" s="498"/>
      <c r="HH412" s="498"/>
      <c r="HI412" s="498"/>
      <c r="HJ412" s="498"/>
      <c r="HK412" s="498"/>
      <c r="HL412" s="498"/>
      <c r="HM412" s="498"/>
      <c r="HN412" s="498"/>
      <c r="HO412" s="498"/>
      <c r="HP412" s="498"/>
      <c r="HQ412" s="498"/>
      <c r="HR412" s="498"/>
      <c r="HS412" s="498"/>
      <c r="HT412" s="498"/>
      <c r="HU412" s="498"/>
      <c r="HV412" s="498"/>
      <c r="HW412" s="498"/>
      <c r="HX412" s="498"/>
      <c r="HY412" s="498"/>
      <c r="HZ412" s="498"/>
      <c r="IA412" s="498"/>
      <c r="IB412" s="498"/>
      <c r="IC412" s="498"/>
      <c r="ID412" s="498"/>
      <c r="IE412" s="498"/>
      <c r="IF412" s="498"/>
      <c r="IG412" s="498"/>
      <c r="IH412" s="498"/>
      <c r="II412" s="498"/>
      <c r="IJ412" s="498"/>
      <c r="IK412" s="498"/>
      <c r="IL412" s="498"/>
      <c r="IM412" s="498"/>
      <c r="IN412" s="498"/>
      <c r="IO412" s="498"/>
    </row>
    <row r="413" spans="1:249" s="499" customFormat="1" ht="11.4" x14ac:dyDescent="0.2">
      <c r="A413" s="676"/>
      <c r="B413" s="676"/>
      <c r="C413" s="817"/>
      <c r="D413" s="676"/>
      <c r="E413" s="676"/>
      <c r="F413" s="818"/>
      <c r="G413" s="676"/>
      <c r="H413" s="676"/>
      <c r="I413" s="850"/>
      <c r="J413" s="850"/>
      <c r="K413" s="850"/>
      <c r="L413" s="850"/>
      <c r="M413" s="850"/>
      <c r="N413" s="850"/>
      <c r="O413" s="850"/>
      <c r="P413" s="850"/>
      <c r="Q413" s="850"/>
      <c r="R413" s="676"/>
      <c r="S413" s="860"/>
      <c r="T413" s="500"/>
      <c r="U413" s="497"/>
      <c r="V413" s="314"/>
      <c r="W413" s="314"/>
      <c r="X413" s="314"/>
      <c r="Y413" s="314"/>
      <c r="Z413" s="314"/>
      <c r="AA413" s="314"/>
      <c r="AB413" s="500"/>
      <c r="AC413" s="500"/>
      <c r="AD413" s="500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497"/>
      <c r="AR413" s="497"/>
      <c r="AS413" s="497"/>
      <c r="AT413" s="497"/>
      <c r="AU413" s="497"/>
      <c r="AV413" s="497"/>
      <c r="AW413" s="497"/>
      <c r="AX413" s="497"/>
      <c r="AY413" s="497"/>
      <c r="AZ413" s="497"/>
      <c r="BA413" s="497"/>
      <c r="BB413" s="500"/>
      <c r="BC413" s="500"/>
      <c r="BD413" s="500"/>
      <c r="BE413" s="500"/>
      <c r="BF413" s="500"/>
      <c r="BG413" s="500"/>
      <c r="BH413" s="500"/>
      <c r="BI413" s="500"/>
      <c r="BJ413" s="500"/>
      <c r="BK413" s="500"/>
      <c r="BL413" s="500"/>
      <c r="BM413" s="500"/>
      <c r="BN413" s="500"/>
      <c r="BO413" s="500"/>
      <c r="BP413" s="500"/>
      <c r="BQ413" s="500"/>
      <c r="BR413" s="500"/>
      <c r="BS413" s="500"/>
      <c r="BT413" s="500"/>
      <c r="BU413" s="500"/>
      <c r="BV413" s="500"/>
      <c r="BW413" s="500"/>
      <c r="BX413" s="500"/>
      <c r="BY413" s="500"/>
      <c r="BZ413" s="500"/>
      <c r="CA413" s="500"/>
      <c r="CB413" s="500"/>
      <c r="CC413" s="500"/>
      <c r="CD413" s="500"/>
      <c r="CE413" s="500"/>
      <c r="CF413" s="500"/>
      <c r="CG413" s="500"/>
      <c r="CH413" s="500"/>
      <c r="CI413" s="500"/>
      <c r="CJ413" s="500"/>
      <c r="CK413" s="500"/>
      <c r="CL413" s="500"/>
      <c r="CM413" s="500"/>
      <c r="CN413" s="500"/>
      <c r="CO413" s="500"/>
      <c r="CP413" s="500"/>
      <c r="CQ413" s="500"/>
      <c r="CR413" s="500"/>
      <c r="CS413" s="500"/>
      <c r="CT413" s="500"/>
      <c r="CU413" s="500"/>
      <c r="CV413" s="500"/>
      <c r="CW413" s="500"/>
      <c r="CX413" s="500"/>
      <c r="CY413" s="500"/>
      <c r="CZ413" s="500"/>
      <c r="DA413" s="500"/>
      <c r="DB413" s="500"/>
      <c r="DC413" s="500"/>
      <c r="DD413" s="500"/>
      <c r="DE413" s="500"/>
      <c r="DF413" s="500"/>
      <c r="DG413" s="500"/>
      <c r="DH413" s="500"/>
      <c r="DI413" s="500"/>
      <c r="DJ413" s="500"/>
      <c r="DK413" s="500"/>
      <c r="DL413" s="500"/>
      <c r="DM413" s="500"/>
      <c r="DN413" s="500"/>
      <c r="DO413" s="500"/>
      <c r="DP413" s="500"/>
      <c r="DQ413" s="500"/>
      <c r="DR413" s="500"/>
      <c r="DS413" s="500"/>
      <c r="DT413" s="500"/>
      <c r="DU413" s="500"/>
      <c r="DV413" s="500"/>
      <c r="DW413" s="500"/>
      <c r="DX413" s="500"/>
      <c r="DY413" s="500"/>
      <c r="DZ413" s="500"/>
      <c r="EA413" s="500"/>
      <c r="EB413" s="500"/>
      <c r="EC413" s="500"/>
      <c r="ED413" s="500"/>
      <c r="EE413" s="500"/>
      <c r="EF413" s="500"/>
      <c r="EG413" s="500"/>
      <c r="EH413" s="500"/>
      <c r="EI413" s="500"/>
      <c r="EJ413" s="500"/>
      <c r="EK413" s="500"/>
      <c r="EL413" s="500"/>
      <c r="EM413" s="500"/>
      <c r="EN413" s="500"/>
      <c r="EO413" s="500"/>
      <c r="EP413" s="500"/>
      <c r="EQ413" s="500"/>
      <c r="ER413" s="500"/>
      <c r="ES413" s="500"/>
      <c r="ET413" s="500"/>
      <c r="EU413" s="500"/>
      <c r="EV413" s="500"/>
      <c r="EW413" s="500"/>
      <c r="EX413" s="500"/>
      <c r="EY413" s="500"/>
      <c r="EZ413" s="500"/>
      <c r="FA413" s="500"/>
      <c r="FB413" s="500"/>
      <c r="FC413" s="500"/>
      <c r="FD413" s="500"/>
      <c r="FE413" s="500"/>
      <c r="FF413" s="500"/>
      <c r="FG413" s="500"/>
      <c r="FH413" s="500"/>
      <c r="FI413" s="500"/>
      <c r="FJ413" s="498"/>
      <c r="FK413" s="498"/>
      <c r="FL413" s="498"/>
      <c r="FM413" s="498"/>
      <c r="FN413" s="498"/>
      <c r="FO413" s="498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8"/>
      <c r="GF413" s="498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8"/>
      <c r="GW413" s="498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8"/>
      <c r="HN413" s="498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8"/>
      <c r="IE413" s="498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</row>
    <row r="414" spans="1:249" s="499" customFormat="1" ht="11.4" x14ac:dyDescent="0.2">
      <c r="A414" s="676"/>
      <c r="B414" s="676"/>
      <c r="C414" s="817"/>
      <c r="D414" s="676"/>
      <c r="E414" s="676"/>
      <c r="F414" s="818"/>
      <c r="G414" s="676"/>
      <c r="H414" s="676"/>
      <c r="I414" s="850"/>
      <c r="J414" s="850"/>
      <c r="K414" s="850"/>
      <c r="L414" s="850"/>
      <c r="M414" s="850"/>
      <c r="N414" s="850"/>
      <c r="O414" s="850"/>
      <c r="P414" s="850"/>
      <c r="Q414" s="850"/>
      <c r="R414" s="676"/>
      <c r="S414" s="860"/>
      <c r="T414" s="500"/>
      <c r="U414" s="497"/>
      <c r="V414" s="314"/>
      <c r="W414" s="314"/>
      <c r="X414" s="314"/>
      <c r="Y414" s="314"/>
      <c r="Z414" s="314"/>
      <c r="AA414" s="314"/>
      <c r="AB414" s="500"/>
      <c r="AC414" s="500"/>
      <c r="AD414" s="500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497"/>
      <c r="AR414" s="497"/>
      <c r="AS414" s="497"/>
      <c r="AT414" s="497"/>
      <c r="AU414" s="497"/>
      <c r="AV414" s="497"/>
      <c r="AW414" s="497"/>
      <c r="AX414" s="497"/>
      <c r="AY414" s="497"/>
      <c r="AZ414" s="497"/>
      <c r="BA414" s="497"/>
      <c r="BB414" s="500"/>
      <c r="BC414" s="500"/>
      <c r="BD414" s="500"/>
      <c r="BE414" s="500"/>
      <c r="BF414" s="500"/>
      <c r="BG414" s="500"/>
      <c r="BH414" s="500"/>
      <c r="BI414" s="500"/>
      <c r="BJ414" s="500"/>
      <c r="BK414" s="500"/>
      <c r="BL414" s="500"/>
      <c r="BM414" s="500"/>
      <c r="BN414" s="500"/>
      <c r="BO414" s="500"/>
      <c r="BP414" s="500"/>
      <c r="BQ414" s="500"/>
      <c r="BR414" s="500"/>
      <c r="BS414" s="500"/>
      <c r="BT414" s="500"/>
      <c r="BU414" s="500"/>
      <c r="BV414" s="500"/>
      <c r="BW414" s="500"/>
      <c r="BX414" s="500"/>
      <c r="BY414" s="500"/>
      <c r="BZ414" s="500"/>
      <c r="CA414" s="500"/>
      <c r="CB414" s="500"/>
      <c r="CC414" s="500"/>
      <c r="CD414" s="500"/>
      <c r="CE414" s="500"/>
      <c r="CF414" s="500"/>
      <c r="CG414" s="500"/>
      <c r="CH414" s="500"/>
      <c r="CI414" s="500"/>
      <c r="CJ414" s="500"/>
      <c r="CK414" s="500"/>
      <c r="CL414" s="500"/>
      <c r="CM414" s="500"/>
      <c r="CN414" s="500"/>
      <c r="CO414" s="500"/>
      <c r="CP414" s="500"/>
      <c r="CQ414" s="500"/>
      <c r="CR414" s="500"/>
      <c r="CS414" s="500"/>
      <c r="CT414" s="500"/>
      <c r="CU414" s="500"/>
      <c r="CV414" s="500"/>
      <c r="CW414" s="500"/>
      <c r="CX414" s="500"/>
      <c r="CY414" s="500"/>
      <c r="CZ414" s="500"/>
      <c r="DA414" s="500"/>
      <c r="DB414" s="500"/>
      <c r="DC414" s="500"/>
      <c r="DD414" s="500"/>
      <c r="DE414" s="500"/>
      <c r="DF414" s="500"/>
      <c r="DG414" s="500"/>
      <c r="DH414" s="500"/>
      <c r="DI414" s="500"/>
      <c r="DJ414" s="500"/>
      <c r="DK414" s="500"/>
      <c r="DL414" s="500"/>
      <c r="DM414" s="500"/>
      <c r="DN414" s="500"/>
      <c r="DO414" s="500"/>
      <c r="DP414" s="500"/>
      <c r="DQ414" s="500"/>
      <c r="DR414" s="500"/>
      <c r="DS414" s="500"/>
      <c r="DT414" s="500"/>
      <c r="DU414" s="500"/>
      <c r="DV414" s="500"/>
      <c r="DW414" s="500"/>
      <c r="DX414" s="500"/>
      <c r="DY414" s="500"/>
      <c r="DZ414" s="500"/>
      <c r="EA414" s="500"/>
      <c r="EB414" s="500"/>
      <c r="EC414" s="500"/>
      <c r="ED414" s="500"/>
      <c r="EE414" s="500"/>
      <c r="EF414" s="500"/>
      <c r="EG414" s="500"/>
      <c r="EH414" s="500"/>
      <c r="EI414" s="500"/>
      <c r="EJ414" s="500"/>
      <c r="EK414" s="500"/>
      <c r="EL414" s="500"/>
      <c r="EM414" s="500"/>
      <c r="EN414" s="500"/>
      <c r="EO414" s="500"/>
      <c r="EP414" s="500"/>
      <c r="EQ414" s="500"/>
      <c r="ER414" s="500"/>
      <c r="ES414" s="500"/>
      <c r="ET414" s="500"/>
      <c r="EU414" s="500"/>
      <c r="EV414" s="500"/>
      <c r="EW414" s="500"/>
      <c r="EX414" s="500"/>
      <c r="EY414" s="500"/>
      <c r="EZ414" s="500"/>
      <c r="FA414" s="500"/>
      <c r="FB414" s="500"/>
      <c r="FC414" s="500"/>
      <c r="FD414" s="500"/>
      <c r="FE414" s="500"/>
      <c r="FF414" s="500"/>
      <c r="FG414" s="500"/>
      <c r="FH414" s="500"/>
      <c r="FI414" s="500"/>
      <c r="FJ414" s="498"/>
      <c r="FK414" s="498"/>
      <c r="FL414" s="498"/>
      <c r="FM414" s="498"/>
      <c r="FN414" s="498"/>
      <c r="FO414" s="498"/>
      <c r="FP414" s="498"/>
      <c r="FQ414" s="498"/>
      <c r="FR414" s="498"/>
      <c r="FS414" s="498"/>
      <c r="FT414" s="498"/>
      <c r="FU414" s="498"/>
      <c r="FV414" s="498"/>
      <c r="FW414" s="498"/>
      <c r="FX414" s="498"/>
      <c r="FY414" s="498"/>
      <c r="FZ414" s="498"/>
      <c r="GA414" s="498"/>
      <c r="GB414" s="498"/>
      <c r="GC414" s="498"/>
      <c r="GD414" s="498"/>
      <c r="GE414" s="498"/>
      <c r="GF414" s="498"/>
      <c r="GG414" s="498"/>
      <c r="GH414" s="498"/>
      <c r="GI414" s="498"/>
      <c r="GJ414" s="498"/>
      <c r="GK414" s="498"/>
      <c r="GL414" s="498"/>
      <c r="GM414" s="498"/>
      <c r="GN414" s="498"/>
      <c r="GO414" s="498"/>
      <c r="GP414" s="498"/>
      <c r="GQ414" s="498"/>
      <c r="GR414" s="498"/>
      <c r="GS414" s="498"/>
      <c r="GT414" s="498"/>
      <c r="GU414" s="498"/>
      <c r="GV414" s="498"/>
      <c r="GW414" s="498"/>
      <c r="GX414" s="498"/>
      <c r="GY414" s="498"/>
      <c r="GZ414" s="498"/>
      <c r="HA414" s="498"/>
      <c r="HB414" s="498"/>
      <c r="HC414" s="498"/>
      <c r="HD414" s="498"/>
      <c r="HE414" s="498"/>
      <c r="HF414" s="498"/>
      <c r="HG414" s="498"/>
      <c r="HH414" s="498"/>
      <c r="HI414" s="498"/>
      <c r="HJ414" s="498"/>
      <c r="HK414" s="498"/>
      <c r="HL414" s="498"/>
      <c r="HM414" s="498"/>
      <c r="HN414" s="498"/>
      <c r="HO414" s="498"/>
      <c r="HP414" s="498"/>
      <c r="HQ414" s="498"/>
      <c r="HR414" s="498"/>
      <c r="HS414" s="498"/>
      <c r="HT414" s="498"/>
      <c r="HU414" s="498"/>
      <c r="HV414" s="498"/>
      <c r="HW414" s="498"/>
      <c r="HX414" s="498"/>
      <c r="HY414" s="498"/>
      <c r="HZ414" s="498"/>
      <c r="IA414" s="498"/>
      <c r="IB414" s="498"/>
      <c r="IC414" s="498"/>
      <c r="ID414" s="498"/>
      <c r="IE414" s="498"/>
      <c r="IF414" s="498"/>
      <c r="IG414" s="498"/>
      <c r="IH414" s="498"/>
      <c r="II414" s="498"/>
      <c r="IJ414" s="498"/>
      <c r="IK414" s="498"/>
      <c r="IL414" s="498"/>
      <c r="IM414" s="498"/>
      <c r="IN414" s="498"/>
      <c r="IO414" s="498"/>
    </row>
    <row r="415" spans="1:249" s="499" customFormat="1" ht="11.4" x14ac:dyDescent="0.2">
      <c r="A415" s="676"/>
      <c r="B415" s="676"/>
      <c r="C415" s="817"/>
      <c r="D415" s="676"/>
      <c r="E415" s="676"/>
      <c r="F415" s="818"/>
      <c r="G415" s="676"/>
      <c r="H415" s="676"/>
      <c r="I415" s="850"/>
      <c r="J415" s="850"/>
      <c r="K415" s="850"/>
      <c r="L415" s="850"/>
      <c r="M415" s="850"/>
      <c r="N415" s="850"/>
      <c r="O415" s="850"/>
      <c r="P415" s="850"/>
      <c r="Q415" s="850"/>
      <c r="R415" s="676"/>
      <c r="S415" s="860"/>
      <c r="T415" s="500"/>
      <c r="U415" s="497"/>
      <c r="V415" s="314"/>
      <c r="W415" s="314"/>
      <c r="X415" s="314"/>
      <c r="Y415" s="314"/>
      <c r="Z415" s="314"/>
      <c r="AA415" s="314"/>
      <c r="AB415" s="500"/>
      <c r="AC415" s="500"/>
      <c r="AD415" s="500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497"/>
      <c r="AR415" s="497"/>
      <c r="AS415" s="497"/>
      <c r="AT415" s="497"/>
      <c r="AU415" s="497"/>
      <c r="AV415" s="497"/>
      <c r="AW415" s="497"/>
      <c r="AX415" s="497"/>
      <c r="AY415" s="497"/>
      <c r="AZ415" s="497"/>
      <c r="BA415" s="497"/>
      <c r="BB415" s="500"/>
      <c r="BC415" s="500"/>
      <c r="BD415" s="500"/>
      <c r="BE415" s="500"/>
      <c r="BF415" s="500"/>
      <c r="BG415" s="500"/>
      <c r="BH415" s="500"/>
      <c r="BI415" s="500"/>
      <c r="BJ415" s="500"/>
      <c r="BK415" s="500"/>
      <c r="BL415" s="500"/>
      <c r="BM415" s="500"/>
      <c r="BN415" s="500"/>
      <c r="BO415" s="500"/>
      <c r="BP415" s="500"/>
      <c r="BQ415" s="500"/>
      <c r="BR415" s="500"/>
      <c r="BS415" s="500"/>
      <c r="BT415" s="500"/>
      <c r="BU415" s="500"/>
      <c r="BV415" s="500"/>
      <c r="BW415" s="500"/>
      <c r="BX415" s="500"/>
      <c r="BY415" s="500"/>
      <c r="BZ415" s="500"/>
      <c r="CA415" s="500"/>
      <c r="CB415" s="500"/>
      <c r="CC415" s="500"/>
      <c r="CD415" s="500"/>
      <c r="CE415" s="500"/>
      <c r="CF415" s="500"/>
      <c r="CG415" s="500"/>
      <c r="CH415" s="500"/>
      <c r="CI415" s="500"/>
      <c r="CJ415" s="500"/>
      <c r="CK415" s="500"/>
      <c r="CL415" s="500"/>
      <c r="CM415" s="500"/>
      <c r="CN415" s="500"/>
      <c r="CO415" s="500"/>
      <c r="CP415" s="500"/>
      <c r="CQ415" s="500"/>
      <c r="CR415" s="500"/>
      <c r="CS415" s="500"/>
      <c r="CT415" s="500"/>
      <c r="CU415" s="500"/>
      <c r="CV415" s="500"/>
      <c r="CW415" s="500"/>
      <c r="CX415" s="500"/>
      <c r="CY415" s="500"/>
      <c r="CZ415" s="500"/>
      <c r="DA415" s="500"/>
      <c r="DB415" s="500"/>
      <c r="DC415" s="500"/>
      <c r="DD415" s="500"/>
      <c r="DE415" s="500"/>
      <c r="DF415" s="500"/>
      <c r="DG415" s="500"/>
      <c r="DH415" s="500"/>
      <c r="DI415" s="500"/>
      <c r="DJ415" s="500"/>
      <c r="DK415" s="500"/>
      <c r="DL415" s="500"/>
      <c r="DM415" s="500"/>
      <c r="DN415" s="500"/>
      <c r="DO415" s="500"/>
      <c r="DP415" s="500"/>
      <c r="DQ415" s="500"/>
      <c r="DR415" s="500"/>
      <c r="DS415" s="500"/>
      <c r="DT415" s="500"/>
      <c r="DU415" s="500"/>
      <c r="DV415" s="500"/>
      <c r="DW415" s="500"/>
      <c r="DX415" s="500"/>
      <c r="DY415" s="500"/>
      <c r="DZ415" s="500"/>
      <c r="EA415" s="500"/>
      <c r="EB415" s="500"/>
      <c r="EC415" s="500"/>
      <c r="ED415" s="500"/>
      <c r="EE415" s="500"/>
      <c r="EF415" s="500"/>
      <c r="EG415" s="500"/>
      <c r="EH415" s="500"/>
      <c r="EI415" s="500"/>
      <c r="EJ415" s="500"/>
      <c r="EK415" s="500"/>
      <c r="EL415" s="500"/>
      <c r="EM415" s="500"/>
      <c r="EN415" s="500"/>
      <c r="EO415" s="500"/>
      <c r="EP415" s="500"/>
      <c r="EQ415" s="500"/>
      <c r="ER415" s="500"/>
      <c r="ES415" s="500"/>
      <c r="ET415" s="500"/>
      <c r="EU415" s="500"/>
      <c r="EV415" s="500"/>
      <c r="EW415" s="500"/>
      <c r="EX415" s="500"/>
      <c r="EY415" s="500"/>
      <c r="EZ415" s="500"/>
      <c r="FA415" s="500"/>
      <c r="FB415" s="500"/>
      <c r="FC415" s="500"/>
      <c r="FD415" s="500"/>
      <c r="FE415" s="500"/>
      <c r="FF415" s="500"/>
      <c r="FG415" s="500"/>
      <c r="FH415" s="500"/>
      <c r="FI415" s="500"/>
      <c r="FJ415" s="498"/>
      <c r="FK415" s="498"/>
      <c r="FL415" s="498"/>
      <c r="FM415" s="498"/>
      <c r="FN415" s="498"/>
      <c r="FO415" s="498"/>
      <c r="FP415" s="498"/>
      <c r="FQ415" s="498"/>
      <c r="FR415" s="498"/>
      <c r="FS415" s="498"/>
      <c r="FT415" s="498"/>
      <c r="FU415" s="498"/>
      <c r="FV415" s="498"/>
      <c r="FW415" s="498"/>
      <c r="FX415" s="498"/>
      <c r="FY415" s="498"/>
      <c r="FZ415" s="498"/>
      <c r="GA415" s="498"/>
      <c r="GB415" s="498"/>
      <c r="GC415" s="498"/>
      <c r="GD415" s="498"/>
      <c r="GE415" s="498"/>
      <c r="GF415" s="498"/>
      <c r="GG415" s="498"/>
      <c r="GH415" s="498"/>
      <c r="GI415" s="498"/>
      <c r="GJ415" s="498"/>
      <c r="GK415" s="498"/>
      <c r="GL415" s="498"/>
      <c r="GM415" s="498"/>
      <c r="GN415" s="498"/>
      <c r="GO415" s="498"/>
      <c r="GP415" s="498"/>
      <c r="GQ415" s="498"/>
      <c r="GR415" s="498"/>
      <c r="GS415" s="498"/>
      <c r="GT415" s="498"/>
      <c r="GU415" s="498"/>
      <c r="GV415" s="498"/>
      <c r="GW415" s="498"/>
      <c r="GX415" s="498"/>
      <c r="GY415" s="498"/>
      <c r="GZ415" s="498"/>
      <c r="HA415" s="498"/>
      <c r="HB415" s="498"/>
      <c r="HC415" s="498"/>
      <c r="HD415" s="498"/>
      <c r="HE415" s="498"/>
      <c r="HF415" s="498"/>
      <c r="HG415" s="498"/>
      <c r="HH415" s="498"/>
      <c r="HI415" s="498"/>
      <c r="HJ415" s="498"/>
      <c r="HK415" s="498"/>
      <c r="HL415" s="498"/>
      <c r="HM415" s="498"/>
      <c r="HN415" s="498"/>
      <c r="HO415" s="498"/>
      <c r="HP415" s="498"/>
      <c r="HQ415" s="498"/>
      <c r="HR415" s="498"/>
      <c r="HS415" s="498"/>
      <c r="HT415" s="498"/>
      <c r="HU415" s="498"/>
      <c r="HV415" s="498"/>
      <c r="HW415" s="498"/>
      <c r="HX415" s="498"/>
      <c r="HY415" s="498"/>
      <c r="HZ415" s="498"/>
      <c r="IA415" s="498"/>
      <c r="IB415" s="498"/>
      <c r="IC415" s="498"/>
      <c r="ID415" s="498"/>
      <c r="IE415" s="498"/>
      <c r="IF415" s="498"/>
      <c r="IG415" s="498"/>
      <c r="IH415" s="498"/>
      <c r="II415" s="498"/>
      <c r="IJ415" s="498"/>
      <c r="IK415" s="498"/>
      <c r="IL415" s="498"/>
      <c r="IM415" s="498"/>
      <c r="IN415" s="498"/>
      <c r="IO415" s="498"/>
    </row>
    <row r="416" spans="1:249" s="499" customFormat="1" ht="11.4" x14ac:dyDescent="0.2">
      <c r="A416" s="676"/>
      <c r="B416" s="676"/>
      <c r="C416" s="817"/>
      <c r="D416" s="676"/>
      <c r="E416" s="676"/>
      <c r="F416" s="818"/>
      <c r="G416" s="676"/>
      <c r="H416" s="676"/>
      <c r="I416" s="850"/>
      <c r="J416" s="850"/>
      <c r="K416" s="850"/>
      <c r="L416" s="850"/>
      <c r="M416" s="850"/>
      <c r="N416" s="850"/>
      <c r="O416" s="850"/>
      <c r="P416" s="850"/>
      <c r="Q416" s="850"/>
      <c r="R416" s="676"/>
      <c r="S416" s="860"/>
      <c r="T416" s="500"/>
      <c r="U416" s="497"/>
      <c r="V416" s="314"/>
      <c r="W416" s="314"/>
      <c r="X416" s="314"/>
      <c r="Y416" s="314"/>
      <c r="Z416" s="314"/>
      <c r="AA416" s="314"/>
      <c r="AB416" s="500"/>
      <c r="AC416" s="500"/>
      <c r="AD416" s="500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497"/>
      <c r="AR416" s="497"/>
      <c r="AS416" s="497"/>
      <c r="AT416" s="497"/>
      <c r="AU416" s="497"/>
      <c r="AV416" s="497"/>
      <c r="AW416" s="497"/>
      <c r="AX416" s="497"/>
      <c r="AY416" s="497"/>
      <c r="AZ416" s="497"/>
      <c r="BA416" s="497"/>
      <c r="BB416" s="500"/>
      <c r="BC416" s="500"/>
      <c r="BD416" s="500"/>
      <c r="BE416" s="500"/>
      <c r="BF416" s="500"/>
      <c r="BG416" s="500"/>
      <c r="BH416" s="500"/>
      <c r="BI416" s="500"/>
      <c r="BJ416" s="500"/>
      <c r="BK416" s="500"/>
      <c r="BL416" s="500"/>
      <c r="BM416" s="500"/>
      <c r="BN416" s="500"/>
      <c r="BO416" s="500"/>
      <c r="BP416" s="500"/>
      <c r="BQ416" s="500"/>
      <c r="BR416" s="500"/>
      <c r="BS416" s="500"/>
      <c r="BT416" s="500"/>
      <c r="BU416" s="500"/>
      <c r="BV416" s="500"/>
      <c r="BW416" s="500"/>
      <c r="BX416" s="500"/>
      <c r="BY416" s="500"/>
      <c r="BZ416" s="500"/>
      <c r="CA416" s="500"/>
      <c r="CB416" s="500"/>
      <c r="CC416" s="500"/>
      <c r="CD416" s="500"/>
      <c r="CE416" s="500"/>
      <c r="CF416" s="500"/>
      <c r="CG416" s="500"/>
      <c r="CH416" s="500"/>
      <c r="CI416" s="500"/>
      <c r="CJ416" s="500"/>
      <c r="CK416" s="500"/>
      <c r="CL416" s="500"/>
      <c r="CM416" s="500"/>
      <c r="CN416" s="500"/>
      <c r="CO416" s="500"/>
      <c r="CP416" s="500"/>
      <c r="CQ416" s="500"/>
      <c r="CR416" s="500"/>
      <c r="CS416" s="500"/>
      <c r="CT416" s="500"/>
      <c r="CU416" s="500"/>
      <c r="CV416" s="500"/>
      <c r="CW416" s="500"/>
      <c r="CX416" s="500"/>
      <c r="CY416" s="500"/>
      <c r="CZ416" s="500"/>
      <c r="DA416" s="500"/>
      <c r="DB416" s="500"/>
      <c r="DC416" s="500"/>
      <c r="DD416" s="500"/>
      <c r="DE416" s="500"/>
      <c r="DF416" s="500"/>
      <c r="DG416" s="500"/>
      <c r="DH416" s="500"/>
      <c r="DI416" s="500"/>
      <c r="DJ416" s="500"/>
      <c r="DK416" s="500"/>
      <c r="DL416" s="500"/>
      <c r="DM416" s="500"/>
      <c r="DN416" s="500"/>
      <c r="DO416" s="500"/>
      <c r="DP416" s="500"/>
      <c r="DQ416" s="500"/>
      <c r="DR416" s="500"/>
      <c r="DS416" s="500"/>
      <c r="DT416" s="500"/>
      <c r="DU416" s="500"/>
      <c r="DV416" s="500"/>
      <c r="DW416" s="500"/>
      <c r="DX416" s="500"/>
      <c r="DY416" s="500"/>
      <c r="DZ416" s="500"/>
      <c r="EA416" s="500"/>
      <c r="EB416" s="500"/>
      <c r="EC416" s="500"/>
      <c r="ED416" s="500"/>
      <c r="EE416" s="500"/>
      <c r="EF416" s="500"/>
      <c r="EG416" s="500"/>
      <c r="EH416" s="500"/>
      <c r="EI416" s="500"/>
      <c r="EJ416" s="500"/>
      <c r="EK416" s="500"/>
      <c r="EL416" s="500"/>
      <c r="EM416" s="500"/>
      <c r="EN416" s="500"/>
      <c r="EO416" s="500"/>
      <c r="EP416" s="500"/>
      <c r="EQ416" s="500"/>
      <c r="ER416" s="500"/>
      <c r="ES416" s="500"/>
      <c r="ET416" s="500"/>
      <c r="EU416" s="500"/>
      <c r="EV416" s="500"/>
      <c r="EW416" s="500"/>
      <c r="EX416" s="500"/>
      <c r="EY416" s="500"/>
      <c r="EZ416" s="500"/>
      <c r="FA416" s="500"/>
      <c r="FB416" s="500"/>
      <c r="FC416" s="500"/>
      <c r="FD416" s="500"/>
      <c r="FE416" s="500"/>
      <c r="FF416" s="500"/>
      <c r="FG416" s="500"/>
      <c r="FH416" s="500"/>
      <c r="FI416" s="500"/>
      <c r="FJ416" s="498"/>
      <c r="FK416" s="498"/>
      <c r="FL416" s="498"/>
      <c r="FM416" s="498"/>
      <c r="FN416" s="498"/>
      <c r="FO416" s="498"/>
      <c r="FP416" s="498"/>
      <c r="FQ416" s="498"/>
      <c r="FR416" s="498"/>
      <c r="FS416" s="498"/>
      <c r="FT416" s="498"/>
      <c r="FU416" s="498"/>
      <c r="FV416" s="498"/>
      <c r="FW416" s="498"/>
      <c r="FX416" s="498"/>
      <c r="FY416" s="498"/>
      <c r="FZ416" s="498"/>
      <c r="GA416" s="498"/>
      <c r="GB416" s="498"/>
      <c r="GC416" s="498"/>
      <c r="GD416" s="498"/>
      <c r="GE416" s="498"/>
      <c r="GF416" s="498"/>
      <c r="GG416" s="498"/>
      <c r="GH416" s="498"/>
      <c r="GI416" s="498"/>
      <c r="GJ416" s="498"/>
      <c r="GK416" s="498"/>
      <c r="GL416" s="498"/>
      <c r="GM416" s="498"/>
      <c r="GN416" s="498"/>
      <c r="GO416" s="498"/>
      <c r="GP416" s="498"/>
      <c r="GQ416" s="498"/>
      <c r="GR416" s="498"/>
      <c r="GS416" s="498"/>
      <c r="GT416" s="498"/>
      <c r="GU416" s="498"/>
      <c r="GV416" s="498"/>
      <c r="GW416" s="498"/>
      <c r="GX416" s="498"/>
      <c r="GY416" s="498"/>
      <c r="GZ416" s="498"/>
      <c r="HA416" s="498"/>
      <c r="HB416" s="498"/>
      <c r="HC416" s="498"/>
      <c r="HD416" s="498"/>
      <c r="HE416" s="498"/>
      <c r="HF416" s="498"/>
      <c r="HG416" s="498"/>
      <c r="HH416" s="498"/>
      <c r="HI416" s="498"/>
      <c r="HJ416" s="498"/>
      <c r="HK416" s="498"/>
      <c r="HL416" s="498"/>
      <c r="HM416" s="498"/>
      <c r="HN416" s="498"/>
      <c r="HO416" s="498"/>
      <c r="HP416" s="498"/>
      <c r="HQ416" s="498"/>
      <c r="HR416" s="498"/>
      <c r="HS416" s="498"/>
      <c r="HT416" s="498"/>
      <c r="HU416" s="498"/>
      <c r="HV416" s="498"/>
      <c r="HW416" s="498"/>
      <c r="HX416" s="498"/>
      <c r="HY416" s="498"/>
      <c r="HZ416" s="498"/>
      <c r="IA416" s="498"/>
      <c r="IB416" s="498"/>
      <c r="IC416" s="498"/>
      <c r="ID416" s="498"/>
      <c r="IE416" s="498"/>
      <c r="IF416" s="498"/>
      <c r="IG416" s="498"/>
      <c r="IH416" s="498"/>
      <c r="II416" s="498"/>
      <c r="IJ416" s="498"/>
      <c r="IK416" s="498"/>
      <c r="IL416" s="498"/>
      <c r="IM416" s="498"/>
      <c r="IN416" s="498"/>
      <c r="IO416" s="498"/>
    </row>
    <row r="417" spans="1:249" s="499" customFormat="1" ht="11.4" x14ac:dyDescent="0.2">
      <c r="A417" s="676"/>
      <c r="B417" s="676"/>
      <c r="C417" s="817"/>
      <c r="D417" s="676"/>
      <c r="E417" s="676"/>
      <c r="F417" s="818"/>
      <c r="G417" s="676"/>
      <c r="H417" s="676"/>
      <c r="I417" s="850"/>
      <c r="J417" s="850"/>
      <c r="K417" s="850"/>
      <c r="L417" s="850"/>
      <c r="M417" s="850"/>
      <c r="N417" s="850"/>
      <c r="O417" s="850"/>
      <c r="P417" s="850"/>
      <c r="Q417" s="850"/>
      <c r="R417" s="676"/>
      <c r="S417" s="860"/>
      <c r="T417" s="500"/>
      <c r="U417" s="497"/>
      <c r="V417" s="314"/>
      <c r="W417" s="314"/>
      <c r="X417" s="314"/>
      <c r="Y417" s="314"/>
      <c r="Z417" s="314"/>
      <c r="AA417" s="314"/>
      <c r="AB417" s="500"/>
      <c r="AC417" s="500"/>
      <c r="AD417" s="500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497"/>
      <c r="AR417" s="497"/>
      <c r="AS417" s="497"/>
      <c r="AT417" s="497"/>
      <c r="AU417" s="497"/>
      <c r="AV417" s="497"/>
      <c r="AW417" s="497"/>
      <c r="AX417" s="497"/>
      <c r="AY417" s="497"/>
      <c r="AZ417" s="497"/>
      <c r="BA417" s="497"/>
      <c r="BB417" s="500"/>
      <c r="BC417" s="500"/>
      <c r="BD417" s="500"/>
      <c r="BE417" s="500"/>
      <c r="BF417" s="500"/>
      <c r="BG417" s="500"/>
      <c r="BH417" s="500"/>
      <c r="BI417" s="500"/>
      <c r="BJ417" s="500"/>
      <c r="BK417" s="500"/>
      <c r="BL417" s="500"/>
      <c r="BM417" s="500"/>
      <c r="BN417" s="500"/>
      <c r="BO417" s="500"/>
      <c r="BP417" s="500"/>
      <c r="BQ417" s="500"/>
      <c r="BR417" s="500"/>
      <c r="BS417" s="500"/>
      <c r="BT417" s="500"/>
      <c r="BU417" s="500"/>
      <c r="BV417" s="500"/>
      <c r="BW417" s="500"/>
      <c r="BX417" s="500"/>
      <c r="BY417" s="500"/>
      <c r="BZ417" s="500"/>
      <c r="CA417" s="500"/>
      <c r="CB417" s="500"/>
      <c r="CC417" s="500"/>
      <c r="CD417" s="500"/>
      <c r="CE417" s="500"/>
      <c r="CF417" s="500"/>
      <c r="CG417" s="500"/>
      <c r="CH417" s="500"/>
      <c r="CI417" s="500"/>
      <c r="CJ417" s="500"/>
      <c r="CK417" s="500"/>
      <c r="CL417" s="500"/>
      <c r="CM417" s="500"/>
      <c r="CN417" s="500"/>
      <c r="CO417" s="500"/>
      <c r="CP417" s="500"/>
      <c r="CQ417" s="500"/>
      <c r="CR417" s="500"/>
      <c r="CS417" s="500"/>
      <c r="CT417" s="500"/>
      <c r="CU417" s="500"/>
      <c r="CV417" s="500"/>
      <c r="CW417" s="500"/>
      <c r="CX417" s="500"/>
      <c r="CY417" s="500"/>
      <c r="CZ417" s="500"/>
      <c r="DA417" s="500"/>
      <c r="DB417" s="500"/>
      <c r="DC417" s="500"/>
      <c r="DD417" s="500"/>
      <c r="DE417" s="500"/>
      <c r="DF417" s="500"/>
      <c r="DG417" s="500"/>
      <c r="DH417" s="500"/>
      <c r="DI417" s="500"/>
      <c r="DJ417" s="500"/>
      <c r="DK417" s="500"/>
      <c r="DL417" s="500"/>
      <c r="DM417" s="500"/>
      <c r="DN417" s="500"/>
      <c r="DO417" s="500"/>
      <c r="DP417" s="500"/>
      <c r="DQ417" s="500"/>
      <c r="DR417" s="500"/>
      <c r="DS417" s="500"/>
      <c r="DT417" s="500"/>
      <c r="DU417" s="500"/>
      <c r="DV417" s="500"/>
      <c r="DW417" s="500"/>
      <c r="DX417" s="500"/>
      <c r="DY417" s="500"/>
      <c r="DZ417" s="500"/>
      <c r="EA417" s="500"/>
      <c r="EB417" s="500"/>
      <c r="EC417" s="500"/>
      <c r="ED417" s="500"/>
      <c r="EE417" s="500"/>
      <c r="EF417" s="500"/>
      <c r="EG417" s="500"/>
      <c r="EH417" s="500"/>
      <c r="EI417" s="500"/>
      <c r="EJ417" s="500"/>
      <c r="EK417" s="500"/>
      <c r="EL417" s="500"/>
      <c r="EM417" s="500"/>
      <c r="EN417" s="500"/>
      <c r="EO417" s="500"/>
      <c r="EP417" s="500"/>
      <c r="EQ417" s="500"/>
      <c r="ER417" s="500"/>
      <c r="ES417" s="500"/>
      <c r="ET417" s="500"/>
      <c r="EU417" s="500"/>
      <c r="EV417" s="500"/>
      <c r="EW417" s="500"/>
      <c r="EX417" s="500"/>
      <c r="EY417" s="500"/>
      <c r="EZ417" s="500"/>
      <c r="FA417" s="500"/>
      <c r="FB417" s="500"/>
      <c r="FC417" s="500"/>
      <c r="FD417" s="500"/>
      <c r="FE417" s="500"/>
      <c r="FF417" s="500"/>
      <c r="FG417" s="500"/>
      <c r="FH417" s="500"/>
      <c r="FI417" s="500"/>
      <c r="FJ417" s="498"/>
      <c r="FK417" s="498"/>
      <c r="FL417" s="498"/>
      <c r="FM417" s="498"/>
      <c r="FN417" s="498"/>
      <c r="FO417" s="498"/>
      <c r="FP417" s="498"/>
      <c r="FQ417" s="498"/>
      <c r="FR417" s="498"/>
      <c r="FS417" s="498"/>
      <c r="FT417" s="498"/>
      <c r="FU417" s="498"/>
      <c r="FV417" s="498"/>
      <c r="FW417" s="498"/>
      <c r="FX417" s="498"/>
      <c r="FY417" s="498"/>
      <c r="FZ417" s="498"/>
      <c r="GA417" s="498"/>
      <c r="GB417" s="498"/>
      <c r="GC417" s="498"/>
      <c r="GD417" s="498"/>
      <c r="GE417" s="498"/>
      <c r="GF417" s="498"/>
      <c r="GG417" s="498"/>
      <c r="GH417" s="498"/>
      <c r="GI417" s="498"/>
      <c r="GJ417" s="498"/>
      <c r="GK417" s="498"/>
      <c r="GL417" s="498"/>
      <c r="GM417" s="498"/>
      <c r="GN417" s="498"/>
      <c r="GO417" s="498"/>
      <c r="GP417" s="498"/>
      <c r="GQ417" s="498"/>
      <c r="GR417" s="498"/>
      <c r="GS417" s="498"/>
      <c r="GT417" s="498"/>
      <c r="GU417" s="498"/>
      <c r="GV417" s="498"/>
      <c r="GW417" s="498"/>
      <c r="GX417" s="498"/>
      <c r="GY417" s="498"/>
      <c r="GZ417" s="498"/>
      <c r="HA417" s="498"/>
      <c r="HB417" s="498"/>
      <c r="HC417" s="498"/>
      <c r="HD417" s="498"/>
      <c r="HE417" s="498"/>
      <c r="HF417" s="498"/>
      <c r="HG417" s="498"/>
      <c r="HH417" s="498"/>
      <c r="HI417" s="498"/>
      <c r="HJ417" s="498"/>
      <c r="HK417" s="498"/>
      <c r="HL417" s="498"/>
      <c r="HM417" s="498"/>
      <c r="HN417" s="498"/>
      <c r="HO417" s="498"/>
      <c r="HP417" s="498"/>
      <c r="HQ417" s="498"/>
      <c r="HR417" s="498"/>
      <c r="HS417" s="498"/>
      <c r="HT417" s="498"/>
      <c r="HU417" s="498"/>
      <c r="HV417" s="498"/>
      <c r="HW417" s="498"/>
      <c r="HX417" s="498"/>
      <c r="HY417" s="498"/>
      <c r="HZ417" s="498"/>
      <c r="IA417" s="498"/>
      <c r="IB417" s="498"/>
      <c r="IC417" s="498"/>
      <c r="ID417" s="498"/>
      <c r="IE417" s="498"/>
      <c r="IF417" s="498"/>
      <c r="IG417" s="498"/>
      <c r="IH417" s="498"/>
      <c r="II417" s="498"/>
      <c r="IJ417" s="498"/>
      <c r="IK417" s="498"/>
      <c r="IL417" s="498"/>
      <c r="IM417" s="498"/>
      <c r="IN417" s="498"/>
      <c r="IO417" s="498"/>
    </row>
    <row r="418" spans="1:249" s="499" customFormat="1" ht="11.4" x14ac:dyDescent="0.2">
      <c r="A418" s="676"/>
      <c r="B418" s="676"/>
      <c r="C418" s="817"/>
      <c r="D418" s="676"/>
      <c r="E418" s="676"/>
      <c r="F418" s="818"/>
      <c r="G418" s="676"/>
      <c r="H418" s="676"/>
      <c r="I418" s="850"/>
      <c r="J418" s="850"/>
      <c r="K418" s="850"/>
      <c r="L418" s="850"/>
      <c r="M418" s="850"/>
      <c r="N418" s="850"/>
      <c r="O418" s="850"/>
      <c r="P418" s="850"/>
      <c r="Q418" s="850"/>
      <c r="R418" s="676"/>
      <c r="S418" s="860"/>
      <c r="T418" s="500"/>
      <c r="U418" s="497"/>
      <c r="V418" s="314"/>
      <c r="W418" s="314"/>
      <c r="X418" s="314"/>
      <c r="Y418" s="314"/>
      <c r="Z418" s="314"/>
      <c r="AA418" s="314"/>
      <c r="AB418" s="500"/>
      <c r="AC418" s="500"/>
      <c r="AD418" s="500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497"/>
      <c r="AR418" s="497"/>
      <c r="AS418" s="497"/>
      <c r="AT418" s="497"/>
      <c r="AU418" s="497"/>
      <c r="AV418" s="497"/>
      <c r="AW418" s="497"/>
      <c r="AX418" s="497"/>
      <c r="AY418" s="497"/>
      <c r="AZ418" s="497"/>
      <c r="BA418" s="497"/>
      <c r="BB418" s="500"/>
      <c r="BC418" s="500"/>
      <c r="BD418" s="500"/>
      <c r="BE418" s="500"/>
      <c r="BF418" s="500"/>
      <c r="BG418" s="500"/>
      <c r="BH418" s="500"/>
      <c r="BI418" s="500"/>
      <c r="BJ418" s="500"/>
      <c r="BK418" s="500"/>
      <c r="BL418" s="500"/>
      <c r="BM418" s="500"/>
      <c r="BN418" s="500"/>
      <c r="BO418" s="500"/>
      <c r="BP418" s="500"/>
      <c r="BQ418" s="500"/>
      <c r="BR418" s="500"/>
      <c r="BS418" s="500"/>
      <c r="BT418" s="500"/>
      <c r="BU418" s="500"/>
      <c r="BV418" s="500"/>
      <c r="BW418" s="500"/>
      <c r="BX418" s="500"/>
      <c r="BY418" s="500"/>
      <c r="BZ418" s="500"/>
      <c r="CA418" s="500"/>
      <c r="CB418" s="500"/>
      <c r="CC418" s="500"/>
      <c r="CD418" s="500"/>
      <c r="CE418" s="500"/>
      <c r="CF418" s="500"/>
      <c r="CG418" s="500"/>
      <c r="CH418" s="500"/>
      <c r="CI418" s="500"/>
      <c r="CJ418" s="500"/>
      <c r="CK418" s="500"/>
      <c r="CL418" s="500"/>
      <c r="CM418" s="500"/>
      <c r="CN418" s="500"/>
      <c r="CO418" s="500"/>
      <c r="CP418" s="500"/>
      <c r="CQ418" s="500"/>
      <c r="CR418" s="500"/>
      <c r="CS418" s="500"/>
      <c r="CT418" s="500"/>
      <c r="CU418" s="500"/>
      <c r="CV418" s="500"/>
      <c r="CW418" s="500"/>
      <c r="CX418" s="500"/>
      <c r="CY418" s="500"/>
      <c r="CZ418" s="500"/>
      <c r="DA418" s="500"/>
      <c r="DB418" s="500"/>
      <c r="DC418" s="500"/>
      <c r="DD418" s="500"/>
      <c r="DE418" s="500"/>
      <c r="DF418" s="500"/>
      <c r="DG418" s="500"/>
      <c r="DH418" s="500"/>
      <c r="DI418" s="500"/>
      <c r="DJ418" s="500"/>
      <c r="DK418" s="500"/>
      <c r="DL418" s="500"/>
      <c r="DM418" s="500"/>
      <c r="DN418" s="500"/>
      <c r="DO418" s="500"/>
      <c r="DP418" s="500"/>
      <c r="DQ418" s="500"/>
      <c r="DR418" s="500"/>
      <c r="DS418" s="500"/>
      <c r="DT418" s="500"/>
      <c r="DU418" s="500"/>
      <c r="DV418" s="500"/>
      <c r="DW418" s="500"/>
      <c r="DX418" s="500"/>
      <c r="DY418" s="500"/>
      <c r="DZ418" s="500"/>
      <c r="EA418" s="500"/>
      <c r="EB418" s="500"/>
      <c r="EC418" s="500"/>
      <c r="ED418" s="500"/>
      <c r="EE418" s="500"/>
      <c r="EF418" s="500"/>
      <c r="EG418" s="500"/>
      <c r="EH418" s="500"/>
      <c r="EI418" s="500"/>
      <c r="EJ418" s="500"/>
      <c r="EK418" s="500"/>
      <c r="EL418" s="500"/>
      <c r="EM418" s="500"/>
      <c r="EN418" s="500"/>
      <c r="EO418" s="500"/>
      <c r="EP418" s="500"/>
      <c r="EQ418" s="500"/>
      <c r="ER418" s="500"/>
      <c r="ES418" s="500"/>
      <c r="ET418" s="500"/>
      <c r="EU418" s="500"/>
      <c r="EV418" s="500"/>
      <c r="EW418" s="500"/>
      <c r="EX418" s="500"/>
      <c r="EY418" s="500"/>
      <c r="EZ418" s="500"/>
      <c r="FA418" s="500"/>
      <c r="FB418" s="500"/>
      <c r="FC418" s="500"/>
      <c r="FD418" s="500"/>
      <c r="FE418" s="500"/>
      <c r="FF418" s="500"/>
      <c r="FG418" s="500"/>
      <c r="FH418" s="500"/>
      <c r="FI418" s="500"/>
      <c r="FJ418" s="498"/>
      <c r="FK418" s="498"/>
      <c r="FL418" s="498"/>
      <c r="FM418" s="498"/>
      <c r="FN418" s="498"/>
      <c r="FO418" s="498"/>
      <c r="FP418" s="498"/>
      <c r="FQ418" s="498"/>
      <c r="FR418" s="498"/>
      <c r="FS418" s="498"/>
      <c r="FT418" s="498"/>
      <c r="FU418" s="498"/>
      <c r="FV418" s="498"/>
      <c r="FW418" s="498"/>
      <c r="FX418" s="498"/>
      <c r="FY418" s="498"/>
      <c r="FZ418" s="498"/>
      <c r="GA418" s="498"/>
      <c r="GB418" s="498"/>
      <c r="GC418" s="498"/>
      <c r="GD418" s="498"/>
      <c r="GE418" s="498"/>
      <c r="GF418" s="498"/>
      <c r="GG418" s="498"/>
      <c r="GH418" s="498"/>
      <c r="GI418" s="498"/>
      <c r="GJ418" s="498"/>
      <c r="GK418" s="498"/>
      <c r="GL418" s="498"/>
      <c r="GM418" s="498"/>
      <c r="GN418" s="498"/>
      <c r="GO418" s="498"/>
      <c r="GP418" s="498"/>
      <c r="GQ418" s="498"/>
      <c r="GR418" s="498"/>
      <c r="GS418" s="498"/>
      <c r="GT418" s="498"/>
      <c r="GU418" s="498"/>
      <c r="GV418" s="498"/>
      <c r="GW418" s="498"/>
      <c r="GX418" s="498"/>
      <c r="GY418" s="498"/>
      <c r="GZ418" s="498"/>
      <c r="HA418" s="498"/>
      <c r="HB418" s="498"/>
      <c r="HC418" s="498"/>
      <c r="HD418" s="498"/>
      <c r="HE418" s="498"/>
      <c r="HF418" s="498"/>
      <c r="HG418" s="498"/>
      <c r="HH418" s="498"/>
      <c r="HI418" s="498"/>
      <c r="HJ418" s="498"/>
      <c r="HK418" s="498"/>
      <c r="HL418" s="498"/>
      <c r="HM418" s="498"/>
      <c r="HN418" s="498"/>
      <c r="HO418" s="498"/>
      <c r="HP418" s="498"/>
      <c r="HQ418" s="498"/>
      <c r="HR418" s="498"/>
      <c r="HS418" s="498"/>
      <c r="HT418" s="498"/>
      <c r="HU418" s="498"/>
      <c r="HV418" s="498"/>
      <c r="HW418" s="498"/>
      <c r="HX418" s="498"/>
      <c r="HY418" s="498"/>
      <c r="HZ418" s="498"/>
      <c r="IA418" s="498"/>
      <c r="IB418" s="498"/>
      <c r="IC418" s="498"/>
      <c r="ID418" s="498"/>
      <c r="IE418" s="498"/>
      <c r="IF418" s="498"/>
      <c r="IG418" s="498"/>
      <c r="IH418" s="498"/>
      <c r="II418" s="498"/>
      <c r="IJ418" s="498"/>
      <c r="IK418" s="498"/>
      <c r="IL418" s="498"/>
      <c r="IM418" s="498"/>
      <c r="IN418" s="498"/>
      <c r="IO418" s="498"/>
    </row>
    <row r="419" spans="1:249" s="499" customFormat="1" ht="11.4" x14ac:dyDescent="0.2">
      <c r="A419" s="676"/>
      <c r="B419" s="676"/>
      <c r="C419" s="817"/>
      <c r="D419" s="676"/>
      <c r="E419" s="676"/>
      <c r="F419" s="818"/>
      <c r="G419" s="676"/>
      <c r="H419" s="676"/>
      <c r="I419" s="850"/>
      <c r="J419" s="850"/>
      <c r="K419" s="850"/>
      <c r="L419" s="850"/>
      <c r="M419" s="850"/>
      <c r="N419" s="850"/>
      <c r="O419" s="850"/>
      <c r="P419" s="850"/>
      <c r="Q419" s="850"/>
      <c r="R419" s="676"/>
      <c r="S419" s="860"/>
      <c r="T419" s="500"/>
      <c r="U419" s="497"/>
      <c r="V419" s="314"/>
      <c r="W419" s="314"/>
      <c r="X419" s="314"/>
      <c r="Y419" s="314"/>
      <c r="Z419" s="314"/>
      <c r="AA419" s="314"/>
      <c r="AB419" s="500"/>
      <c r="AC419" s="500"/>
      <c r="AD419" s="500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497"/>
      <c r="AR419" s="497"/>
      <c r="AS419" s="497"/>
      <c r="AT419" s="497"/>
      <c r="AU419" s="497"/>
      <c r="AV419" s="497"/>
      <c r="AW419" s="497"/>
      <c r="AX419" s="497"/>
      <c r="AY419" s="497"/>
      <c r="AZ419" s="497"/>
      <c r="BA419" s="497"/>
      <c r="BB419" s="500"/>
      <c r="BC419" s="500"/>
      <c r="BD419" s="500"/>
      <c r="BE419" s="500"/>
      <c r="BF419" s="500"/>
      <c r="BG419" s="500"/>
      <c r="BH419" s="500"/>
      <c r="BI419" s="500"/>
      <c r="BJ419" s="500"/>
      <c r="BK419" s="500"/>
      <c r="BL419" s="500"/>
      <c r="BM419" s="500"/>
      <c r="BN419" s="500"/>
      <c r="BO419" s="500"/>
      <c r="BP419" s="500"/>
      <c r="BQ419" s="500"/>
      <c r="BR419" s="500"/>
      <c r="BS419" s="500"/>
      <c r="BT419" s="500"/>
      <c r="BU419" s="500"/>
      <c r="BV419" s="500"/>
      <c r="BW419" s="500"/>
      <c r="BX419" s="500"/>
      <c r="BY419" s="500"/>
      <c r="BZ419" s="500"/>
      <c r="CA419" s="500"/>
      <c r="CB419" s="500"/>
      <c r="CC419" s="500"/>
      <c r="CD419" s="500"/>
      <c r="CE419" s="500"/>
      <c r="CF419" s="500"/>
      <c r="CG419" s="500"/>
      <c r="CH419" s="500"/>
      <c r="CI419" s="500"/>
      <c r="CJ419" s="500"/>
      <c r="CK419" s="500"/>
      <c r="CL419" s="500"/>
      <c r="CM419" s="500"/>
      <c r="CN419" s="500"/>
      <c r="CO419" s="500"/>
      <c r="CP419" s="500"/>
      <c r="CQ419" s="500"/>
      <c r="CR419" s="500"/>
      <c r="CS419" s="500"/>
      <c r="CT419" s="500"/>
      <c r="CU419" s="500"/>
      <c r="CV419" s="500"/>
      <c r="CW419" s="500"/>
      <c r="CX419" s="500"/>
      <c r="CY419" s="500"/>
      <c r="CZ419" s="500"/>
      <c r="DA419" s="500"/>
      <c r="DB419" s="500"/>
      <c r="DC419" s="500"/>
      <c r="DD419" s="500"/>
      <c r="DE419" s="500"/>
      <c r="DF419" s="500"/>
      <c r="DG419" s="500"/>
      <c r="DH419" s="500"/>
      <c r="DI419" s="500"/>
      <c r="DJ419" s="500"/>
      <c r="DK419" s="500"/>
      <c r="DL419" s="500"/>
      <c r="DM419" s="500"/>
      <c r="DN419" s="500"/>
      <c r="DO419" s="500"/>
      <c r="DP419" s="500"/>
      <c r="DQ419" s="500"/>
      <c r="DR419" s="500"/>
      <c r="DS419" s="500"/>
      <c r="DT419" s="500"/>
      <c r="DU419" s="500"/>
      <c r="DV419" s="500"/>
      <c r="DW419" s="500"/>
      <c r="DX419" s="500"/>
      <c r="DY419" s="500"/>
      <c r="DZ419" s="500"/>
      <c r="EA419" s="500"/>
      <c r="EB419" s="500"/>
      <c r="EC419" s="500"/>
      <c r="ED419" s="500"/>
      <c r="EE419" s="500"/>
      <c r="EF419" s="500"/>
      <c r="EG419" s="500"/>
      <c r="EH419" s="500"/>
      <c r="EI419" s="500"/>
      <c r="EJ419" s="500"/>
      <c r="EK419" s="500"/>
      <c r="EL419" s="500"/>
      <c r="EM419" s="500"/>
      <c r="EN419" s="500"/>
      <c r="EO419" s="500"/>
      <c r="EP419" s="500"/>
      <c r="EQ419" s="500"/>
      <c r="ER419" s="500"/>
      <c r="ES419" s="500"/>
      <c r="ET419" s="500"/>
      <c r="EU419" s="500"/>
      <c r="EV419" s="500"/>
      <c r="EW419" s="500"/>
      <c r="EX419" s="500"/>
      <c r="EY419" s="500"/>
      <c r="EZ419" s="500"/>
      <c r="FA419" s="500"/>
      <c r="FB419" s="500"/>
      <c r="FC419" s="500"/>
      <c r="FD419" s="500"/>
      <c r="FE419" s="500"/>
      <c r="FF419" s="500"/>
      <c r="FG419" s="500"/>
      <c r="FH419" s="500"/>
      <c r="FI419" s="500"/>
      <c r="FJ419" s="498"/>
      <c r="FK419" s="498"/>
      <c r="FL419" s="498"/>
      <c r="FM419" s="498"/>
      <c r="FN419" s="498"/>
      <c r="FO419" s="498"/>
      <c r="FP419" s="498"/>
      <c r="FQ419" s="498"/>
      <c r="FR419" s="498"/>
      <c r="FS419" s="498"/>
      <c r="FT419" s="498"/>
      <c r="FU419" s="498"/>
      <c r="FV419" s="498"/>
      <c r="FW419" s="498"/>
      <c r="FX419" s="498"/>
      <c r="FY419" s="498"/>
      <c r="FZ419" s="498"/>
      <c r="GA419" s="498"/>
      <c r="GB419" s="498"/>
      <c r="GC419" s="498"/>
      <c r="GD419" s="498"/>
      <c r="GE419" s="498"/>
      <c r="GF419" s="498"/>
      <c r="GG419" s="498"/>
      <c r="GH419" s="498"/>
      <c r="GI419" s="498"/>
      <c r="GJ419" s="498"/>
      <c r="GK419" s="498"/>
      <c r="GL419" s="498"/>
      <c r="GM419" s="498"/>
      <c r="GN419" s="498"/>
      <c r="GO419" s="498"/>
      <c r="GP419" s="498"/>
      <c r="GQ419" s="498"/>
      <c r="GR419" s="498"/>
      <c r="GS419" s="498"/>
      <c r="GT419" s="498"/>
      <c r="GU419" s="498"/>
      <c r="GV419" s="498"/>
      <c r="GW419" s="498"/>
      <c r="GX419" s="498"/>
      <c r="GY419" s="498"/>
      <c r="GZ419" s="498"/>
      <c r="HA419" s="498"/>
      <c r="HB419" s="498"/>
      <c r="HC419" s="498"/>
      <c r="HD419" s="498"/>
      <c r="HE419" s="498"/>
      <c r="HF419" s="498"/>
      <c r="HG419" s="498"/>
      <c r="HH419" s="498"/>
      <c r="HI419" s="498"/>
      <c r="HJ419" s="498"/>
      <c r="HK419" s="498"/>
      <c r="HL419" s="498"/>
      <c r="HM419" s="498"/>
      <c r="HN419" s="498"/>
      <c r="HO419" s="498"/>
      <c r="HP419" s="498"/>
      <c r="HQ419" s="498"/>
      <c r="HR419" s="498"/>
      <c r="HS419" s="498"/>
      <c r="HT419" s="498"/>
      <c r="HU419" s="498"/>
      <c r="HV419" s="498"/>
      <c r="HW419" s="498"/>
      <c r="HX419" s="498"/>
      <c r="HY419" s="498"/>
      <c r="HZ419" s="498"/>
      <c r="IA419" s="498"/>
      <c r="IB419" s="498"/>
      <c r="IC419" s="498"/>
      <c r="ID419" s="498"/>
      <c r="IE419" s="498"/>
      <c r="IF419" s="498"/>
      <c r="IG419" s="498"/>
      <c r="IH419" s="498"/>
      <c r="II419" s="498"/>
      <c r="IJ419" s="498"/>
      <c r="IK419" s="498"/>
      <c r="IL419" s="498"/>
      <c r="IM419" s="498"/>
      <c r="IN419" s="498"/>
      <c r="IO419" s="498"/>
    </row>
    <row r="420" spans="1:249" s="499" customFormat="1" ht="11.4" x14ac:dyDescent="0.2">
      <c r="A420" s="498"/>
      <c r="B420" s="498"/>
      <c r="C420" s="501"/>
      <c r="D420" s="498"/>
      <c r="E420" s="498"/>
      <c r="F420" s="502"/>
      <c r="G420" s="498"/>
      <c r="H420" s="498"/>
      <c r="I420" s="850"/>
      <c r="J420" s="850"/>
      <c r="K420" s="850"/>
      <c r="L420" s="850"/>
      <c r="M420" s="850"/>
      <c r="N420" s="850"/>
      <c r="O420" s="850"/>
      <c r="P420" s="850"/>
      <c r="Q420" s="850"/>
      <c r="R420" s="676"/>
      <c r="S420" s="860"/>
      <c r="T420" s="500"/>
      <c r="U420" s="497"/>
      <c r="V420" s="314"/>
      <c r="W420" s="314"/>
      <c r="X420" s="314"/>
      <c r="Y420" s="314"/>
      <c r="Z420" s="314"/>
      <c r="AA420" s="314"/>
      <c r="AB420" s="500"/>
      <c r="AC420" s="500"/>
      <c r="AD420" s="500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497"/>
      <c r="AR420" s="497"/>
      <c r="AS420" s="497"/>
      <c r="AT420" s="497"/>
      <c r="AU420" s="497"/>
      <c r="AV420" s="497"/>
      <c r="AW420" s="497"/>
      <c r="AX420" s="497"/>
      <c r="AY420" s="497"/>
      <c r="AZ420" s="497"/>
      <c r="BA420" s="497"/>
      <c r="BB420" s="500"/>
      <c r="BC420" s="500"/>
      <c r="BD420" s="500"/>
      <c r="BE420" s="500"/>
      <c r="BF420" s="500"/>
      <c r="BG420" s="500"/>
      <c r="BH420" s="500"/>
      <c r="BI420" s="500"/>
      <c r="BJ420" s="500"/>
      <c r="BK420" s="500"/>
      <c r="BL420" s="500"/>
      <c r="BM420" s="500"/>
      <c r="BN420" s="500"/>
      <c r="BO420" s="500"/>
      <c r="BP420" s="500"/>
      <c r="BQ420" s="500"/>
      <c r="BR420" s="500"/>
      <c r="BS420" s="500"/>
      <c r="BT420" s="500"/>
      <c r="BU420" s="500"/>
      <c r="BV420" s="500"/>
      <c r="BW420" s="500"/>
      <c r="BX420" s="500"/>
      <c r="BY420" s="500"/>
      <c r="BZ420" s="500"/>
      <c r="CA420" s="500"/>
      <c r="CB420" s="500"/>
      <c r="CC420" s="500"/>
      <c r="CD420" s="500"/>
      <c r="CE420" s="500"/>
      <c r="CF420" s="500"/>
      <c r="CG420" s="500"/>
      <c r="CH420" s="500"/>
      <c r="CI420" s="500"/>
      <c r="CJ420" s="500"/>
      <c r="CK420" s="500"/>
      <c r="CL420" s="500"/>
      <c r="CM420" s="500"/>
      <c r="CN420" s="500"/>
      <c r="CO420" s="500"/>
      <c r="CP420" s="500"/>
      <c r="CQ420" s="500"/>
      <c r="CR420" s="500"/>
      <c r="CS420" s="500"/>
      <c r="CT420" s="500"/>
      <c r="CU420" s="500"/>
      <c r="CV420" s="500"/>
      <c r="CW420" s="500"/>
      <c r="CX420" s="500"/>
      <c r="CY420" s="500"/>
      <c r="CZ420" s="500"/>
      <c r="DA420" s="500"/>
      <c r="DB420" s="500"/>
      <c r="DC420" s="500"/>
      <c r="DD420" s="500"/>
      <c r="DE420" s="500"/>
      <c r="DF420" s="500"/>
      <c r="DG420" s="500"/>
      <c r="DH420" s="500"/>
      <c r="DI420" s="500"/>
      <c r="DJ420" s="500"/>
      <c r="DK420" s="500"/>
      <c r="DL420" s="500"/>
      <c r="DM420" s="500"/>
      <c r="DN420" s="500"/>
      <c r="DO420" s="500"/>
      <c r="DP420" s="500"/>
      <c r="DQ420" s="500"/>
      <c r="DR420" s="500"/>
      <c r="DS420" s="500"/>
      <c r="DT420" s="500"/>
      <c r="DU420" s="500"/>
      <c r="DV420" s="500"/>
      <c r="DW420" s="500"/>
      <c r="DX420" s="500"/>
      <c r="DY420" s="500"/>
      <c r="DZ420" s="500"/>
      <c r="EA420" s="500"/>
      <c r="EB420" s="500"/>
      <c r="EC420" s="500"/>
      <c r="ED420" s="500"/>
      <c r="EE420" s="500"/>
      <c r="EF420" s="500"/>
      <c r="EG420" s="500"/>
      <c r="EH420" s="500"/>
      <c r="EI420" s="500"/>
      <c r="EJ420" s="500"/>
      <c r="EK420" s="500"/>
      <c r="EL420" s="500"/>
      <c r="EM420" s="500"/>
      <c r="EN420" s="500"/>
      <c r="EO420" s="500"/>
      <c r="EP420" s="500"/>
      <c r="EQ420" s="500"/>
      <c r="ER420" s="500"/>
      <c r="ES420" s="500"/>
      <c r="ET420" s="500"/>
      <c r="EU420" s="500"/>
      <c r="EV420" s="500"/>
      <c r="EW420" s="500"/>
      <c r="EX420" s="500"/>
      <c r="EY420" s="500"/>
      <c r="EZ420" s="500"/>
      <c r="FA420" s="500"/>
      <c r="FB420" s="500"/>
      <c r="FC420" s="500"/>
      <c r="FD420" s="500"/>
      <c r="FE420" s="500"/>
      <c r="FF420" s="500"/>
      <c r="FG420" s="500"/>
      <c r="FH420" s="500"/>
      <c r="FI420" s="500"/>
      <c r="FJ420" s="498"/>
      <c r="FK420" s="498"/>
      <c r="FL420" s="498"/>
      <c r="FM420" s="498"/>
      <c r="FN420" s="498"/>
      <c r="FO420" s="498"/>
      <c r="FP420" s="498"/>
      <c r="FQ420" s="498"/>
      <c r="FR420" s="498"/>
      <c r="FS420" s="498"/>
      <c r="FT420" s="498"/>
      <c r="FU420" s="498"/>
      <c r="FV420" s="498"/>
      <c r="FW420" s="498"/>
      <c r="FX420" s="498"/>
      <c r="FY420" s="498"/>
      <c r="FZ420" s="498"/>
      <c r="GA420" s="498"/>
      <c r="GB420" s="498"/>
      <c r="GC420" s="498"/>
      <c r="GD420" s="498"/>
      <c r="GE420" s="498"/>
      <c r="GF420" s="498"/>
      <c r="GG420" s="498"/>
      <c r="GH420" s="498"/>
      <c r="GI420" s="498"/>
      <c r="GJ420" s="498"/>
      <c r="GK420" s="498"/>
      <c r="GL420" s="498"/>
      <c r="GM420" s="498"/>
      <c r="GN420" s="498"/>
      <c r="GO420" s="498"/>
      <c r="GP420" s="498"/>
      <c r="GQ420" s="498"/>
      <c r="GR420" s="498"/>
      <c r="GS420" s="498"/>
      <c r="GT420" s="498"/>
      <c r="GU420" s="498"/>
      <c r="GV420" s="498"/>
      <c r="GW420" s="498"/>
      <c r="GX420" s="498"/>
      <c r="GY420" s="498"/>
      <c r="GZ420" s="498"/>
      <c r="HA420" s="498"/>
      <c r="HB420" s="498"/>
      <c r="HC420" s="498"/>
      <c r="HD420" s="498"/>
      <c r="HE420" s="498"/>
      <c r="HF420" s="498"/>
      <c r="HG420" s="498"/>
      <c r="HH420" s="498"/>
      <c r="HI420" s="498"/>
      <c r="HJ420" s="498"/>
      <c r="HK420" s="498"/>
      <c r="HL420" s="498"/>
      <c r="HM420" s="498"/>
      <c r="HN420" s="498"/>
      <c r="HO420" s="498"/>
      <c r="HP420" s="498"/>
      <c r="HQ420" s="498"/>
      <c r="HR420" s="498"/>
      <c r="HS420" s="498"/>
      <c r="HT420" s="498"/>
      <c r="HU420" s="498"/>
      <c r="HV420" s="498"/>
      <c r="HW420" s="498"/>
      <c r="HX420" s="498"/>
      <c r="HY420" s="498"/>
      <c r="HZ420" s="498"/>
      <c r="IA420" s="498"/>
      <c r="IB420" s="498"/>
      <c r="IC420" s="498"/>
      <c r="ID420" s="498"/>
      <c r="IE420" s="498"/>
      <c r="IF420" s="498"/>
      <c r="IG420" s="498"/>
      <c r="IH420" s="498"/>
      <c r="II420" s="498"/>
      <c r="IJ420" s="498"/>
      <c r="IK420" s="498"/>
      <c r="IL420" s="498"/>
      <c r="IM420" s="498"/>
      <c r="IN420" s="498"/>
      <c r="IO420" s="498"/>
    </row>
    <row r="421" spans="1:249" s="508" customFormat="1" x14ac:dyDescent="0.25">
      <c r="A421" s="503"/>
      <c r="B421" s="503"/>
      <c r="C421" s="504"/>
      <c r="D421" s="503"/>
      <c r="E421" s="503"/>
      <c r="F421" s="505"/>
      <c r="G421" s="503"/>
      <c r="H421" s="503"/>
      <c r="I421" s="938"/>
      <c r="J421" s="938"/>
      <c r="K421" s="938"/>
      <c r="L421" s="938"/>
      <c r="M421" s="938"/>
      <c r="N421" s="938"/>
      <c r="O421" s="938"/>
      <c r="P421" s="938"/>
      <c r="Q421" s="938"/>
      <c r="R421" s="503"/>
      <c r="S421" s="861"/>
      <c r="T421" s="510"/>
      <c r="U421" s="506"/>
      <c r="V421" s="314"/>
      <c r="W421" s="314"/>
      <c r="X421" s="314"/>
      <c r="Y421" s="314"/>
      <c r="Z421" s="314"/>
      <c r="AA421" s="314"/>
      <c r="AB421" s="510"/>
      <c r="AC421" s="510"/>
      <c r="AD421" s="510"/>
      <c r="AE421" s="507"/>
      <c r="AF421" s="507"/>
      <c r="AG421" s="507"/>
      <c r="AH421" s="507"/>
      <c r="AI421" s="507"/>
      <c r="AJ421" s="507"/>
      <c r="AK421" s="507"/>
      <c r="AL421" s="507"/>
      <c r="AM421" s="507"/>
      <c r="AN421" s="507"/>
      <c r="AO421" s="507"/>
      <c r="AP421" s="507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10"/>
      <c r="BC421" s="510"/>
      <c r="BD421" s="510"/>
      <c r="BE421" s="510"/>
      <c r="BF421" s="510"/>
      <c r="BG421" s="510"/>
      <c r="BH421" s="510"/>
      <c r="BI421" s="510"/>
      <c r="BJ421" s="510"/>
      <c r="BK421" s="510"/>
      <c r="BL421" s="510"/>
      <c r="BM421" s="510"/>
      <c r="BN421" s="510"/>
      <c r="BO421" s="510"/>
      <c r="BP421" s="510"/>
      <c r="BQ421" s="510"/>
      <c r="BR421" s="510"/>
      <c r="BS421" s="510"/>
      <c r="BT421" s="510"/>
      <c r="BU421" s="510"/>
      <c r="BV421" s="510"/>
      <c r="BW421" s="510"/>
      <c r="BX421" s="510"/>
      <c r="BY421" s="510"/>
      <c r="BZ421" s="510"/>
      <c r="CA421" s="510"/>
      <c r="CB421" s="510"/>
      <c r="CC421" s="510"/>
      <c r="CD421" s="510"/>
      <c r="CE421" s="510"/>
      <c r="CF421" s="510"/>
      <c r="CG421" s="510"/>
      <c r="CH421" s="510"/>
      <c r="CI421" s="510"/>
      <c r="CJ421" s="510"/>
      <c r="CK421" s="510"/>
      <c r="CL421" s="510"/>
      <c r="CM421" s="510"/>
      <c r="CN421" s="510"/>
      <c r="CO421" s="510"/>
      <c r="CP421" s="510"/>
      <c r="CQ421" s="510"/>
      <c r="CR421" s="510"/>
      <c r="CS421" s="510"/>
      <c r="CT421" s="510"/>
      <c r="CU421" s="510"/>
      <c r="CV421" s="510"/>
      <c r="CW421" s="510"/>
      <c r="CX421" s="510"/>
      <c r="CY421" s="510"/>
      <c r="CZ421" s="510"/>
      <c r="DA421" s="510"/>
      <c r="DB421" s="510"/>
      <c r="DC421" s="510"/>
      <c r="DD421" s="510"/>
      <c r="DE421" s="510"/>
      <c r="DF421" s="510"/>
      <c r="DG421" s="510"/>
      <c r="DH421" s="510"/>
      <c r="DI421" s="510"/>
      <c r="DJ421" s="510"/>
      <c r="DK421" s="510"/>
      <c r="DL421" s="510"/>
      <c r="DM421" s="510"/>
      <c r="DN421" s="510"/>
      <c r="DO421" s="510"/>
      <c r="DP421" s="510"/>
      <c r="DQ421" s="510"/>
      <c r="DR421" s="510"/>
      <c r="DS421" s="510"/>
      <c r="DT421" s="510"/>
      <c r="DU421" s="510"/>
      <c r="DV421" s="510"/>
      <c r="DW421" s="510"/>
      <c r="DX421" s="510"/>
      <c r="DY421" s="510"/>
      <c r="DZ421" s="510"/>
      <c r="EA421" s="510"/>
      <c r="EB421" s="510"/>
      <c r="EC421" s="510"/>
      <c r="ED421" s="510"/>
      <c r="EE421" s="510"/>
      <c r="EF421" s="510"/>
      <c r="EG421" s="510"/>
      <c r="EH421" s="510"/>
      <c r="EI421" s="510"/>
      <c r="EJ421" s="510"/>
      <c r="EK421" s="510"/>
      <c r="EL421" s="510"/>
      <c r="EM421" s="510"/>
      <c r="EN421" s="510"/>
      <c r="EO421" s="510"/>
      <c r="EP421" s="510"/>
      <c r="EQ421" s="510"/>
      <c r="ER421" s="510"/>
      <c r="ES421" s="510"/>
      <c r="ET421" s="510"/>
      <c r="EU421" s="510"/>
      <c r="EV421" s="510"/>
      <c r="EW421" s="510"/>
      <c r="EX421" s="510"/>
      <c r="EY421" s="510"/>
      <c r="EZ421" s="510"/>
      <c r="FA421" s="510"/>
      <c r="FB421" s="510"/>
      <c r="FC421" s="510"/>
      <c r="FD421" s="510"/>
      <c r="FE421" s="510"/>
      <c r="FF421" s="510"/>
      <c r="FG421" s="510"/>
      <c r="FH421" s="510"/>
      <c r="FI421" s="510"/>
      <c r="FJ421" s="503"/>
      <c r="FK421" s="503"/>
      <c r="FL421" s="503"/>
      <c r="FM421" s="503"/>
      <c r="FN421" s="503"/>
      <c r="FO421" s="503"/>
      <c r="FP421" s="503"/>
      <c r="FQ421" s="503"/>
      <c r="FR421" s="503"/>
      <c r="FS421" s="503"/>
      <c r="FT421" s="503"/>
      <c r="FU421" s="503"/>
      <c r="FV421" s="503"/>
      <c r="FW421" s="503"/>
      <c r="FX421" s="503"/>
      <c r="FY421" s="503"/>
      <c r="FZ421" s="503"/>
      <c r="GA421" s="503"/>
      <c r="GB421" s="503"/>
      <c r="GC421" s="503"/>
      <c r="GD421" s="503"/>
      <c r="GE421" s="503"/>
      <c r="GF421" s="503"/>
      <c r="GG421" s="503"/>
      <c r="GH421" s="503"/>
      <c r="GI421" s="503"/>
      <c r="GJ421" s="503"/>
      <c r="GK421" s="503"/>
      <c r="GL421" s="503"/>
      <c r="GM421" s="503"/>
      <c r="GN421" s="503"/>
      <c r="GO421" s="503"/>
      <c r="GP421" s="503"/>
      <c r="GQ421" s="503"/>
      <c r="GR421" s="503"/>
      <c r="GS421" s="503"/>
      <c r="GT421" s="503"/>
      <c r="GU421" s="503"/>
      <c r="GV421" s="503"/>
      <c r="GW421" s="503"/>
      <c r="GX421" s="503"/>
      <c r="GY421" s="503"/>
      <c r="GZ421" s="503"/>
      <c r="HA421" s="503"/>
      <c r="HB421" s="503"/>
      <c r="HC421" s="503"/>
      <c r="HD421" s="503"/>
      <c r="HE421" s="503"/>
      <c r="HF421" s="503"/>
      <c r="HG421" s="503"/>
      <c r="HH421" s="503"/>
      <c r="HI421" s="503"/>
      <c r="HJ421" s="503"/>
      <c r="HK421" s="503"/>
      <c r="HL421" s="503"/>
      <c r="HM421" s="503"/>
      <c r="HN421" s="503"/>
      <c r="HO421" s="503"/>
      <c r="HP421" s="503"/>
      <c r="HQ421" s="503"/>
      <c r="HR421" s="503"/>
      <c r="HS421" s="503"/>
      <c r="HT421" s="503"/>
      <c r="HU421" s="503"/>
      <c r="HV421" s="503"/>
      <c r="HW421" s="503"/>
      <c r="HX421" s="503"/>
      <c r="HY421" s="503"/>
      <c r="HZ421" s="503"/>
      <c r="IA421" s="503"/>
      <c r="IB421" s="503"/>
      <c r="IC421" s="503"/>
      <c r="ID421" s="503"/>
      <c r="IE421" s="503"/>
      <c r="IF421" s="503"/>
      <c r="IG421" s="503"/>
      <c r="IH421" s="503"/>
      <c r="II421" s="503"/>
      <c r="IJ421" s="503"/>
      <c r="IK421" s="503"/>
      <c r="IL421" s="503"/>
      <c r="IM421" s="503"/>
      <c r="IN421" s="503"/>
      <c r="IO421" s="503"/>
    </row>
    <row r="422" spans="1:249" s="508" customFormat="1" x14ac:dyDescent="0.25">
      <c r="A422" s="503"/>
      <c r="B422" s="503"/>
      <c r="C422" s="504"/>
      <c r="D422" s="503"/>
      <c r="E422" s="503"/>
      <c r="F422" s="505"/>
      <c r="G422" s="503"/>
      <c r="H422" s="503"/>
      <c r="I422" s="938"/>
      <c r="J422" s="938"/>
      <c r="K422" s="938"/>
      <c r="L422" s="938"/>
      <c r="M422" s="938"/>
      <c r="N422" s="938"/>
      <c r="O422" s="938"/>
      <c r="P422" s="938"/>
      <c r="Q422" s="938"/>
      <c r="R422" s="503"/>
      <c r="S422" s="861"/>
      <c r="T422" s="510"/>
      <c r="U422" s="506"/>
      <c r="V422" s="314"/>
      <c r="W422" s="314"/>
      <c r="X422" s="314"/>
      <c r="Y422" s="314"/>
      <c r="Z422" s="314"/>
      <c r="AA422" s="314"/>
      <c r="AB422" s="510"/>
      <c r="AC422" s="510"/>
      <c r="AD422" s="510"/>
      <c r="AE422" s="507"/>
      <c r="AF422" s="507"/>
      <c r="AG422" s="507"/>
      <c r="AH422" s="507"/>
      <c r="AI422" s="507"/>
      <c r="AJ422" s="507"/>
      <c r="AK422" s="507"/>
      <c r="AL422" s="507"/>
      <c r="AM422" s="507"/>
      <c r="AN422" s="507"/>
      <c r="AO422" s="507"/>
      <c r="AP422" s="507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10"/>
      <c r="BC422" s="510"/>
      <c r="BD422" s="510"/>
      <c r="BE422" s="510"/>
      <c r="BF422" s="510"/>
      <c r="BG422" s="510"/>
      <c r="BH422" s="510"/>
      <c r="BI422" s="510"/>
      <c r="BJ422" s="510"/>
      <c r="BK422" s="510"/>
      <c r="BL422" s="510"/>
      <c r="BM422" s="510"/>
      <c r="BN422" s="510"/>
      <c r="BO422" s="510"/>
      <c r="BP422" s="510"/>
      <c r="BQ422" s="510"/>
      <c r="BR422" s="510"/>
      <c r="BS422" s="510"/>
      <c r="BT422" s="510"/>
      <c r="BU422" s="510"/>
      <c r="BV422" s="510"/>
      <c r="BW422" s="510"/>
      <c r="BX422" s="510"/>
      <c r="BY422" s="510"/>
      <c r="BZ422" s="510"/>
      <c r="CA422" s="510"/>
      <c r="CB422" s="510"/>
      <c r="CC422" s="510"/>
      <c r="CD422" s="510"/>
      <c r="CE422" s="510"/>
      <c r="CF422" s="510"/>
      <c r="CG422" s="510"/>
      <c r="CH422" s="510"/>
      <c r="CI422" s="510"/>
      <c r="CJ422" s="510"/>
      <c r="CK422" s="510"/>
      <c r="CL422" s="510"/>
      <c r="CM422" s="510"/>
      <c r="CN422" s="510"/>
      <c r="CO422" s="510"/>
      <c r="CP422" s="510"/>
      <c r="CQ422" s="510"/>
      <c r="CR422" s="510"/>
      <c r="CS422" s="510"/>
      <c r="CT422" s="510"/>
      <c r="CU422" s="510"/>
      <c r="CV422" s="510"/>
      <c r="CW422" s="510"/>
      <c r="CX422" s="510"/>
      <c r="CY422" s="510"/>
      <c r="CZ422" s="510"/>
      <c r="DA422" s="510"/>
      <c r="DB422" s="510"/>
      <c r="DC422" s="510"/>
      <c r="DD422" s="510"/>
      <c r="DE422" s="510"/>
      <c r="DF422" s="510"/>
      <c r="DG422" s="510"/>
      <c r="DH422" s="510"/>
      <c r="DI422" s="510"/>
      <c r="DJ422" s="510"/>
      <c r="DK422" s="510"/>
      <c r="DL422" s="510"/>
      <c r="DM422" s="510"/>
      <c r="DN422" s="510"/>
      <c r="DO422" s="510"/>
      <c r="DP422" s="510"/>
      <c r="DQ422" s="510"/>
      <c r="DR422" s="510"/>
      <c r="DS422" s="510"/>
      <c r="DT422" s="510"/>
      <c r="DU422" s="510"/>
      <c r="DV422" s="510"/>
      <c r="DW422" s="510"/>
      <c r="DX422" s="510"/>
      <c r="DY422" s="510"/>
      <c r="DZ422" s="510"/>
      <c r="EA422" s="510"/>
      <c r="EB422" s="510"/>
      <c r="EC422" s="510"/>
      <c r="ED422" s="510"/>
      <c r="EE422" s="510"/>
      <c r="EF422" s="510"/>
      <c r="EG422" s="510"/>
      <c r="EH422" s="510"/>
      <c r="EI422" s="510"/>
      <c r="EJ422" s="510"/>
      <c r="EK422" s="510"/>
      <c r="EL422" s="510"/>
      <c r="EM422" s="510"/>
      <c r="EN422" s="510"/>
      <c r="EO422" s="510"/>
      <c r="EP422" s="510"/>
      <c r="EQ422" s="510"/>
      <c r="ER422" s="510"/>
      <c r="ES422" s="510"/>
      <c r="ET422" s="510"/>
      <c r="EU422" s="510"/>
      <c r="EV422" s="510"/>
      <c r="EW422" s="510"/>
      <c r="EX422" s="510"/>
      <c r="EY422" s="510"/>
      <c r="EZ422" s="510"/>
      <c r="FA422" s="510"/>
      <c r="FB422" s="510"/>
      <c r="FC422" s="510"/>
      <c r="FD422" s="510"/>
      <c r="FE422" s="510"/>
      <c r="FF422" s="510"/>
      <c r="FG422" s="510"/>
      <c r="FH422" s="510"/>
      <c r="FI422" s="510"/>
      <c r="FJ422" s="503"/>
      <c r="FK422" s="503"/>
      <c r="FL422" s="503"/>
      <c r="FM422" s="503"/>
      <c r="FN422" s="503"/>
      <c r="FO422" s="503"/>
      <c r="FP422" s="503"/>
      <c r="FQ422" s="503"/>
      <c r="FR422" s="503"/>
      <c r="FS422" s="503"/>
      <c r="FT422" s="503"/>
      <c r="FU422" s="503"/>
      <c r="FV422" s="503"/>
      <c r="FW422" s="503"/>
      <c r="FX422" s="503"/>
      <c r="FY422" s="503"/>
      <c r="FZ422" s="503"/>
      <c r="GA422" s="503"/>
      <c r="GB422" s="503"/>
      <c r="GC422" s="503"/>
      <c r="GD422" s="503"/>
      <c r="GE422" s="503"/>
      <c r="GF422" s="503"/>
      <c r="GG422" s="503"/>
      <c r="GH422" s="503"/>
      <c r="GI422" s="503"/>
      <c r="GJ422" s="503"/>
      <c r="GK422" s="503"/>
      <c r="GL422" s="503"/>
      <c r="GM422" s="503"/>
      <c r="GN422" s="503"/>
      <c r="GO422" s="503"/>
      <c r="GP422" s="503"/>
      <c r="GQ422" s="503"/>
      <c r="GR422" s="503"/>
      <c r="GS422" s="503"/>
      <c r="GT422" s="503"/>
      <c r="GU422" s="503"/>
      <c r="GV422" s="503"/>
      <c r="GW422" s="503"/>
      <c r="GX422" s="503"/>
      <c r="GY422" s="503"/>
      <c r="GZ422" s="503"/>
      <c r="HA422" s="503"/>
      <c r="HB422" s="503"/>
      <c r="HC422" s="503"/>
      <c r="HD422" s="503"/>
      <c r="HE422" s="503"/>
      <c r="HF422" s="503"/>
      <c r="HG422" s="503"/>
      <c r="HH422" s="503"/>
      <c r="HI422" s="503"/>
      <c r="HJ422" s="503"/>
      <c r="HK422" s="503"/>
      <c r="HL422" s="503"/>
      <c r="HM422" s="503"/>
      <c r="HN422" s="503"/>
      <c r="HO422" s="503"/>
      <c r="HP422" s="503"/>
      <c r="HQ422" s="503"/>
      <c r="HR422" s="503"/>
      <c r="HS422" s="503"/>
      <c r="HT422" s="503"/>
      <c r="HU422" s="503"/>
      <c r="HV422" s="503"/>
      <c r="HW422" s="503"/>
      <c r="HX422" s="503"/>
      <c r="HY422" s="503"/>
      <c r="HZ422" s="503"/>
      <c r="IA422" s="503"/>
      <c r="IB422" s="503"/>
      <c r="IC422" s="503"/>
      <c r="ID422" s="503"/>
      <c r="IE422" s="503"/>
      <c r="IF422" s="503"/>
      <c r="IG422" s="503"/>
      <c r="IH422" s="503"/>
      <c r="II422" s="503"/>
      <c r="IJ422" s="503"/>
      <c r="IK422" s="503"/>
      <c r="IL422" s="503"/>
      <c r="IM422" s="503"/>
      <c r="IN422" s="503"/>
      <c r="IO422" s="503"/>
    </row>
    <row r="423" spans="1:249" s="508" customFormat="1" x14ac:dyDescent="0.25">
      <c r="A423" s="503"/>
      <c r="B423" s="503"/>
      <c r="C423" s="504"/>
      <c r="D423" s="503"/>
      <c r="E423" s="503"/>
      <c r="F423" s="505"/>
      <c r="G423" s="503"/>
      <c r="H423" s="503"/>
      <c r="I423" s="938"/>
      <c r="J423" s="938"/>
      <c r="K423" s="938"/>
      <c r="L423" s="938"/>
      <c r="M423" s="938"/>
      <c r="N423" s="938"/>
      <c r="O423" s="938"/>
      <c r="P423" s="938"/>
      <c r="Q423" s="938"/>
      <c r="R423" s="503"/>
      <c r="S423" s="861"/>
      <c r="T423" s="510"/>
      <c r="U423" s="506"/>
      <c r="V423" s="314"/>
      <c r="W423" s="314"/>
      <c r="X423" s="314"/>
      <c r="Y423" s="314"/>
      <c r="Z423" s="314"/>
      <c r="AA423" s="314"/>
      <c r="AB423" s="510"/>
      <c r="AC423" s="510"/>
      <c r="AD423" s="510"/>
      <c r="AE423" s="507"/>
      <c r="AF423" s="507"/>
      <c r="AG423" s="507"/>
      <c r="AH423" s="507"/>
      <c r="AI423" s="507"/>
      <c r="AJ423" s="507"/>
      <c r="AK423" s="507"/>
      <c r="AL423" s="507"/>
      <c r="AM423" s="507"/>
      <c r="AN423" s="507"/>
      <c r="AO423" s="507"/>
      <c r="AP423" s="507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10"/>
      <c r="BC423" s="510"/>
      <c r="BD423" s="510"/>
      <c r="BE423" s="510"/>
      <c r="BF423" s="510"/>
      <c r="BG423" s="510"/>
      <c r="BH423" s="510"/>
      <c r="BI423" s="510"/>
      <c r="BJ423" s="510"/>
      <c r="BK423" s="510"/>
      <c r="BL423" s="510"/>
      <c r="BM423" s="510"/>
      <c r="BN423" s="510"/>
      <c r="BO423" s="510"/>
      <c r="BP423" s="510"/>
      <c r="BQ423" s="510"/>
      <c r="BR423" s="510"/>
      <c r="BS423" s="510"/>
      <c r="BT423" s="510"/>
      <c r="BU423" s="510"/>
      <c r="BV423" s="510"/>
      <c r="BW423" s="510"/>
      <c r="BX423" s="510"/>
      <c r="BY423" s="510"/>
      <c r="BZ423" s="510"/>
      <c r="CA423" s="510"/>
      <c r="CB423" s="510"/>
      <c r="CC423" s="510"/>
      <c r="CD423" s="510"/>
      <c r="CE423" s="510"/>
      <c r="CF423" s="510"/>
      <c r="CG423" s="510"/>
      <c r="CH423" s="510"/>
      <c r="CI423" s="510"/>
      <c r="CJ423" s="510"/>
      <c r="CK423" s="510"/>
      <c r="CL423" s="510"/>
      <c r="CM423" s="510"/>
      <c r="CN423" s="510"/>
      <c r="CO423" s="510"/>
      <c r="CP423" s="510"/>
      <c r="CQ423" s="510"/>
      <c r="CR423" s="510"/>
      <c r="CS423" s="510"/>
      <c r="CT423" s="510"/>
      <c r="CU423" s="510"/>
      <c r="CV423" s="510"/>
      <c r="CW423" s="510"/>
      <c r="CX423" s="510"/>
      <c r="CY423" s="510"/>
      <c r="CZ423" s="510"/>
      <c r="DA423" s="510"/>
      <c r="DB423" s="510"/>
      <c r="DC423" s="510"/>
      <c r="DD423" s="510"/>
      <c r="DE423" s="510"/>
      <c r="DF423" s="510"/>
      <c r="DG423" s="510"/>
      <c r="DH423" s="510"/>
      <c r="DI423" s="510"/>
      <c r="DJ423" s="510"/>
      <c r="DK423" s="510"/>
      <c r="DL423" s="510"/>
      <c r="DM423" s="510"/>
      <c r="DN423" s="510"/>
      <c r="DO423" s="510"/>
      <c r="DP423" s="510"/>
      <c r="DQ423" s="510"/>
      <c r="DR423" s="510"/>
      <c r="DS423" s="510"/>
      <c r="DT423" s="510"/>
      <c r="DU423" s="510"/>
      <c r="DV423" s="510"/>
      <c r="DW423" s="510"/>
      <c r="DX423" s="510"/>
      <c r="DY423" s="510"/>
      <c r="DZ423" s="510"/>
      <c r="EA423" s="510"/>
      <c r="EB423" s="510"/>
      <c r="EC423" s="510"/>
      <c r="ED423" s="510"/>
      <c r="EE423" s="510"/>
      <c r="EF423" s="510"/>
      <c r="EG423" s="510"/>
      <c r="EH423" s="510"/>
      <c r="EI423" s="510"/>
      <c r="EJ423" s="510"/>
      <c r="EK423" s="510"/>
      <c r="EL423" s="510"/>
      <c r="EM423" s="510"/>
      <c r="EN423" s="510"/>
      <c r="EO423" s="510"/>
      <c r="EP423" s="510"/>
      <c r="EQ423" s="510"/>
      <c r="ER423" s="510"/>
      <c r="ES423" s="510"/>
      <c r="ET423" s="510"/>
      <c r="EU423" s="510"/>
      <c r="EV423" s="510"/>
      <c r="EW423" s="510"/>
      <c r="EX423" s="510"/>
      <c r="EY423" s="510"/>
      <c r="EZ423" s="510"/>
      <c r="FA423" s="510"/>
      <c r="FB423" s="510"/>
      <c r="FC423" s="510"/>
      <c r="FD423" s="510"/>
      <c r="FE423" s="510"/>
      <c r="FF423" s="510"/>
      <c r="FG423" s="510"/>
      <c r="FH423" s="510"/>
      <c r="FI423" s="510"/>
      <c r="FJ423" s="503"/>
      <c r="FK423" s="503"/>
      <c r="FL423" s="503"/>
      <c r="FM423" s="503"/>
      <c r="FN423" s="503"/>
      <c r="FO423" s="503"/>
      <c r="FP423" s="503"/>
      <c r="FQ423" s="503"/>
      <c r="FR423" s="503"/>
      <c r="FS423" s="503"/>
      <c r="FT423" s="503"/>
      <c r="FU423" s="503"/>
      <c r="FV423" s="503"/>
      <c r="FW423" s="503"/>
      <c r="FX423" s="503"/>
      <c r="FY423" s="503"/>
      <c r="FZ423" s="503"/>
      <c r="GA423" s="503"/>
      <c r="GB423" s="503"/>
      <c r="GC423" s="503"/>
      <c r="GD423" s="503"/>
      <c r="GE423" s="503"/>
      <c r="GF423" s="503"/>
      <c r="GG423" s="503"/>
      <c r="GH423" s="503"/>
      <c r="GI423" s="503"/>
      <c r="GJ423" s="503"/>
      <c r="GK423" s="503"/>
      <c r="GL423" s="503"/>
      <c r="GM423" s="503"/>
      <c r="GN423" s="503"/>
      <c r="GO423" s="503"/>
      <c r="GP423" s="503"/>
      <c r="GQ423" s="503"/>
      <c r="GR423" s="503"/>
      <c r="GS423" s="503"/>
      <c r="GT423" s="503"/>
      <c r="GU423" s="503"/>
      <c r="GV423" s="503"/>
      <c r="GW423" s="503"/>
      <c r="GX423" s="503"/>
      <c r="GY423" s="503"/>
      <c r="GZ423" s="503"/>
      <c r="HA423" s="503"/>
      <c r="HB423" s="503"/>
      <c r="HC423" s="503"/>
      <c r="HD423" s="503"/>
      <c r="HE423" s="503"/>
      <c r="HF423" s="503"/>
      <c r="HG423" s="503"/>
      <c r="HH423" s="503"/>
      <c r="HI423" s="503"/>
      <c r="HJ423" s="503"/>
      <c r="HK423" s="503"/>
      <c r="HL423" s="503"/>
      <c r="HM423" s="503"/>
      <c r="HN423" s="503"/>
      <c r="HO423" s="503"/>
      <c r="HP423" s="503"/>
      <c r="HQ423" s="503"/>
      <c r="HR423" s="503"/>
      <c r="HS423" s="503"/>
      <c r="HT423" s="503"/>
      <c r="HU423" s="503"/>
      <c r="HV423" s="503"/>
      <c r="HW423" s="503"/>
      <c r="HX423" s="503"/>
      <c r="HY423" s="503"/>
      <c r="HZ423" s="503"/>
      <c r="IA423" s="503"/>
      <c r="IB423" s="503"/>
      <c r="IC423" s="503"/>
      <c r="ID423" s="503"/>
      <c r="IE423" s="503"/>
      <c r="IF423" s="503"/>
      <c r="IG423" s="503"/>
      <c r="IH423" s="503"/>
      <c r="II423" s="503"/>
      <c r="IJ423" s="503"/>
      <c r="IK423" s="503"/>
      <c r="IL423" s="503"/>
      <c r="IM423" s="503"/>
      <c r="IN423" s="503"/>
      <c r="IO423" s="503"/>
    </row>
    <row r="424" spans="1:249" s="508" customFormat="1" x14ac:dyDescent="0.25">
      <c r="A424" s="503"/>
      <c r="B424" s="503"/>
      <c r="C424" s="504"/>
      <c r="D424" s="503"/>
      <c r="E424" s="503"/>
      <c r="F424" s="505"/>
      <c r="G424" s="503"/>
      <c r="H424" s="503"/>
      <c r="I424" s="938"/>
      <c r="J424" s="938"/>
      <c r="K424" s="938"/>
      <c r="L424" s="938"/>
      <c r="M424" s="938"/>
      <c r="N424" s="938"/>
      <c r="O424" s="938"/>
      <c r="P424" s="938"/>
      <c r="Q424" s="938"/>
      <c r="R424" s="503"/>
      <c r="S424" s="861"/>
      <c r="T424" s="510"/>
      <c r="U424" s="506"/>
      <c r="V424" s="314"/>
      <c r="W424" s="314"/>
      <c r="X424" s="314"/>
      <c r="Y424" s="314"/>
      <c r="Z424" s="314"/>
      <c r="AA424" s="314"/>
      <c r="AB424" s="510"/>
      <c r="AC424" s="510"/>
      <c r="AD424" s="510"/>
      <c r="AE424" s="507"/>
      <c r="AF424" s="507"/>
      <c r="AG424" s="507"/>
      <c r="AH424" s="507"/>
      <c r="AI424" s="507"/>
      <c r="AJ424" s="507"/>
      <c r="AK424" s="507"/>
      <c r="AL424" s="507"/>
      <c r="AM424" s="507"/>
      <c r="AN424" s="507"/>
      <c r="AO424" s="507"/>
      <c r="AP424" s="507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10"/>
      <c r="BC424" s="510"/>
      <c r="BD424" s="510"/>
      <c r="BE424" s="510"/>
      <c r="BF424" s="510"/>
      <c r="BG424" s="510"/>
      <c r="BH424" s="510"/>
      <c r="BI424" s="510"/>
      <c r="BJ424" s="510"/>
      <c r="BK424" s="510"/>
      <c r="BL424" s="510"/>
      <c r="BM424" s="510"/>
      <c r="BN424" s="510"/>
      <c r="BO424" s="510"/>
      <c r="BP424" s="510"/>
      <c r="BQ424" s="510"/>
      <c r="BR424" s="510"/>
      <c r="BS424" s="510"/>
      <c r="BT424" s="510"/>
      <c r="BU424" s="510"/>
      <c r="BV424" s="510"/>
      <c r="BW424" s="510"/>
      <c r="BX424" s="510"/>
      <c r="BY424" s="510"/>
      <c r="BZ424" s="510"/>
      <c r="CA424" s="510"/>
      <c r="CB424" s="510"/>
      <c r="CC424" s="510"/>
      <c r="CD424" s="510"/>
      <c r="CE424" s="510"/>
      <c r="CF424" s="510"/>
      <c r="CG424" s="510"/>
      <c r="CH424" s="510"/>
      <c r="CI424" s="510"/>
      <c r="CJ424" s="510"/>
      <c r="CK424" s="510"/>
      <c r="CL424" s="510"/>
      <c r="CM424" s="510"/>
      <c r="CN424" s="510"/>
      <c r="CO424" s="510"/>
      <c r="CP424" s="510"/>
      <c r="CQ424" s="510"/>
      <c r="CR424" s="510"/>
      <c r="CS424" s="510"/>
      <c r="CT424" s="510"/>
      <c r="CU424" s="510"/>
      <c r="CV424" s="510"/>
      <c r="CW424" s="510"/>
      <c r="CX424" s="510"/>
      <c r="CY424" s="510"/>
      <c r="CZ424" s="510"/>
      <c r="DA424" s="510"/>
      <c r="DB424" s="510"/>
      <c r="DC424" s="510"/>
      <c r="DD424" s="510"/>
      <c r="DE424" s="510"/>
      <c r="DF424" s="510"/>
      <c r="DG424" s="510"/>
      <c r="DH424" s="510"/>
      <c r="DI424" s="510"/>
      <c r="DJ424" s="510"/>
      <c r="DK424" s="510"/>
      <c r="DL424" s="510"/>
      <c r="DM424" s="510"/>
      <c r="DN424" s="510"/>
      <c r="DO424" s="510"/>
      <c r="DP424" s="510"/>
      <c r="DQ424" s="510"/>
      <c r="DR424" s="510"/>
      <c r="DS424" s="510"/>
      <c r="DT424" s="510"/>
      <c r="DU424" s="510"/>
      <c r="DV424" s="510"/>
      <c r="DW424" s="510"/>
      <c r="DX424" s="510"/>
      <c r="DY424" s="510"/>
      <c r="DZ424" s="510"/>
      <c r="EA424" s="510"/>
      <c r="EB424" s="510"/>
      <c r="EC424" s="510"/>
      <c r="ED424" s="510"/>
      <c r="EE424" s="510"/>
      <c r="EF424" s="510"/>
      <c r="EG424" s="510"/>
      <c r="EH424" s="510"/>
      <c r="EI424" s="510"/>
      <c r="EJ424" s="510"/>
      <c r="EK424" s="510"/>
      <c r="EL424" s="510"/>
      <c r="EM424" s="510"/>
      <c r="EN424" s="510"/>
      <c r="EO424" s="510"/>
      <c r="EP424" s="510"/>
      <c r="EQ424" s="510"/>
      <c r="ER424" s="510"/>
      <c r="ES424" s="510"/>
      <c r="ET424" s="510"/>
      <c r="EU424" s="510"/>
      <c r="EV424" s="510"/>
      <c r="EW424" s="510"/>
      <c r="EX424" s="510"/>
      <c r="EY424" s="510"/>
      <c r="EZ424" s="510"/>
      <c r="FA424" s="510"/>
      <c r="FB424" s="510"/>
      <c r="FC424" s="510"/>
      <c r="FD424" s="510"/>
      <c r="FE424" s="510"/>
      <c r="FF424" s="510"/>
      <c r="FG424" s="510"/>
      <c r="FH424" s="510"/>
      <c r="FI424" s="510"/>
      <c r="FJ424" s="503"/>
      <c r="FK424" s="503"/>
      <c r="FL424" s="503"/>
      <c r="FM424" s="503"/>
      <c r="FN424" s="503"/>
      <c r="FO424" s="503"/>
      <c r="FP424" s="503"/>
      <c r="FQ424" s="503"/>
      <c r="FR424" s="503"/>
      <c r="FS424" s="503"/>
      <c r="FT424" s="503"/>
      <c r="FU424" s="503"/>
      <c r="FV424" s="503"/>
      <c r="FW424" s="503"/>
      <c r="FX424" s="503"/>
      <c r="FY424" s="503"/>
      <c r="FZ424" s="503"/>
      <c r="GA424" s="503"/>
      <c r="GB424" s="503"/>
      <c r="GC424" s="503"/>
      <c r="GD424" s="503"/>
      <c r="GE424" s="503"/>
      <c r="GF424" s="503"/>
      <c r="GG424" s="503"/>
      <c r="GH424" s="503"/>
      <c r="GI424" s="503"/>
      <c r="GJ424" s="503"/>
      <c r="GK424" s="503"/>
      <c r="GL424" s="503"/>
      <c r="GM424" s="503"/>
      <c r="GN424" s="503"/>
      <c r="GO424" s="503"/>
      <c r="GP424" s="503"/>
      <c r="GQ424" s="503"/>
      <c r="GR424" s="503"/>
      <c r="GS424" s="503"/>
      <c r="GT424" s="503"/>
      <c r="GU424" s="503"/>
      <c r="GV424" s="503"/>
      <c r="GW424" s="503"/>
      <c r="GX424" s="503"/>
      <c r="GY424" s="503"/>
      <c r="GZ424" s="503"/>
      <c r="HA424" s="503"/>
      <c r="HB424" s="503"/>
      <c r="HC424" s="503"/>
      <c r="HD424" s="503"/>
      <c r="HE424" s="503"/>
      <c r="HF424" s="503"/>
      <c r="HG424" s="503"/>
      <c r="HH424" s="503"/>
      <c r="HI424" s="503"/>
      <c r="HJ424" s="503"/>
      <c r="HK424" s="503"/>
      <c r="HL424" s="503"/>
      <c r="HM424" s="503"/>
      <c r="HN424" s="503"/>
      <c r="HO424" s="503"/>
      <c r="HP424" s="503"/>
      <c r="HQ424" s="503"/>
      <c r="HR424" s="503"/>
      <c r="HS424" s="503"/>
      <c r="HT424" s="503"/>
      <c r="HU424" s="503"/>
      <c r="HV424" s="503"/>
      <c r="HW424" s="503"/>
      <c r="HX424" s="503"/>
      <c r="HY424" s="503"/>
      <c r="HZ424" s="503"/>
      <c r="IA424" s="503"/>
      <c r="IB424" s="503"/>
      <c r="IC424" s="503"/>
      <c r="ID424" s="503"/>
      <c r="IE424" s="503"/>
      <c r="IF424" s="503"/>
      <c r="IG424" s="503"/>
      <c r="IH424" s="503"/>
      <c r="II424" s="503"/>
      <c r="IJ424" s="503"/>
      <c r="IK424" s="503"/>
      <c r="IL424" s="503"/>
      <c r="IM424" s="503"/>
      <c r="IN424" s="503"/>
      <c r="IO424" s="503"/>
    </row>
    <row r="425" spans="1:249" s="508" customFormat="1" x14ac:dyDescent="0.25">
      <c r="A425" s="503"/>
      <c r="B425" s="503"/>
      <c r="C425" s="504"/>
      <c r="D425" s="503"/>
      <c r="E425" s="503"/>
      <c r="F425" s="505"/>
      <c r="G425" s="503"/>
      <c r="H425" s="503"/>
      <c r="I425" s="938"/>
      <c r="J425" s="938"/>
      <c r="K425" s="938"/>
      <c r="L425" s="938"/>
      <c r="M425" s="938"/>
      <c r="N425" s="938"/>
      <c r="O425" s="938"/>
      <c r="P425" s="938"/>
      <c r="Q425" s="938"/>
      <c r="R425" s="503"/>
      <c r="S425" s="861"/>
      <c r="T425" s="510"/>
      <c r="U425" s="506"/>
      <c r="V425" s="314"/>
      <c r="W425" s="314"/>
      <c r="X425" s="314"/>
      <c r="Y425" s="314"/>
      <c r="Z425" s="314"/>
      <c r="AA425" s="314"/>
      <c r="AB425" s="510"/>
      <c r="AC425" s="510"/>
      <c r="AD425" s="510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10"/>
      <c r="BC425" s="510"/>
      <c r="BD425" s="510"/>
      <c r="BE425" s="510"/>
      <c r="BF425" s="510"/>
      <c r="BG425" s="510"/>
      <c r="BH425" s="510"/>
      <c r="BI425" s="510"/>
      <c r="BJ425" s="510"/>
      <c r="BK425" s="510"/>
      <c r="BL425" s="510"/>
      <c r="BM425" s="510"/>
      <c r="BN425" s="510"/>
      <c r="BO425" s="510"/>
      <c r="BP425" s="510"/>
      <c r="BQ425" s="510"/>
      <c r="BR425" s="510"/>
      <c r="BS425" s="510"/>
      <c r="BT425" s="510"/>
      <c r="BU425" s="510"/>
      <c r="BV425" s="510"/>
      <c r="BW425" s="510"/>
      <c r="BX425" s="510"/>
      <c r="BY425" s="510"/>
      <c r="BZ425" s="510"/>
      <c r="CA425" s="510"/>
      <c r="CB425" s="510"/>
      <c r="CC425" s="510"/>
      <c r="CD425" s="510"/>
      <c r="CE425" s="510"/>
      <c r="CF425" s="510"/>
      <c r="CG425" s="510"/>
      <c r="CH425" s="510"/>
      <c r="CI425" s="510"/>
      <c r="CJ425" s="510"/>
      <c r="CK425" s="510"/>
      <c r="CL425" s="510"/>
      <c r="CM425" s="510"/>
      <c r="CN425" s="510"/>
      <c r="CO425" s="510"/>
      <c r="CP425" s="510"/>
      <c r="CQ425" s="510"/>
      <c r="CR425" s="510"/>
      <c r="CS425" s="510"/>
      <c r="CT425" s="510"/>
      <c r="CU425" s="510"/>
      <c r="CV425" s="510"/>
      <c r="CW425" s="510"/>
      <c r="CX425" s="510"/>
      <c r="CY425" s="510"/>
      <c r="CZ425" s="510"/>
      <c r="DA425" s="510"/>
      <c r="DB425" s="510"/>
      <c r="DC425" s="510"/>
      <c r="DD425" s="510"/>
      <c r="DE425" s="510"/>
      <c r="DF425" s="510"/>
      <c r="DG425" s="510"/>
      <c r="DH425" s="510"/>
      <c r="DI425" s="510"/>
      <c r="DJ425" s="510"/>
      <c r="DK425" s="510"/>
      <c r="DL425" s="510"/>
      <c r="DM425" s="510"/>
      <c r="DN425" s="510"/>
      <c r="DO425" s="510"/>
      <c r="DP425" s="510"/>
      <c r="DQ425" s="510"/>
      <c r="DR425" s="510"/>
      <c r="DS425" s="510"/>
      <c r="DT425" s="510"/>
      <c r="DU425" s="510"/>
      <c r="DV425" s="510"/>
      <c r="DW425" s="510"/>
      <c r="DX425" s="510"/>
      <c r="DY425" s="510"/>
      <c r="DZ425" s="510"/>
      <c r="EA425" s="510"/>
      <c r="EB425" s="510"/>
      <c r="EC425" s="510"/>
      <c r="ED425" s="510"/>
      <c r="EE425" s="510"/>
      <c r="EF425" s="510"/>
      <c r="EG425" s="510"/>
      <c r="EH425" s="510"/>
      <c r="EI425" s="510"/>
      <c r="EJ425" s="510"/>
      <c r="EK425" s="510"/>
      <c r="EL425" s="510"/>
      <c r="EM425" s="510"/>
      <c r="EN425" s="510"/>
      <c r="EO425" s="510"/>
      <c r="EP425" s="510"/>
      <c r="EQ425" s="510"/>
      <c r="ER425" s="510"/>
      <c r="ES425" s="510"/>
      <c r="ET425" s="510"/>
      <c r="EU425" s="510"/>
      <c r="EV425" s="510"/>
      <c r="EW425" s="510"/>
      <c r="EX425" s="510"/>
      <c r="EY425" s="510"/>
      <c r="EZ425" s="510"/>
      <c r="FA425" s="510"/>
      <c r="FB425" s="510"/>
      <c r="FC425" s="510"/>
      <c r="FD425" s="510"/>
      <c r="FE425" s="510"/>
      <c r="FF425" s="510"/>
      <c r="FG425" s="510"/>
      <c r="FH425" s="510"/>
      <c r="FI425" s="510"/>
      <c r="FJ425" s="503"/>
      <c r="FK425" s="503"/>
      <c r="FL425" s="503"/>
      <c r="FM425" s="503"/>
      <c r="FN425" s="503"/>
      <c r="FO425" s="503"/>
      <c r="FP425" s="503"/>
      <c r="FQ425" s="503"/>
      <c r="FR425" s="503"/>
      <c r="FS425" s="503"/>
      <c r="FT425" s="503"/>
      <c r="FU425" s="503"/>
      <c r="FV425" s="503"/>
      <c r="FW425" s="503"/>
      <c r="FX425" s="503"/>
      <c r="FY425" s="503"/>
      <c r="FZ425" s="503"/>
      <c r="GA425" s="503"/>
      <c r="GB425" s="503"/>
      <c r="GC425" s="503"/>
      <c r="GD425" s="503"/>
      <c r="GE425" s="503"/>
      <c r="GF425" s="503"/>
      <c r="GG425" s="503"/>
      <c r="GH425" s="503"/>
      <c r="GI425" s="503"/>
      <c r="GJ425" s="503"/>
      <c r="GK425" s="503"/>
      <c r="GL425" s="503"/>
      <c r="GM425" s="503"/>
      <c r="GN425" s="503"/>
      <c r="GO425" s="503"/>
      <c r="GP425" s="503"/>
      <c r="GQ425" s="503"/>
      <c r="GR425" s="503"/>
      <c r="GS425" s="503"/>
      <c r="GT425" s="503"/>
      <c r="GU425" s="503"/>
      <c r="GV425" s="503"/>
      <c r="GW425" s="503"/>
      <c r="GX425" s="503"/>
      <c r="GY425" s="503"/>
      <c r="GZ425" s="503"/>
      <c r="HA425" s="503"/>
      <c r="HB425" s="503"/>
      <c r="HC425" s="503"/>
      <c r="HD425" s="503"/>
      <c r="HE425" s="503"/>
      <c r="HF425" s="503"/>
      <c r="HG425" s="503"/>
      <c r="HH425" s="503"/>
      <c r="HI425" s="503"/>
      <c r="HJ425" s="503"/>
      <c r="HK425" s="503"/>
      <c r="HL425" s="503"/>
      <c r="HM425" s="503"/>
      <c r="HN425" s="503"/>
      <c r="HO425" s="503"/>
      <c r="HP425" s="503"/>
      <c r="HQ425" s="503"/>
      <c r="HR425" s="503"/>
      <c r="HS425" s="503"/>
      <c r="HT425" s="503"/>
      <c r="HU425" s="503"/>
      <c r="HV425" s="503"/>
      <c r="HW425" s="503"/>
      <c r="HX425" s="503"/>
      <c r="HY425" s="503"/>
      <c r="HZ425" s="503"/>
      <c r="IA425" s="503"/>
      <c r="IB425" s="503"/>
      <c r="IC425" s="503"/>
      <c r="ID425" s="503"/>
      <c r="IE425" s="503"/>
      <c r="IF425" s="503"/>
      <c r="IG425" s="503"/>
      <c r="IH425" s="503"/>
      <c r="II425" s="503"/>
      <c r="IJ425" s="503"/>
      <c r="IK425" s="503"/>
      <c r="IL425" s="503"/>
      <c r="IM425" s="503"/>
      <c r="IN425" s="503"/>
      <c r="IO425" s="503"/>
    </row>
    <row r="426" spans="1:249" s="508" customFormat="1" x14ac:dyDescent="0.25">
      <c r="A426" s="503"/>
      <c r="B426" s="503"/>
      <c r="C426" s="504"/>
      <c r="D426" s="503"/>
      <c r="E426" s="503"/>
      <c r="F426" s="505"/>
      <c r="G426" s="503"/>
      <c r="H426" s="503"/>
      <c r="I426" s="938"/>
      <c r="J426" s="938"/>
      <c r="K426" s="938"/>
      <c r="L426" s="938"/>
      <c r="M426" s="938"/>
      <c r="N426" s="938"/>
      <c r="O426" s="938"/>
      <c r="P426" s="938"/>
      <c r="Q426" s="938"/>
      <c r="R426" s="503"/>
      <c r="S426" s="861"/>
      <c r="T426" s="510"/>
      <c r="U426" s="506"/>
      <c r="V426" s="314"/>
      <c r="W426" s="314"/>
      <c r="X426" s="314"/>
      <c r="Y426" s="314"/>
      <c r="Z426" s="314"/>
      <c r="AA426" s="314"/>
      <c r="AB426" s="510"/>
      <c r="AC426" s="510"/>
      <c r="AD426" s="510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10"/>
      <c r="BC426" s="510"/>
      <c r="BD426" s="510"/>
      <c r="BE426" s="510"/>
      <c r="BF426" s="510"/>
      <c r="BG426" s="510"/>
      <c r="BH426" s="510"/>
      <c r="BI426" s="510"/>
      <c r="BJ426" s="510"/>
      <c r="BK426" s="510"/>
      <c r="BL426" s="510"/>
      <c r="BM426" s="510"/>
      <c r="BN426" s="510"/>
      <c r="BO426" s="510"/>
      <c r="BP426" s="510"/>
      <c r="BQ426" s="510"/>
      <c r="BR426" s="510"/>
      <c r="BS426" s="510"/>
      <c r="BT426" s="510"/>
      <c r="BU426" s="510"/>
      <c r="BV426" s="510"/>
      <c r="BW426" s="510"/>
      <c r="BX426" s="510"/>
      <c r="BY426" s="510"/>
      <c r="BZ426" s="510"/>
      <c r="CA426" s="510"/>
      <c r="CB426" s="510"/>
      <c r="CC426" s="510"/>
      <c r="CD426" s="510"/>
      <c r="CE426" s="510"/>
      <c r="CF426" s="510"/>
      <c r="CG426" s="510"/>
      <c r="CH426" s="510"/>
      <c r="CI426" s="510"/>
      <c r="CJ426" s="510"/>
      <c r="CK426" s="510"/>
      <c r="CL426" s="510"/>
      <c r="CM426" s="510"/>
      <c r="CN426" s="510"/>
      <c r="CO426" s="510"/>
      <c r="CP426" s="510"/>
      <c r="CQ426" s="510"/>
      <c r="CR426" s="510"/>
      <c r="CS426" s="510"/>
      <c r="CT426" s="510"/>
      <c r="CU426" s="510"/>
      <c r="CV426" s="510"/>
      <c r="CW426" s="510"/>
      <c r="CX426" s="510"/>
      <c r="CY426" s="510"/>
      <c r="CZ426" s="510"/>
      <c r="DA426" s="510"/>
      <c r="DB426" s="510"/>
      <c r="DC426" s="510"/>
      <c r="DD426" s="510"/>
      <c r="DE426" s="510"/>
      <c r="DF426" s="510"/>
      <c r="DG426" s="510"/>
      <c r="DH426" s="510"/>
      <c r="DI426" s="510"/>
      <c r="DJ426" s="510"/>
      <c r="DK426" s="510"/>
      <c r="DL426" s="510"/>
      <c r="DM426" s="510"/>
      <c r="DN426" s="510"/>
      <c r="DO426" s="510"/>
      <c r="DP426" s="510"/>
      <c r="DQ426" s="510"/>
      <c r="DR426" s="510"/>
      <c r="DS426" s="510"/>
      <c r="DT426" s="510"/>
      <c r="DU426" s="510"/>
      <c r="DV426" s="510"/>
      <c r="DW426" s="510"/>
      <c r="DX426" s="510"/>
      <c r="DY426" s="510"/>
      <c r="DZ426" s="510"/>
      <c r="EA426" s="510"/>
      <c r="EB426" s="510"/>
      <c r="EC426" s="510"/>
      <c r="ED426" s="510"/>
      <c r="EE426" s="510"/>
      <c r="EF426" s="510"/>
      <c r="EG426" s="510"/>
      <c r="EH426" s="510"/>
      <c r="EI426" s="510"/>
      <c r="EJ426" s="510"/>
      <c r="EK426" s="510"/>
      <c r="EL426" s="510"/>
      <c r="EM426" s="510"/>
      <c r="EN426" s="510"/>
      <c r="EO426" s="510"/>
      <c r="EP426" s="510"/>
      <c r="EQ426" s="510"/>
      <c r="ER426" s="510"/>
      <c r="ES426" s="510"/>
      <c r="ET426" s="510"/>
      <c r="EU426" s="510"/>
      <c r="EV426" s="510"/>
      <c r="EW426" s="510"/>
      <c r="EX426" s="510"/>
      <c r="EY426" s="510"/>
      <c r="EZ426" s="510"/>
      <c r="FA426" s="510"/>
      <c r="FB426" s="510"/>
      <c r="FC426" s="510"/>
      <c r="FD426" s="510"/>
      <c r="FE426" s="510"/>
      <c r="FF426" s="510"/>
      <c r="FG426" s="510"/>
      <c r="FH426" s="510"/>
      <c r="FI426" s="510"/>
      <c r="FJ426" s="503"/>
      <c r="FK426" s="503"/>
      <c r="FL426" s="503"/>
      <c r="FM426" s="503"/>
      <c r="FN426" s="503"/>
      <c r="FO426" s="503"/>
      <c r="FP426" s="503"/>
      <c r="FQ426" s="503"/>
      <c r="FR426" s="503"/>
      <c r="FS426" s="503"/>
      <c r="FT426" s="503"/>
      <c r="FU426" s="503"/>
      <c r="FV426" s="503"/>
      <c r="FW426" s="503"/>
      <c r="FX426" s="503"/>
      <c r="FY426" s="503"/>
      <c r="FZ426" s="503"/>
      <c r="GA426" s="503"/>
      <c r="GB426" s="503"/>
      <c r="GC426" s="503"/>
      <c r="GD426" s="503"/>
      <c r="GE426" s="503"/>
      <c r="GF426" s="503"/>
      <c r="GG426" s="503"/>
      <c r="GH426" s="503"/>
      <c r="GI426" s="503"/>
      <c r="GJ426" s="503"/>
      <c r="GK426" s="503"/>
      <c r="GL426" s="503"/>
      <c r="GM426" s="503"/>
      <c r="GN426" s="503"/>
      <c r="GO426" s="503"/>
      <c r="GP426" s="503"/>
      <c r="GQ426" s="503"/>
      <c r="GR426" s="503"/>
      <c r="GS426" s="503"/>
      <c r="GT426" s="503"/>
      <c r="GU426" s="503"/>
      <c r="GV426" s="503"/>
      <c r="GW426" s="503"/>
      <c r="GX426" s="503"/>
      <c r="GY426" s="503"/>
      <c r="GZ426" s="503"/>
      <c r="HA426" s="503"/>
      <c r="HB426" s="503"/>
      <c r="HC426" s="503"/>
      <c r="HD426" s="503"/>
      <c r="HE426" s="503"/>
      <c r="HF426" s="503"/>
      <c r="HG426" s="503"/>
      <c r="HH426" s="503"/>
      <c r="HI426" s="503"/>
      <c r="HJ426" s="503"/>
      <c r="HK426" s="503"/>
      <c r="HL426" s="503"/>
      <c r="HM426" s="503"/>
      <c r="HN426" s="503"/>
      <c r="HO426" s="503"/>
      <c r="HP426" s="503"/>
      <c r="HQ426" s="503"/>
      <c r="HR426" s="503"/>
      <c r="HS426" s="503"/>
      <c r="HT426" s="503"/>
      <c r="HU426" s="503"/>
      <c r="HV426" s="503"/>
      <c r="HW426" s="503"/>
      <c r="HX426" s="503"/>
      <c r="HY426" s="503"/>
      <c r="HZ426" s="503"/>
      <c r="IA426" s="503"/>
      <c r="IB426" s="503"/>
      <c r="IC426" s="503"/>
      <c r="ID426" s="503"/>
      <c r="IE426" s="503"/>
      <c r="IF426" s="503"/>
      <c r="IG426" s="503"/>
      <c r="IH426" s="503"/>
      <c r="II426" s="503"/>
      <c r="IJ426" s="503"/>
      <c r="IK426" s="503"/>
      <c r="IL426" s="503"/>
      <c r="IM426" s="503"/>
      <c r="IN426" s="503"/>
      <c r="IO426" s="503"/>
    </row>
    <row r="427" spans="1:249" s="508" customFormat="1" x14ac:dyDescent="0.25">
      <c r="A427" s="503"/>
      <c r="B427" s="503"/>
      <c r="C427" s="504"/>
      <c r="D427" s="503"/>
      <c r="E427" s="503"/>
      <c r="F427" s="505"/>
      <c r="G427" s="503"/>
      <c r="H427" s="503"/>
      <c r="I427" s="938"/>
      <c r="J427" s="938"/>
      <c r="K427" s="938"/>
      <c r="L427" s="938"/>
      <c r="M427" s="938"/>
      <c r="N427" s="938"/>
      <c r="O427" s="938"/>
      <c r="P427" s="938"/>
      <c r="Q427" s="938"/>
      <c r="R427" s="503"/>
      <c r="S427" s="861"/>
      <c r="T427" s="510"/>
      <c r="U427" s="506"/>
      <c r="V427" s="314"/>
      <c r="W427" s="314"/>
      <c r="X427" s="314"/>
      <c r="Y427" s="314"/>
      <c r="Z427" s="314"/>
      <c r="AA427" s="314"/>
      <c r="AB427" s="510"/>
      <c r="AC427" s="510"/>
      <c r="AD427" s="510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10"/>
      <c r="BC427" s="510"/>
      <c r="BD427" s="510"/>
      <c r="BE427" s="510"/>
      <c r="BF427" s="510"/>
      <c r="BG427" s="510"/>
      <c r="BH427" s="510"/>
      <c r="BI427" s="510"/>
      <c r="BJ427" s="510"/>
      <c r="BK427" s="510"/>
      <c r="BL427" s="510"/>
      <c r="BM427" s="510"/>
      <c r="BN427" s="510"/>
      <c r="BO427" s="510"/>
      <c r="BP427" s="510"/>
      <c r="BQ427" s="510"/>
      <c r="BR427" s="510"/>
      <c r="BS427" s="510"/>
      <c r="BT427" s="510"/>
      <c r="BU427" s="510"/>
      <c r="BV427" s="510"/>
      <c r="BW427" s="510"/>
      <c r="BX427" s="510"/>
      <c r="BY427" s="510"/>
      <c r="BZ427" s="510"/>
      <c r="CA427" s="510"/>
      <c r="CB427" s="510"/>
      <c r="CC427" s="510"/>
      <c r="CD427" s="510"/>
      <c r="CE427" s="510"/>
      <c r="CF427" s="510"/>
      <c r="CG427" s="510"/>
      <c r="CH427" s="510"/>
      <c r="CI427" s="510"/>
      <c r="CJ427" s="510"/>
      <c r="CK427" s="510"/>
      <c r="CL427" s="510"/>
      <c r="CM427" s="510"/>
      <c r="CN427" s="510"/>
      <c r="CO427" s="510"/>
      <c r="CP427" s="510"/>
      <c r="CQ427" s="510"/>
      <c r="CR427" s="510"/>
      <c r="CS427" s="510"/>
      <c r="CT427" s="510"/>
      <c r="CU427" s="510"/>
      <c r="CV427" s="510"/>
      <c r="CW427" s="510"/>
      <c r="CX427" s="510"/>
      <c r="CY427" s="510"/>
      <c r="CZ427" s="510"/>
      <c r="DA427" s="510"/>
      <c r="DB427" s="510"/>
      <c r="DC427" s="510"/>
      <c r="DD427" s="510"/>
      <c r="DE427" s="510"/>
      <c r="DF427" s="510"/>
      <c r="DG427" s="510"/>
      <c r="DH427" s="510"/>
      <c r="DI427" s="510"/>
      <c r="DJ427" s="510"/>
      <c r="DK427" s="510"/>
      <c r="DL427" s="510"/>
      <c r="DM427" s="510"/>
      <c r="DN427" s="510"/>
      <c r="DO427" s="510"/>
      <c r="DP427" s="510"/>
      <c r="DQ427" s="510"/>
      <c r="DR427" s="510"/>
      <c r="DS427" s="510"/>
      <c r="DT427" s="510"/>
      <c r="DU427" s="510"/>
      <c r="DV427" s="510"/>
      <c r="DW427" s="510"/>
      <c r="DX427" s="510"/>
      <c r="DY427" s="510"/>
      <c r="DZ427" s="510"/>
      <c r="EA427" s="510"/>
      <c r="EB427" s="510"/>
      <c r="EC427" s="510"/>
      <c r="ED427" s="510"/>
      <c r="EE427" s="510"/>
      <c r="EF427" s="510"/>
      <c r="EG427" s="510"/>
      <c r="EH427" s="510"/>
      <c r="EI427" s="510"/>
      <c r="EJ427" s="510"/>
      <c r="EK427" s="510"/>
      <c r="EL427" s="510"/>
      <c r="EM427" s="510"/>
      <c r="EN427" s="510"/>
      <c r="EO427" s="510"/>
      <c r="EP427" s="510"/>
      <c r="EQ427" s="510"/>
      <c r="ER427" s="510"/>
      <c r="ES427" s="510"/>
      <c r="ET427" s="510"/>
      <c r="EU427" s="510"/>
      <c r="EV427" s="510"/>
      <c r="EW427" s="510"/>
      <c r="EX427" s="510"/>
      <c r="EY427" s="510"/>
      <c r="EZ427" s="510"/>
      <c r="FA427" s="510"/>
      <c r="FB427" s="510"/>
      <c r="FC427" s="510"/>
      <c r="FD427" s="510"/>
      <c r="FE427" s="510"/>
      <c r="FF427" s="510"/>
      <c r="FG427" s="510"/>
      <c r="FH427" s="510"/>
      <c r="FI427" s="510"/>
      <c r="FJ427" s="503"/>
      <c r="FK427" s="503"/>
      <c r="FL427" s="503"/>
      <c r="FM427" s="503"/>
      <c r="FN427" s="503"/>
      <c r="FO427" s="503"/>
      <c r="FP427" s="503"/>
      <c r="FQ427" s="503"/>
      <c r="FR427" s="503"/>
      <c r="FS427" s="503"/>
      <c r="FT427" s="503"/>
      <c r="FU427" s="503"/>
      <c r="FV427" s="503"/>
      <c r="FW427" s="503"/>
      <c r="FX427" s="503"/>
      <c r="FY427" s="503"/>
      <c r="FZ427" s="503"/>
      <c r="GA427" s="503"/>
      <c r="GB427" s="503"/>
      <c r="GC427" s="503"/>
      <c r="GD427" s="503"/>
      <c r="GE427" s="503"/>
      <c r="GF427" s="503"/>
      <c r="GG427" s="503"/>
      <c r="GH427" s="503"/>
      <c r="GI427" s="503"/>
      <c r="GJ427" s="503"/>
      <c r="GK427" s="503"/>
      <c r="GL427" s="503"/>
      <c r="GM427" s="503"/>
      <c r="GN427" s="503"/>
      <c r="GO427" s="503"/>
      <c r="GP427" s="503"/>
      <c r="GQ427" s="503"/>
      <c r="GR427" s="503"/>
      <c r="GS427" s="503"/>
      <c r="GT427" s="503"/>
      <c r="GU427" s="503"/>
      <c r="GV427" s="503"/>
      <c r="GW427" s="503"/>
      <c r="GX427" s="503"/>
      <c r="GY427" s="503"/>
      <c r="GZ427" s="503"/>
      <c r="HA427" s="503"/>
      <c r="HB427" s="503"/>
      <c r="HC427" s="503"/>
      <c r="HD427" s="503"/>
      <c r="HE427" s="503"/>
      <c r="HF427" s="503"/>
      <c r="HG427" s="503"/>
      <c r="HH427" s="503"/>
      <c r="HI427" s="503"/>
      <c r="HJ427" s="503"/>
      <c r="HK427" s="503"/>
      <c r="HL427" s="503"/>
      <c r="HM427" s="503"/>
      <c r="HN427" s="503"/>
      <c r="HO427" s="503"/>
      <c r="HP427" s="503"/>
      <c r="HQ427" s="503"/>
      <c r="HR427" s="503"/>
      <c r="HS427" s="503"/>
      <c r="HT427" s="503"/>
      <c r="HU427" s="503"/>
      <c r="HV427" s="503"/>
      <c r="HW427" s="503"/>
      <c r="HX427" s="503"/>
      <c r="HY427" s="503"/>
      <c r="HZ427" s="503"/>
      <c r="IA427" s="503"/>
      <c r="IB427" s="503"/>
      <c r="IC427" s="503"/>
      <c r="ID427" s="503"/>
      <c r="IE427" s="503"/>
      <c r="IF427" s="503"/>
      <c r="IG427" s="503"/>
      <c r="IH427" s="503"/>
      <c r="II427" s="503"/>
      <c r="IJ427" s="503"/>
      <c r="IK427" s="503"/>
      <c r="IL427" s="503"/>
      <c r="IM427" s="503"/>
      <c r="IN427" s="503"/>
      <c r="IO427" s="503"/>
    </row>
    <row r="428" spans="1:249" s="508" customFormat="1" x14ac:dyDescent="0.25">
      <c r="A428" s="503"/>
      <c r="B428" s="503"/>
      <c r="C428" s="504"/>
      <c r="D428" s="503"/>
      <c r="E428" s="503"/>
      <c r="F428" s="505"/>
      <c r="G428" s="503"/>
      <c r="H428" s="503"/>
      <c r="I428" s="938"/>
      <c r="J428" s="938"/>
      <c r="K428" s="938"/>
      <c r="L428" s="938"/>
      <c r="M428" s="938"/>
      <c r="N428" s="938"/>
      <c r="O428" s="938"/>
      <c r="P428" s="938"/>
      <c r="Q428" s="938"/>
      <c r="R428" s="503"/>
      <c r="S428" s="861"/>
      <c r="T428" s="510"/>
      <c r="U428" s="506"/>
      <c r="V428" s="314"/>
      <c r="W428" s="314"/>
      <c r="X428" s="314"/>
      <c r="Y428" s="314"/>
      <c r="Z428" s="314"/>
      <c r="AA428" s="314"/>
      <c r="AB428" s="510"/>
      <c r="AC428" s="510"/>
      <c r="AD428" s="510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10"/>
      <c r="BC428" s="510"/>
      <c r="BD428" s="510"/>
      <c r="BE428" s="510"/>
      <c r="BF428" s="510"/>
      <c r="BG428" s="510"/>
      <c r="BH428" s="510"/>
      <c r="BI428" s="510"/>
      <c r="BJ428" s="510"/>
      <c r="BK428" s="510"/>
      <c r="BL428" s="510"/>
      <c r="BM428" s="510"/>
      <c r="BN428" s="510"/>
      <c r="BO428" s="510"/>
      <c r="BP428" s="510"/>
      <c r="BQ428" s="510"/>
      <c r="BR428" s="510"/>
      <c r="BS428" s="510"/>
      <c r="BT428" s="510"/>
      <c r="BU428" s="510"/>
      <c r="BV428" s="510"/>
      <c r="BW428" s="510"/>
      <c r="BX428" s="510"/>
      <c r="BY428" s="510"/>
      <c r="BZ428" s="510"/>
      <c r="CA428" s="510"/>
      <c r="CB428" s="510"/>
      <c r="CC428" s="510"/>
      <c r="CD428" s="510"/>
      <c r="CE428" s="510"/>
      <c r="CF428" s="510"/>
      <c r="CG428" s="510"/>
      <c r="CH428" s="510"/>
      <c r="CI428" s="510"/>
      <c r="CJ428" s="510"/>
      <c r="CK428" s="510"/>
      <c r="CL428" s="510"/>
      <c r="CM428" s="510"/>
      <c r="CN428" s="510"/>
      <c r="CO428" s="510"/>
      <c r="CP428" s="510"/>
      <c r="CQ428" s="510"/>
      <c r="CR428" s="510"/>
      <c r="CS428" s="510"/>
      <c r="CT428" s="510"/>
      <c r="CU428" s="510"/>
      <c r="CV428" s="510"/>
      <c r="CW428" s="510"/>
      <c r="CX428" s="510"/>
      <c r="CY428" s="510"/>
      <c r="CZ428" s="510"/>
      <c r="DA428" s="510"/>
      <c r="DB428" s="510"/>
      <c r="DC428" s="510"/>
      <c r="DD428" s="510"/>
      <c r="DE428" s="510"/>
      <c r="DF428" s="510"/>
      <c r="DG428" s="510"/>
      <c r="DH428" s="510"/>
      <c r="DI428" s="510"/>
      <c r="DJ428" s="510"/>
      <c r="DK428" s="510"/>
      <c r="DL428" s="510"/>
      <c r="DM428" s="510"/>
      <c r="DN428" s="510"/>
      <c r="DO428" s="510"/>
      <c r="DP428" s="510"/>
      <c r="DQ428" s="510"/>
      <c r="DR428" s="510"/>
      <c r="DS428" s="510"/>
      <c r="DT428" s="510"/>
      <c r="DU428" s="510"/>
      <c r="DV428" s="510"/>
      <c r="DW428" s="510"/>
      <c r="DX428" s="510"/>
      <c r="DY428" s="510"/>
      <c r="DZ428" s="510"/>
      <c r="EA428" s="510"/>
      <c r="EB428" s="510"/>
      <c r="EC428" s="510"/>
      <c r="ED428" s="510"/>
      <c r="EE428" s="510"/>
      <c r="EF428" s="510"/>
      <c r="EG428" s="510"/>
      <c r="EH428" s="510"/>
      <c r="EI428" s="510"/>
      <c r="EJ428" s="510"/>
      <c r="EK428" s="510"/>
      <c r="EL428" s="510"/>
      <c r="EM428" s="510"/>
      <c r="EN428" s="510"/>
      <c r="EO428" s="510"/>
      <c r="EP428" s="510"/>
      <c r="EQ428" s="510"/>
      <c r="ER428" s="510"/>
      <c r="ES428" s="510"/>
      <c r="ET428" s="510"/>
      <c r="EU428" s="510"/>
      <c r="EV428" s="510"/>
      <c r="EW428" s="510"/>
      <c r="EX428" s="510"/>
      <c r="EY428" s="510"/>
      <c r="EZ428" s="510"/>
      <c r="FA428" s="510"/>
      <c r="FB428" s="510"/>
      <c r="FC428" s="510"/>
      <c r="FD428" s="510"/>
      <c r="FE428" s="510"/>
      <c r="FF428" s="510"/>
      <c r="FG428" s="510"/>
      <c r="FH428" s="510"/>
      <c r="FI428" s="510"/>
      <c r="FJ428" s="503"/>
      <c r="FK428" s="503"/>
      <c r="FL428" s="503"/>
      <c r="FM428" s="503"/>
      <c r="FN428" s="503"/>
      <c r="FO428" s="503"/>
      <c r="FP428" s="503"/>
      <c r="FQ428" s="503"/>
      <c r="FR428" s="503"/>
      <c r="FS428" s="503"/>
      <c r="FT428" s="503"/>
      <c r="FU428" s="503"/>
      <c r="FV428" s="503"/>
      <c r="FW428" s="503"/>
      <c r="FX428" s="503"/>
      <c r="FY428" s="503"/>
      <c r="FZ428" s="503"/>
      <c r="GA428" s="503"/>
      <c r="GB428" s="503"/>
      <c r="GC428" s="503"/>
      <c r="GD428" s="503"/>
      <c r="GE428" s="503"/>
      <c r="GF428" s="503"/>
      <c r="GG428" s="503"/>
      <c r="GH428" s="503"/>
      <c r="GI428" s="503"/>
      <c r="GJ428" s="503"/>
      <c r="GK428" s="503"/>
      <c r="GL428" s="503"/>
      <c r="GM428" s="503"/>
      <c r="GN428" s="503"/>
      <c r="GO428" s="503"/>
      <c r="GP428" s="503"/>
      <c r="GQ428" s="503"/>
      <c r="GR428" s="503"/>
      <c r="GS428" s="503"/>
      <c r="GT428" s="503"/>
      <c r="GU428" s="503"/>
      <c r="GV428" s="503"/>
      <c r="GW428" s="503"/>
      <c r="GX428" s="503"/>
      <c r="GY428" s="503"/>
      <c r="GZ428" s="503"/>
      <c r="HA428" s="503"/>
      <c r="HB428" s="503"/>
      <c r="HC428" s="503"/>
      <c r="HD428" s="503"/>
      <c r="HE428" s="503"/>
      <c r="HF428" s="503"/>
      <c r="HG428" s="503"/>
      <c r="HH428" s="503"/>
      <c r="HI428" s="503"/>
      <c r="HJ428" s="503"/>
      <c r="HK428" s="503"/>
      <c r="HL428" s="503"/>
      <c r="HM428" s="503"/>
      <c r="HN428" s="503"/>
      <c r="HO428" s="503"/>
      <c r="HP428" s="503"/>
      <c r="HQ428" s="503"/>
      <c r="HR428" s="503"/>
      <c r="HS428" s="503"/>
      <c r="HT428" s="503"/>
      <c r="HU428" s="503"/>
      <c r="HV428" s="503"/>
      <c r="HW428" s="503"/>
      <c r="HX428" s="503"/>
      <c r="HY428" s="503"/>
      <c r="HZ428" s="503"/>
      <c r="IA428" s="503"/>
      <c r="IB428" s="503"/>
      <c r="IC428" s="503"/>
      <c r="ID428" s="503"/>
      <c r="IE428" s="503"/>
      <c r="IF428" s="503"/>
      <c r="IG428" s="503"/>
      <c r="IH428" s="503"/>
      <c r="II428" s="503"/>
      <c r="IJ428" s="503"/>
      <c r="IK428" s="503"/>
      <c r="IL428" s="503"/>
      <c r="IM428" s="503"/>
      <c r="IN428" s="503"/>
      <c r="IO428" s="503"/>
    </row>
    <row r="429" spans="1:249" s="508" customFormat="1" x14ac:dyDescent="0.25">
      <c r="A429" s="503"/>
      <c r="B429" s="503"/>
      <c r="C429" s="504"/>
      <c r="D429" s="503"/>
      <c r="E429" s="503"/>
      <c r="F429" s="505"/>
      <c r="G429" s="503"/>
      <c r="H429" s="503"/>
      <c r="I429" s="938"/>
      <c r="J429" s="938"/>
      <c r="K429" s="938"/>
      <c r="L429" s="938"/>
      <c r="M429" s="938"/>
      <c r="N429" s="938"/>
      <c r="O429" s="938"/>
      <c r="P429" s="938"/>
      <c r="Q429" s="938"/>
      <c r="R429" s="503"/>
      <c r="S429" s="861"/>
      <c r="T429" s="510"/>
      <c r="U429" s="506"/>
      <c r="V429" s="314"/>
      <c r="W429" s="314"/>
      <c r="X429" s="314"/>
      <c r="Y429" s="314"/>
      <c r="Z429" s="314"/>
      <c r="AA429" s="314"/>
      <c r="AB429" s="510"/>
      <c r="AC429" s="510"/>
      <c r="AD429" s="510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10"/>
      <c r="BC429" s="510"/>
      <c r="BD429" s="510"/>
      <c r="BE429" s="510"/>
      <c r="BF429" s="510"/>
      <c r="BG429" s="510"/>
      <c r="BH429" s="510"/>
      <c r="BI429" s="510"/>
      <c r="BJ429" s="510"/>
      <c r="BK429" s="510"/>
      <c r="BL429" s="510"/>
      <c r="BM429" s="510"/>
      <c r="BN429" s="510"/>
      <c r="BO429" s="510"/>
      <c r="BP429" s="510"/>
      <c r="BQ429" s="510"/>
      <c r="BR429" s="510"/>
      <c r="BS429" s="510"/>
      <c r="BT429" s="510"/>
      <c r="BU429" s="510"/>
      <c r="BV429" s="510"/>
      <c r="BW429" s="510"/>
      <c r="BX429" s="510"/>
      <c r="BY429" s="510"/>
      <c r="BZ429" s="510"/>
      <c r="CA429" s="510"/>
      <c r="CB429" s="510"/>
      <c r="CC429" s="510"/>
      <c r="CD429" s="510"/>
      <c r="CE429" s="510"/>
      <c r="CF429" s="510"/>
      <c r="CG429" s="510"/>
      <c r="CH429" s="510"/>
      <c r="CI429" s="510"/>
      <c r="CJ429" s="510"/>
      <c r="CK429" s="510"/>
      <c r="CL429" s="510"/>
      <c r="CM429" s="510"/>
      <c r="CN429" s="510"/>
      <c r="CO429" s="510"/>
      <c r="CP429" s="510"/>
      <c r="CQ429" s="510"/>
      <c r="CR429" s="510"/>
      <c r="CS429" s="510"/>
      <c r="CT429" s="510"/>
      <c r="CU429" s="510"/>
      <c r="CV429" s="510"/>
      <c r="CW429" s="510"/>
      <c r="CX429" s="510"/>
      <c r="CY429" s="510"/>
      <c r="CZ429" s="510"/>
      <c r="DA429" s="510"/>
      <c r="DB429" s="510"/>
      <c r="DC429" s="510"/>
      <c r="DD429" s="510"/>
      <c r="DE429" s="510"/>
      <c r="DF429" s="510"/>
      <c r="DG429" s="510"/>
      <c r="DH429" s="510"/>
      <c r="DI429" s="510"/>
      <c r="DJ429" s="510"/>
      <c r="DK429" s="510"/>
      <c r="DL429" s="510"/>
      <c r="DM429" s="510"/>
      <c r="DN429" s="510"/>
      <c r="DO429" s="510"/>
      <c r="DP429" s="510"/>
      <c r="DQ429" s="510"/>
      <c r="DR429" s="510"/>
      <c r="DS429" s="510"/>
      <c r="DT429" s="510"/>
      <c r="DU429" s="510"/>
      <c r="DV429" s="510"/>
      <c r="DW429" s="510"/>
      <c r="DX429" s="510"/>
      <c r="DY429" s="510"/>
      <c r="DZ429" s="510"/>
      <c r="EA429" s="510"/>
      <c r="EB429" s="510"/>
      <c r="EC429" s="510"/>
      <c r="ED429" s="510"/>
      <c r="EE429" s="510"/>
      <c r="EF429" s="510"/>
      <c r="EG429" s="510"/>
      <c r="EH429" s="510"/>
      <c r="EI429" s="510"/>
      <c r="EJ429" s="510"/>
      <c r="EK429" s="510"/>
      <c r="EL429" s="510"/>
      <c r="EM429" s="510"/>
      <c r="EN429" s="510"/>
      <c r="EO429" s="510"/>
      <c r="EP429" s="510"/>
      <c r="EQ429" s="510"/>
      <c r="ER429" s="510"/>
      <c r="ES429" s="510"/>
      <c r="ET429" s="510"/>
      <c r="EU429" s="510"/>
      <c r="EV429" s="510"/>
      <c r="EW429" s="510"/>
      <c r="EX429" s="510"/>
      <c r="EY429" s="510"/>
      <c r="EZ429" s="510"/>
      <c r="FA429" s="510"/>
      <c r="FB429" s="510"/>
      <c r="FC429" s="510"/>
      <c r="FD429" s="510"/>
      <c r="FE429" s="510"/>
      <c r="FF429" s="510"/>
      <c r="FG429" s="510"/>
      <c r="FH429" s="510"/>
      <c r="FI429" s="510"/>
      <c r="FJ429" s="503"/>
      <c r="FK429" s="503"/>
      <c r="FL429" s="503"/>
      <c r="FM429" s="503"/>
      <c r="FN429" s="503"/>
      <c r="FO429" s="503"/>
      <c r="FP429" s="503"/>
      <c r="FQ429" s="503"/>
      <c r="FR429" s="503"/>
      <c r="FS429" s="503"/>
      <c r="FT429" s="503"/>
      <c r="FU429" s="503"/>
      <c r="FV429" s="503"/>
      <c r="FW429" s="503"/>
      <c r="FX429" s="503"/>
      <c r="FY429" s="503"/>
      <c r="FZ429" s="503"/>
      <c r="GA429" s="503"/>
      <c r="GB429" s="503"/>
      <c r="GC429" s="503"/>
      <c r="GD429" s="503"/>
      <c r="GE429" s="503"/>
      <c r="GF429" s="503"/>
      <c r="GG429" s="503"/>
      <c r="GH429" s="503"/>
      <c r="GI429" s="503"/>
      <c r="GJ429" s="503"/>
      <c r="GK429" s="503"/>
      <c r="GL429" s="503"/>
      <c r="GM429" s="503"/>
      <c r="GN429" s="503"/>
      <c r="GO429" s="503"/>
      <c r="GP429" s="503"/>
      <c r="GQ429" s="503"/>
      <c r="GR429" s="503"/>
      <c r="GS429" s="503"/>
      <c r="GT429" s="503"/>
      <c r="GU429" s="503"/>
      <c r="GV429" s="503"/>
      <c r="GW429" s="503"/>
      <c r="GX429" s="503"/>
      <c r="GY429" s="503"/>
      <c r="GZ429" s="503"/>
      <c r="HA429" s="503"/>
      <c r="HB429" s="503"/>
      <c r="HC429" s="503"/>
      <c r="HD429" s="503"/>
      <c r="HE429" s="503"/>
      <c r="HF429" s="503"/>
      <c r="HG429" s="503"/>
      <c r="HH429" s="503"/>
      <c r="HI429" s="503"/>
      <c r="HJ429" s="503"/>
      <c r="HK429" s="503"/>
      <c r="HL429" s="503"/>
      <c r="HM429" s="503"/>
      <c r="HN429" s="503"/>
      <c r="HO429" s="503"/>
      <c r="HP429" s="503"/>
      <c r="HQ429" s="503"/>
      <c r="HR429" s="503"/>
      <c r="HS429" s="503"/>
      <c r="HT429" s="503"/>
      <c r="HU429" s="503"/>
      <c r="HV429" s="503"/>
      <c r="HW429" s="503"/>
      <c r="HX429" s="503"/>
      <c r="HY429" s="503"/>
      <c r="HZ429" s="503"/>
      <c r="IA429" s="503"/>
      <c r="IB429" s="503"/>
      <c r="IC429" s="503"/>
      <c r="ID429" s="503"/>
      <c r="IE429" s="503"/>
      <c r="IF429" s="503"/>
      <c r="IG429" s="503"/>
      <c r="IH429" s="503"/>
      <c r="II429" s="503"/>
      <c r="IJ429" s="503"/>
      <c r="IK429" s="503"/>
      <c r="IL429" s="503"/>
      <c r="IM429" s="503"/>
      <c r="IN429" s="503"/>
      <c r="IO429" s="503"/>
    </row>
    <row r="430" spans="1:249" s="508" customFormat="1" x14ac:dyDescent="0.25">
      <c r="A430" s="503"/>
      <c r="B430" s="503"/>
      <c r="C430" s="504"/>
      <c r="D430" s="503"/>
      <c r="E430" s="503"/>
      <c r="F430" s="505"/>
      <c r="G430" s="503"/>
      <c r="H430" s="503"/>
      <c r="I430" s="938"/>
      <c r="J430" s="938"/>
      <c r="K430" s="938"/>
      <c r="L430" s="938"/>
      <c r="M430" s="938"/>
      <c r="N430" s="938"/>
      <c r="O430" s="938"/>
      <c r="P430" s="938"/>
      <c r="Q430" s="938"/>
      <c r="R430" s="503"/>
      <c r="S430" s="861"/>
      <c r="T430" s="510"/>
      <c r="U430" s="506"/>
      <c r="V430" s="314"/>
      <c r="W430" s="314"/>
      <c r="X430" s="314"/>
      <c r="Y430" s="314"/>
      <c r="Z430" s="314"/>
      <c r="AA430" s="314"/>
      <c r="AB430" s="510"/>
      <c r="AC430" s="510"/>
      <c r="AD430" s="510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10"/>
      <c r="BC430" s="510"/>
      <c r="BD430" s="510"/>
      <c r="BE430" s="510"/>
      <c r="BF430" s="510"/>
      <c r="BG430" s="510"/>
      <c r="BH430" s="510"/>
      <c r="BI430" s="510"/>
      <c r="BJ430" s="510"/>
      <c r="BK430" s="510"/>
      <c r="BL430" s="510"/>
      <c r="BM430" s="510"/>
      <c r="BN430" s="510"/>
      <c r="BO430" s="510"/>
      <c r="BP430" s="510"/>
      <c r="BQ430" s="510"/>
      <c r="BR430" s="510"/>
      <c r="BS430" s="510"/>
      <c r="BT430" s="510"/>
      <c r="BU430" s="510"/>
      <c r="BV430" s="510"/>
      <c r="BW430" s="510"/>
      <c r="BX430" s="510"/>
      <c r="BY430" s="510"/>
      <c r="BZ430" s="510"/>
      <c r="CA430" s="510"/>
      <c r="CB430" s="510"/>
      <c r="CC430" s="510"/>
      <c r="CD430" s="510"/>
      <c r="CE430" s="510"/>
      <c r="CF430" s="510"/>
      <c r="CG430" s="510"/>
      <c r="CH430" s="510"/>
      <c r="CI430" s="510"/>
      <c r="CJ430" s="510"/>
      <c r="CK430" s="510"/>
      <c r="CL430" s="510"/>
      <c r="CM430" s="510"/>
      <c r="CN430" s="510"/>
      <c r="CO430" s="510"/>
      <c r="CP430" s="510"/>
      <c r="CQ430" s="510"/>
      <c r="CR430" s="510"/>
      <c r="CS430" s="510"/>
      <c r="CT430" s="510"/>
      <c r="CU430" s="510"/>
      <c r="CV430" s="510"/>
      <c r="CW430" s="510"/>
      <c r="CX430" s="510"/>
      <c r="CY430" s="510"/>
      <c r="CZ430" s="510"/>
      <c r="DA430" s="510"/>
      <c r="DB430" s="510"/>
      <c r="DC430" s="510"/>
      <c r="DD430" s="510"/>
      <c r="DE430" s="510"/>
      <c r="DF430" s="510"/>
      <c r="DG430" s="510"/>
      <c r="DH430" s="510"/>
      <c r="DI430" s="510"/>
      <c r="DJ430" s="510"/>
      <c r="DK430" s="510"/>
      <c r="DL430" s="510"/>
      <c r="DM430" s="510"/>
      <c r="DN430" s="510"/>
      <c r="DO430" s="510"/>
      <c r="DP430" s="510"/>
      <c r="DQ430" s="510"/>
      <c r="DR430" s="510"/>
      <c r="DS430" s="510"/>
      <c r="DT430" s="510"/>
      <c r="DU430" s="510"/>
      <c r="DV430" s="510"/>
      <c r="DW430" s="510"/>
      <c r="DX430" s="510"/>
      <c r="DY430" s="510"/>
      <c r="DZ430" s="510"/>
      <c r="EA430" s="510"/>
      <c r="EB430" s="510"/>
      <c r="EC430" s="510"/>
      <c r="ED430" s="510"/>
      <c r="EE430" s="510"/>
      <c r="EF430" s="510"/>
      <c r="EG430" s="510"/>
      <c r="EH430" s="510"/>
      <c r="EI430" s="510"/>
      <c r="EJ430" s="510"/>
      <c r="EK430" s="510"/>
      <c r="EL430" s="510"/>
      <c r="EM430" s="510"/>
      <c r="EN430" s="510"/>
      <c r="EO430" s="510"/>
      <c r="EP430" s="510"/>
      <c r="EQ430" s="510"/>
      <c r="ER430" s="510"/>
      <c r="ES430" s="510"/>
      <c r="ET430" s="510"/>
      <c r="EU430" s="510"/>
      <c r="EV430" s="510"/>
      <c r="EW430" s="510"/>
      <c r="EX430" s="510"/>
      <c r="EY430" s="510"/>
      <c r="EZ430" s="510"/>
      <c r="FA430" s="510"/>
      <c r="FB430" s="510"/>
      <c r="FC430" s="510"/>
      <c r="FD430" s="510"/>
      <c r="FE430" s="510"/>
      <c r="FF430" s="510"/>
      <c r="FG430" s="510"/>
      <c r="FH430" s="510"/>
      <c r="FI430" s="510"/>
      <c r="FJ430" s="503"/>
      <c r="FK430" s="503"/>
      <c r="FL430" s="503"/>
      <c r="FM430" s="503"/>
      <c r="FN430" s="503"/>
      <c r="FO430" s="503"/>
      <c r="FP430" s="503"/>
      <c r="FQ430" s="503"/>
      <c r="FR430" s="503"/>
      <c r="FS430" s="503"/>
      <c r="FT430" s="503"/>
      <c r="FU430" s="503"/>
      <c r="FV430" s="503"/>
      <c r="FW430" s="503"/>
      <c r="FX430" s="503"/>
      <c r="FY430" s="503"/>
      <c r="FZ430" s="503"/>
      <c r="GA430" s="503"/>
      <c r="GB430" s="503"/>
      <c r="GC430" s="503"/>
      <c r="GD430" s="503"/>
      <c r="GE430" s="503"/>
      <c r="GF430" s="503"/>
      <c r="GG430" s="503"/>
      <c r="GH430" s="503"/>
      <c r="GI430" s="503"/>
      <c r="GJ430" s="503"/>
      <c r="GK430" s="503"/>
      <c r="GL430" s="503"/>
      <c r="GM430" s="503"/>
      <c r="GN430" s="503"/>
      <c r="GO430" s="503"/>
      <c r="GP430" s="503"/>
      <c r="GQ430" s="503"/>
      <c r="GR430" s="503"/>
      <c r="GS430" s="503"/>
      <c r="GT430" s="503"/>
      <c r="GU430" s="503"/>
      <c r="GV430" s="503"/>
      <c r="GW430" s="503"/>
      <c r="GX430" s="503"/>
      <c r="GY430" s="503"/>
      <c r="GZ430" s="503"/>
      <c r="HA430" s="503"/>
      <c r="HB430" s="503"/>
      <c r="HC430" s="503"/>
      <c r="HD430" s="503"/>
      <c r="HE430" s="503"/>
      <c r="HF430" s="503"/>
      <c r="HG430" s="503"/>
      <c r="HH430" s="503"/>
      <c r="HI430" s="503"/>
      <c r="HJ430" s="503"/>
      <c r="HK430" s="503"/>
      <c r="HL430" s="503"/>
      <c r="HM430" s="503"/>
      <c r="HN430" s="503"/>
      <c r="HO430" s="503"/>
      <c r="HP430" s="503"/>
      <c r="HQ430" s="503"/>
      <c r="HR430" s="503"/>
      <c r="HS430" s="503"/>
      <c r="HT430" s="503"/>
      <c r="HU430" s="503"/>
      <c r="HV430" s="503"/>
      <c r="HW430" s="503"/>
      <c r="HX430" s="503"/>
      <c r="HY430" s="503"/>
      <c r="HZ430" s="503"/>
      <c r="IA430" s="503"/>
      <c r="IB430" s="503"/>
      <c r="IC430" s="503"/>
      <c r="ID430" s="503"/>
      <c r="IE430" s="503"/>
      <c r="IF430" s="503"/>
      <c r="IG430" s="503"/>
      <c r="IH430" s="503"/>
      <c r="II430" s="503"/>
      <c r="IJ430" s="503"/>
      <c r="IK430" s="503"/>
      <c r="IL430" s="503"/>
      <c r="IM430" s="503"/>
      <c r="IN430" s="503"/>
      <c r="IO430" s="503"/>
    </row>
    <row r="431" spans="1:249" s="508" customFormat="1" x14ac:dyDescent="0.25">
      <c r="A431" s="503"/>
      <c r="B431" s="503"/>
      <c r="C431" s="504"/>
      <c r="D431" s="503"/>
      <c r="E431" s="503"/>
      <c r="F431" s="505"/>
      <c r="G431" s="503"/>
      <c r="H431" s="503"/>
      <c r="I431" s="938"/>
      <c r="J431" s="938"/>
      <c r="K431" s="938"/>
      <c r="L431" s="938"/>
      <c r="M431" s="938"/>
      <c r="N431" s="938"/>
      <c r="O431" s="938"/>
      <c r="P431" s="938"/>
      <c r="Q431" s="938"/>
      <c r="R431" s="503"/>
      <c r="S431" s="861"/>
      <c r="T431" s="510"/>
      <c r="U431" s="506"/>
      <c r="V431" s="314"/>
      <c r="W431" s="314"/>
      <c r="X431" s="314"/>
      <c r="Y431" s="314"/>
      <c r="Z431" s="314"/>
      <c r="AA431" s="314"/>
      <c r="AB431" s="510"/>
      <c r="AC431" s="510"/>
      <c r="AD431" s="510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10"/>
      <c r="BC431" s="510"/>
      <c r="BD431" s="510"/>
      <c r="BE431" s="510"/>
      <c r="BF431" s="510"/>
      <c r="BG431" s="510"/>
      <c r="BH431" s="510"/>
      <c r="BI431" s="510"/>
      <c r="BJ431" s="510"/>
      <c r="BK431" s="510"/>
      <c r="BL431" s="510"/>
      <c r="BM431" s="510"/>
      <c r="BN431" s="510"/>
      <c r="BO431" s="510"/>
      <c r="BP431" s="510"/>
      <c r="BQ431" s="510"/>
      <c r="BR431" s="510"/>
      <c r="BS431" s="510"/>
      <c r="BT431" s="510"/>
      <c r="BU431" s="510"/>
      <c r="BV431" s="510"/>
      <c r="BW431" s="510"/>
      <c r="BX431" s="510"/>
      <c r="BY431" s="510"/>
      <c r="BZ431" s="510"/>
      <c r="CA431" s="510"/>
      <c r="CB431" s="510"/>
      <c r="CC431" s="510"/>
      <c r="CD431" s="510"/>
      <c r="CE431" s="510"/>
      <c r="CF431" s="510"/>
      <c r="CG431" s="510"/>
      <c r="CH431" s="510"/>
      <c r="CI431" s="510"/>
      <c r="CJ431" s="510"/>
      <c r="CK431" s="510"/>
      <c r="CL431" s="510"/>
      <c r="CM431" s="510"/>
      <c r="CN431" s="510"/>
      <c r="CO431" s="510"/>
      <c r="CP431" s="510"/>
      <c r="CQ431" s="510"/>
      <c r="CR431" s="510"/>
      <c r="CS431" s="510"/>
      <c r="CT431" s="510"/>
      <c r="CU431" s="510"/>
      <c r="CV431" s="510"/>
      <c r="CW431" s="510"/>
      <c r="CX431" s="510"/>
      <c r="CY431" s="510"/>
      <c r="CZ431" s="510"/>
      <c r="DA431" s="510"/>
      <c r="DB431" s="510"/>
      <c r="DC431" s="510"/>
      <c r="DD431" s="510"/>
      <c r="DE431" s="510"/>
      <c r="DF431" s="510"/>
      <c r="DG431" s="510"/>
      <c r="DH431" s="510"/>
      <c r="DI431" s="510"/>
      <c r="DJ431" s="510"/>
      <c r="DK431" s="510"/>
      <c r="DL431" s="510"/>
      <c r="DM431" s="510"/>
      <c r="DN431" s="510"/>
      <c r="DO431" s="510"/>
      <c r="DP431" s="510"/>
      <c r="DQ431" s="510"/>
      <c r="DR431" s="510"/>
      <c r="DS431" s="510"/>
      <c r="DT431" s="510"/>
      <c r="DU431" s="510"/>
      <c r="DV431" s="510"/>
      <c r="DW431" s="510"/>
      <c r="DX431" s="510"/>
      <c r="DY431" s="510"/>
      <c r="DZ431" s="510"/>
      <c r="EA431" s="510"/>
      <c r="EB431" s="510"/>
      <c r="EC431" s="510"/>
      <c r="ED431" s="510"/>
      <c r="EE431" s="510"/>
      <c r="EF431" s="510"/>
      <c r="EG431" s="510"/>
      <c r="EH431" s="510"/>
      <c r="EI431" s="510"/>
      <c r="EJ431" s="510"/>
      <c r="EK431" s="510"/>
      <c r="EL431" s="510"/>
      <c r="EM431" s="510"/>
      <c r="EN431" s="510"/>
      <c r="EO431" s="510"/>
      <c r="EP431" s="510"/>
      <c r="EQ431" s="510"/>
      <c r="ER431" s="510"/>
      <c r="ES431" s="510"/>
      <c r="ET431" s="510"/>
      <c r="EU431" s="510"/>
      <c r="EV431" s="510"/>
      <c r="EW431" s="510"/>
      <c r="EX431" s="510"/>
      <c r="EY431" s="510"/>
      <c r="EZ431" s="510"/>
      <c r="FA431" s="510"/>
      <c r="FB431" s="510"/>
      <c r="FC431" s="510"/>
      <c r="FD431" s="510"/>
      <c r="FE431" s="510"/>
      <c r="FF431" s="510"/>
      <c r="FG431" s="510"/>
      <c r="FH431" s="510"/>
      <c r="FI431" s="510"/>
      <c r="FJ431" s="503"/>
      <c r="FK431" s="503"/>
      <c r="FL431" s="503"/>
      <c r="FM431" s="503"/>
      <c r="FN431" s="503"/>
      <c r="FO431" s="503"/>
      <c r="FP431" s="503"/>
      <c r="FQ431" s="503"/>
      <c r="FR431" s="503"/>
      <c r="FS431" s="503"/>
      <c r="FT431" s="503"/>
      <c r="FU431" s="503"/>
      <c r="FV431" s="503"/>
      <c r="FW431" s="503"/>
      <c r="FX431" s="503"/>
      <c r="FY431" s="503"/>
      <c r="FZ431" s="503"/>
      <c r="GA431" s="503"/>
      <c r="GB431" s="503"/>
      <c r="GC431" s="503"/>
      <c r="GD431" s="503"/>
      <c r="GE431" s="503"/>
      <c r="GF431" s="503"/>
      <c r="GG431" s="503"/>
      <c r="GH431" s="503"/>
      <c r="GI431" s="503"/>
      <c r="GJ431" s="503"/>
      <c r="GK431" s="503"/>
      <c r="GL431" s="503"/>
      <c r="GM431" s="503"/>
      <c r="GN431" s="503"/>
      <c r="GO431" s="503"/>
      <c r="GP431" s="503"/>
      <c r="GQ431" s="503"/>
      <c r="GR431" s="503"/>
      <c r="GS431" s="503"/>
      <c r="GT431" s="503"/>
      <c r="GU431" s="503"/>
      <c r="GV431" s="503"/>
      <c r="GW431" s="503"/>
      <c r="GX431" s="503"/>
      <c r="GY431" s="503"/>
      <c r="GZ431" s="503"/>
      <c r="HA431" s="503"/>
      <c r="HB431" s="503"/>
      <c r="HC431" s="503"/>
      <c r="HD431" s="503"/>
      <c r="HE431" s="503"/>
      <c r="HF431" s="503"/>
      <c r="HG431" s="503"/>
      <c r="HH431" s="503"/>
      <c r="HI431" s="503"/>
      <c r="HJ431" s="503"/>
      <c r="HK431" s="503"/>
      <c r="HL431" s="503"/>
      <c r="HM431" s="503"/>
      <c r="HN431" s="503"/>
      <c r="HO431" s="503"/>
      <c r="HP431" s="503"/>
      <c r="HQ431" s="503"/>
      <c r="HR431" s="503"/>
      <c r="HS431" s="503"/>
      <c r="HT431" s="503"/>
      <c r="HU431" s="503"/>
      <c r="HV431" s="503"/>
      <c r="HW431" s="503"/>
      <c r="HX431" s="503"/>
      <c r="HY431" s="503"/>
      <c r="HZ431" s="503"/>
      <c r="IA431" s="503"/>
      <c r="IB431" s="503"/>
      <c r="IC431" s="503"/>
      <c r="ID431" s="503"/>
      <c r="IE431" s="503"/>
      <c r="IF431" s="503"/>
      <c r="IG431" s="503"/>
      <c r="IH431" s="503"/>
      <c r="II431" s="503"/>
      <c r="IJ431" s="503"/>
      <c r="IK431" s="503"/>
      <c r="IL431" s="503"/>
      <c r="IM431" s="503"/>
      <c r="IN431" s="503"/>
      <c r="IO431" s="503"/>
    </row>
    <row r="432" spans="1:249" s="508" customFormat="1" x14ac:dyDescent="0.25">
      <c r="A432" s="503"/>
      <c r="B432" s="503"/>
      <c r="C432" s="504"/>
      <c r="D432" s="503"/>
      <c r="E432" s="503"/>
      <c r="F432" s="505"/>
      <c r="G432" s="503"/>
      <c r="H432" s="503"/>
      <c r="I432" s="938"/>
      <c r="J432" s="938"/>
      <c r="K432" s="938"/>
      <c r="L432" s="938"/>
      <c r="M432" s="938"/>
      <c r="N432" s="938"/>
      <c r="O432" s="938"/>
      <c r="P432" s="938"/>
      <c r="Q432" s="938"/>
      <c r="R432" s="503"/>
      <c r="S432" s="861"/>
      <c r="T432" s="510"/>
      <c r="U432" s="506"/>
      <c r="V432" s="314"/>
      <c r="W432" s="314"/>
      <c r="X432" s="314"/>
      <c r="Y432" s="314"/>
      <c r="Z432" s="314"/>
      <c r="AA432" s="314"/>
      <c r="AB432" s="510"/>
      <c r="AC432" s="510"/>
      <c r="AD432" s="510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10"/>
      <c r="BC432" s="510"/>
      <c r="BD432" s="510"/>
      <c r="BE432" s="510"/>
      <c r="BF432" s="510"/>
      <c r="BG432" s="510"/>
      <c r="BH432" s="510"/>
      <c r="BI432" s="510"/>
      <c r="BJ432" s="510"/>
      <c r="BK432" s="510"/>
      <c r="BL432" s="510"/>
      <c r="BM432" s="510"/>
      <c r="BN432" s="510"/>
      <c r="BO432" s="510"/>
      <c r="BP432" s="510"/>
      <c r="BQ432" s="510"/>
      <c r="BR432" s="510"/>
      <c r="BS432" s="510"/>
      <c r="BT432" s="510"/>
      <c r="BU432" s="510"/>
      <c r="BV432" s="510"/>
      <c r="BW432" s="510"/>
      <c r="BX432" s="510"/>
      <c r="BY432" s="510"/>
      <c r="BZ432" s="510"/>
      <c r="CA432" s="510"/>
      <c r="CB432" s="510"/>
      <c r="CC432" s="510"/>
      <c r="CD432" s="510"/>
      <c r="CE432" s="510"/>
      <c r="CF432" s="510"/>
      <c r="CG432" s="510"/>
      <c r="CH432" s="510"/>
      <c r="CI432" s="510"/>
      <c r="CJ432" s="510"/>
      <c r="CK432" s="510"/>
      <c r="CL432" s="510"/>
      <c r="CM432" s="510"/>
      <c r="CN432" s="510"/>
      <c r="CO432" s="510"/>
      <c r="CP432" s="510"/>
      <c r="CQ432" s="510"/>
      <c r="CR432" s="510"/>
      <c r="CS432" s="510"/>
      <c r="CT432" s="510"/>
      <c r="CU432" s="510"/>
      <c r="CV432" s="510"/>
      <c r="CW432" s="510"/>
      <c r="CX432" s="510"/>
      <c r="CY432" s="510"/>
      <c r="CZ432" s="510"/>
      <c r="DA432" s="510"/>
      <c r="DB432" s="510"/>
      <c r="DC432" s="510"/>
      <c r="DD432" s="510"/>
      <c r="DE432" s="510"/>
      <c r="DF432" s="510"/>
      <c r="DG432" s="510"/>
      <c r="DH432" s="510"/>
      <c r="DI432" s="510"/>
      <c r="DJ432" s="510"/>
      <c r="DK432" s="510"/>
      <c r="DL432" s="510"/>
      <c r="DM432" s="510"/>
      <c r="DN432" s="510"/>
      <c r="DO432" s="510"/>
      <c r="DP432" s="510"/>
      <c r="DQ432" s="510"/>
      <c r="DR432" s="510"/>
      <c r="DS432" s="510"/>
      <c r="DT432" s="510"/>
      <c r="DU432" s="510"/>
      <c r="DV432" s="510"/>
      <c r="DW432" s="510"/>
      <c r="DX432" s="510"/>
      <c r="DY432" s="510"/>
      <c r="DZ432" s="510"/>
      <c r="EA432" s="510"/>
      <c r="EB432" s="510"/>
      <c r="EC432" s="510"/>
      <c r="ED432" s="510"/>
      <c r="EE432" s="510"/>
      <c r="EF432" s="510"/>
      <c r="EG432" s="510"/>
      <c r="EH432" s="510"/>
      <c r="EI432" s="510"/>
      <c r="EJ432" s="510"/>
      <c r="EK432" s="510"/>
      <c r="EL432" s="510"/>
      <c r="EM432" s="510"/>
      <c r="EN432" s="510"/>
      <c r="EO432" s="510"/>
      <c r="EP432" s="510"/>
      <c r="EQ432" s="510"/>
      <c r="ER432" s="510"/>
      <c r="ES432" s="510"/>
      <c r="ET432" s="510"/>
      <c r="EU432" s="510"/>
      <c r="EV432" s="510"/>
      <c r="EW432" s="510"/>
      <c r="EX432" s="510"/>
      <c r="EY432" s="510"/>
      <c r="EZ432" s="510"/>
      <c r="FA432" s="510"/>
      <c r="FB432" s="510"/>
      <c r="FC432" s="510"/>
      <c r="FD432" s="510"/>
      <c r="FE432" s="510"/>
      <c r="FF432" s="510"/>
      <c r="FG432" s="510"/>
      <c r="FH432" s="510"/>
      <c r="FI432" s="510"/>
      <c r="FJ432" s="503"/>
      <c r="FK432" s="503"/>
      <c r="FL432" s="503"/>
      <c r="FM432" s="503"/>
      <c r="FN432" s="503"/>
      <c r="FO432" s="503"/>
      <c r="FP432" s="503"/>
      <c r="FQ432" s="503"/>
      <c r="FR432" s="503"/>
      <c r="FS432" s="503"/>
      <c r="FT432" s="503"/>
      <c r="FU432" s="503"/>
      <c r="FV432" s="503"/>
      <c r="FW432" s="503"/>
      <c r="FX432" s="503"/>
      <c r="FY432" s="503"/>
      <c r="FZ432" s="503"/>
      <c r="GA432" s="503"/>
      <c r="GB432" s="503"/>
      <c r="GC432" s="503"/>
      <c r="GD432" s="503"/>
      <c r="GE432" s="503"/>
      <c r="GF432" s="503"/>
      <c r="GG432" s="503"/>
      <c r="GH432" s="503"/>
      <c r="GI432" s="503"/>
      <c r="GJ432" s="503"/>
      <c r="GK432" s="503"/>
      <c r="GL432" s="503"/>
      <c r="GM432" s="503"/>
      <c r="GN432" s="503"/>
      <c r="GO432" s="503"/>
      <c r="GP432" s="503"/>
      <c r="GQ432" s="503"/>
      <c r="GR432" s="503"/>
      <c r="GS432" s="503"/>
      <c r="GT432" s="503"/>
      <c r="GU432" s="503"/>
      <c r="GV432" s="503"/>
      <c r="GW432" s="503"/>
      <c r="GX432" s="503"/>
      <c r="GY432" s="503"/>
      <c r="GZ432" s="503"/>
      <c r="HA432" s="503"/>
      <c r="HB432" s="503"/>
      <c r="HC432" s="503"/>
      <c r="HD432" s="503"/>
      <c r="HE432" s="503"/>
      <c r="HF432" s="503"/>
      <c r="HG432" s="503"/>
      <c r="HH432" s="503"/>
      <c r="HI432" s="503"/>
      <c r="HJ432" s="503"/>
      <c r="HK432" s="503"/>
      <c r="HL432" s="503"/>
      <c r="HM432" s="503"/>
      <c r="HN432" s="503"/>
      <c r="HO432" s="503"/>
      <c r="HP432" s="503"/>
      <c r="HQ432" s="503"/>
      <c r="HR432" s="503"/>
      <c r="HS432" s="503"/>
      <c r="HT432" s="503"/>
      <c r="HU432" s="503"/>
      <c r="HV432" s="503"/>
      <c r="HW432" s="503"/>
      <c r="HX432" s="503"/>
      <c r="HY432" s="503"/>
      <c r="HZ432" s="503"/>
      <c r="IA432" s="503"/>
      <c r="IB432" s="503"/>
      <c r="IC432" s="503"/>
      <c r="ID432" s="503"/>
      <c r="IE432" s="503"/>
      <c r="IF432" s="503"/>
      <c r="IG432" s="503"/>
      <c r="IH432" s="503"/>
      <c r="II432" s="503"/>
      <c r="IJ432" s="503"/>
      <c r="IK432" s="503"/>
      <c r="IL432" s="503"/>
      <c r="IM432" s="503"/>
      <c r="IN432" s="503"/>
      <c r="IO432" s="503"/>
    </row>
    <row r="433" spans="1:249" s="508" customFormat="1" x14ac:dyDescent="0.25">
      <c r="A433" s="503"/>
      <c r="B433" s="503"/>
      <c r="C433" s="504"/>
      <c r="D433" s="503"/>
      <c r="E433" s="503"/>
      <c r="F433" s="505"/>
      <c r="G433" s="503"/>
      <c r="H433" s="503"/>
      <c r="I433" s="938"/>
      <c r="J433" s="938"/>
      <c r="K433" s="938"/>
      <c r="L433" s="938"/>
      <c r="M433" s="938"/>
      <c r="N433" s="938"/>
      <c r="O433" s="938"/>
      <c r="P433" s="938"/>
      <c r="Q433" s="938"/>
      <c r="R433" s="503"/>
      <c r="S433" s="861"/>
      <c r="T433" s="510"/>
      <c r="U433" s="506"/>
      <c r="V433" s="314"/>
      <c r="W433" s="314"/>
      <c r="X433" s="314"/>
      <c r="Y433" s="314"/>
      <c r="Z433" s="314"/>
      <c r="AA433" s="314"/>
      <c r="AB433" s="510"/>
      <c r="AC433" s="510"/>
      <c r="AD433" s="510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10"/>
      <c r="BC433" s="510"/>
      <c r="BD433" s="510"/>
      <c r="BE433" s="510"/>
      <c r="BF433" s="510"/>
      <c r="BG433" s="510"/>
      <c r="BH433" s="510"/>
      <c r="BI433" s="510"/>
      <c r="BJ433" s="510"/>
      <c r="BK433" s="510"/>
      <c r="BL433" s="510"/>
      <c r="BM433" s="510"/>
      <c r="BN433" s="510"/>
      <c r="BO433" s="510"/>
      <c r="BP433" s="510"/>
      <c r="BQ433" s="510"/>
      <c r="BR433" s="510"/>
      <c r="BS433" s="510"/>
      <c r="BT433" s="510"/>
      <c r="BU433" s="510"/>
      <c r="BV433" s="510"/>
      <c r="BW433" s="510"/>
      <c r="BX433" s="510"/>
      <c r="BY433" s="510"/>
      <c r="BZ433" s="510"/>
      <c r="CA433" s="510"/>
      <c r="CB433" s="510"/>
      <c r="CC433" s="510"/>
      <c r="CD433" s="510"/>
      <c r="CE433" s="510"/>
      <c r="CF433" s="510"/>
      <c r="CG433" s="510"/>
      <c r="CH433" s="510"/>
      <c r="CI433" s="510"/>
      <c r="CJ433" s="510"/>
      <c r="CK433" s="510"/>
      <c r="CL433" s="510"/>
      <c r="CM433" s="510"/>
      <c r="CN433" s="510"/>
      <c r="CO433" s="510"/>
      <c r="CP433" s="510"/>
      <c r="CQ433" s="510"/>
      <c r="CR433" s="510"/>
      <c r="CS433" s="510"/>
      <c r="CT433" s="510"/>
      <c r="CU433" s="510"/>
      <c r="CV433" s="510"/>
      <c r="CW433" s="510"/>
      <c r="CX433" s="510"/>
      <c r="CY433" s="510"/>
      <c r="CZ433" s="510"/>
      <c r="DA433" s="510"/>
      <c r="DB433" s="510"/>
      <c r="DC433" s="510"/>
      <c r="DD433" s="510"/>
      <c r="DE433" s="510"/>
      <c r="DF433" s="510"/>
      <c r="DG433" s="510"/>
      <c r="DH433" s="510"/>
      <c r="DI433" s="510"/>
      <c r="DJ433" s="510"/>
      <c r="DK433" s="510"/>
      <c r="DL433" s="510"/>
      <c r="DM433" s="510"/>
      <c r="DN433" s="510"/>
      <c r="DO433" s="510"/>
      <c r="DP433" s="510"/>
      <c r="DQ433" s="510"/>
      <c r="DR433" s="510"/>
      <c r="DS433" s="510"/>
      <c r="DT433" s="510"/>
      <c r="DU433" s="510"/>
      <c r="DV433" s="510"/>
      <c r="DW433" s="510"/>
      <c r="DX433" s="510"/>
      <c r="DY433" s="510"/>
      <c r="DZ433" s="510"/>
      <c r="EA433" s="510"/>
      <c r="EB433" s="510"/>
      <c r="EC433" s="510"/>
      <c r="ED433" s="510"/>
      <c r="EE433" s="510"/>
      <c r="EF433" s="510"/>
      <c r="EG433" s="510"/>
      <c r="EH433" s="510"/>
      <c r="EI433" s="510"/>
      <c r="EJ433" s="510"/>
      <c r="EK433" s="510"/>
      <c r="EL433" s="510"/>
      <c r="EM433" s="510"/>
      <c r="EN433" s="510"/>
      <c r="EO433" s="510"/>
      <c r="EP433" s="510"/>
      <c r="EQ433" s="510"/>
      <c r="ER433" s="510"/>
      <c r="ES433" s="510"/>
      <c r="ET433" s="510"/>
      <c r="EU433" s="510"/>
      <c r="EV433" s="510"/>
      <c r="EW433" s="510"/>
      <c r="EX433" s="510"/>
      <c r="EY433" s="510"/>
      <c r="EZ433" s="510"/>
      <c r="FA433" s="510"/>
      <c r="FB433" s="510"/>
      <c r="FC433" s="510"/>
      <c r="FD433" s="510"/>
      <c r="FE433" s="510"/>
      <c r="FF433" s="510"/>
      <c r="FG433" s="510"/>
      <c r="FH433" s="510"/>
      <c r="FI433" s="510"/>
      <c r="FJ433" s="503"/>
      <c r="FK433" s="503"/>
      <c r="FL433" s="503"/>
      <c r="FM433" s="503"/>
      <c r="FN433" s="503"/>
      <c r="FO433" s="503"/>
      <c r="FP433" s="503"/>
      <c r="FQ433" s="503"/>
      <c r="FR433" s="503"/>
      <c r="FS433" s="503"/>
      <c r="FT433" s="503"/>
      <c r="FU433" s="503"/>
      <c r="FV433" s="503"/>
      <c r="FW433" s="503"/>
      <c r="FX433" s="503"/>
      <c r="FY433" s="503"/>
      <c r="FZ433" s="503"/>
      <c r="GA433" s="503"/>
      <c r="GB433" s="503"/>
      <c r="GC433" s="503"/>
      <c r="GD433" s="503"/>
      <c r="GE433" s="503"/>
      <c r="GF433" s="503"/>
      <c r="GG433" s="503"/>
      <c r="GH433" s="503"/>
      <c r="GI433" s="503"/>
      <c r="GJ433" s="503"/>
      <c r="GK433" s="503"/>
      <c r="GL433" s="503"/>
      <c r="GM433" s="503"/>
      <c r="GN433" s="503"/>
      <c r="GO433" s="503"/>
      <c r="GP433" s="503"/>
      <c r="GQ433" s="503"/>
      <c r="GR433" s="503"/>
      <c r="GS433" s="503"/>
      <c r="GT433" s="503"/>
      <c r="GU433" s="503"/>
      <c r="GV433" s="503"/>
      <c r="GW433" s="503"/>
      <c r="GX433" s="503"/>
      <c r="GY433" s="503"/>
      <c r="GZ433" s="503"/>
      <c r="HA433" s="503"/>
      <c r="HB433" s="503"/>
      <c r="HC433" s="503"/>
      <c r="HD433" s="503"/>
      <c r="HE433" s="503"/>
      <c r="HF433" s="503"/>
      <c r="HG433" s="503"/>
      <c r="HH433" s="503"/>
      <c r="HI433" s="503"/>
      <c r="HJ433" s="503"/>
      <c r="HK433" s="503"/>
      <c r="HL433" s="503"/>
      <c r="HM433" s="503"/>
      <c r="HN433" s="503"/>
      <c r="HO433" s="503"/>
      <c r="HP433" s="503"/>
      <c r="HQ433" s="503"/>
      <c r="HR433" s="503"/>
      <c r="HS433" s="503"/>
      <c r="HT433" s="503"/>
      <c r="HU433" s="503"/>
      <c r="HV433" s="503"/>
      <c r="HW433" s="503"/>
      <c r="HX433" s="503"/>
      <c r="HY433" s="503"/>
      <c r="HZ433" s="503"/>
      <c r="IA433" s="503"/>
      <c r="IB433" s="503"/>
      <c r="IC433" s="503"/>
      <c r="ID433" s="503"/>
      <c r="IE433" s="503"/>
      <c r="IF433" s="503"/>
      <c r="IG433" s="503"/>
      <c r="IH433" s="503"/>
      <c r="II433" s="503"/>
      <c r="IJ433" s="503"/>
      <c r="IK433" s="503"/>
      <c r="IL433" s="503"/>
      <c r="IM433" s="503"/>
      <c r="IN433" s="503"/>
      <c r="IO433" s="503"/>
    </row>
    <row r="434" spans="1:249" s="508" customFormat="1" x14ac:dyDescent="0.25">
      <c r="A434" s="503"/>
      <c r="B434" s="503"/>
      <c r="C434" s="504"/>
      <c r="D434" s="503"/>
      <c r="E434" s="503"/>
      <c r="F434" s="505"/>
      <c r="G434" s="503"/>
      <c r="H434" s="503"/>
      <c r="I434" s="938"/>
      <c r="J434" s="938"/>
      <c r="K434" s="938"/>
      <c r="L434" s="938"/>
      <c r="M434" s="938"/>
      <c r="N434" s="938"/>
      <c r="O434" s="938"/>
      <c r="P434" s="938"/>
      <c r="Q434" s="938"/>
      <c r="R434" s="503"/>
      <c r="S434" s="861"/>
      <c r="T434" s="510"/>
      <c r="U434" s="506"/>
      <c r="V434" s="314"/>
      <c r="W434" s="314"/>
      <c r="X434" s="314"/>
      <c r="Y434" s="314"/>
      <c r="Z434" s="314"/>
      <c r="AA434" s="314"/>
      <c r="AB434" s="510"/>
      <c r="AC434" s="510"/>
      <c r="AD434" s="510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10"/>
      <c r="BC434" s="510"/>
      <c r="BD434" s="510"/>
      <c r="BE434" s="510"/>
      <c r="BF434" s="510"/>
      <c r="BG434" s="510"/>
      <c r="BH434" s="510"/>
      <c r="BI434" s="510"/>
      <c r="BJ434" s="510"/>
      <c r="BK434" s="510"/>
      <c r="BL434" s="510"/>
      <c r="BM434" s="510"/>
      <c r="BN434" s="510"/>
      <c r="BO434" s="510"/>
      <c r="BP434" s="510"/>
      <c r="BQ434" s="510"/>
      <c r="BR434" s="510"/>
      <c r="BS434" s="510"/>
      <c r="BT434" s="510"/>
      <c r="BU434" s="510"/>
      <c r="BV434" s="510"/>
      <c r="BW434" s="510"/>
      <c r="BX434" s="510"/>
      <c r="BY434" s="510"/>
      <c r="BZ434" s="510"/>
      <c r="CA434" s="510"/>
      <c r="CB434" s="510"/>
      <c r="CC434" s="510"/>
      <c r="CD434" s="510"/>
      <c r="CE434" s="510"/>
      <c r="CF434" s="510"/>
      <c r="CG434" s="510"/>
      <c r="CH434" s="510"/>
      <c r="CI434" s="510"/>
      <c r="CJ434" s="510"/>
      <c r="CK434" s="510"/>
      <c r="CL434" s="510"/>
      <c r="CM434" s="510"/>
      <c r="CN434" s="510"/>
      <c r="CO434" s="510"/>
      <c r="CP434" s="510"/>
      <c r="CQ434" s="510"/>
      <c r="CR434" s="510"/>
      <c r="CS434" s="510"/>
      <c r="CT434" s="510"/>
      <c r="CU434" s="510"/>
      <c r="CV434" s="510"/>
      <c r="CW434" s="510"/>
      <c r="CX434" s="510"/>
      <c r="CY434" s="510"/>
      <c r="CZ434" s="510"/>
      <c r="DA434" s="510"/>
      <c r="DB434" s="510"/>
      <c r="DC434" s="510"/>
      <c r="DD434" s="510"/>
      <c r="DE434" s="510"/>
      <c r="DF434" s="510"/>
      <c r="DG434" s="510"/>
      <c r="DH434" s="510"/>
      <c r="DI434" s="510"/>
      <c r="DJ434" s="510"/>
      <c r="DK434" s="510"/>
      <c r="DL434" s="510"/>
      <c r="DM434" s="510"/>
      <c r="DN434" s="510"/>
      <c r="DO434" s="510"/>
      <c r="DP434" s="510"/>
      <c r="DQ434" s="510"/>
      <c r="DR434" s="510"/>
      <c r="DS434" s="510"/>
      <c r="DT434" s="510"/>
      <c r="DU434" s="510"/>
      <c r="DV434" s="510"/>
      <c r="DW434" s="510"/>
      <c r="DX434" s="510"/>
      <c r="DY434" s="510"/>
      <c r="DZ434" s="510"/>
      <c r="EA434" s="510"/>
      <c r="EB434" s="510"/>
      <c r="EC434" s="510"/>
      <c r="ED434" s="510"/>
      <c r="EE434" s="510"/>
      <c r="EF434" s="510"/>
      <c r="EG434" s="510"/>
      <c r="EH434" s="510"/>
      <c r="EI434" s="510"/>
      <c r="EJ434" s="510"/>
      <c r="EK434" s="510"/>
      <c r="EL434" s="510"/>
      <c r="EM434" s="510"/>
      <c r="EN434" s="510"/>
      <c r="EO434" s="510"/>
      <c r="EP434" s="510"/>
      <c r="EQ434" s="510"/>
      <c r="ER434" s="510"/>
      <c r="ES434" s="510"/>
      <c r="ET434" s="510"/>
      <c r="EU434" s="510"/>
      <c r="EV434" s="510"/>
      <c r="EW434" s="510"/>
      <c r="EX434" s="510"/>
      <c r="EY434" s="510"/>
      <c r="EZ434" s="510"/>
      <c r="FA434" s="510"/>
      <c r="FB434" s="510"/>
      <c r="FC434" s="510"/>
      <c r="FD434" s="510"/>
      <c r="FE434" s="510"/>
      <c r="FF434" s="510"/>
      <c r="FG434" s="510"/>
      <c r="FH434" s="510"/>
      <c r="FI434" s="510"/>
      <c r="FJ434" s="503"/>
      <c r="FK434" s="503"/>
      <c r="FL434" s="503"/>
      <c r="FM434" s="503"/>
      <c r="FN434" s="503"/>
      <c r="FO434" s="503"/>
      <c r="FP434" s="503"/>
      <c r="FQ434" s="503"/>
      <c r="FR434" s="503"/>
      <c r="FS434" s="503"/>
      <c r="FT434" s="503"/>
      <c r="FU434" s="503"/>
      <c r="FV434" s="503"/>
      <c r="FW434" s="503"/>
      <c r="FX434" s="503"/>
      <c r="FY434" s="503"/>
      <c r="FZ434" s="503"/>
      <c r="GA434" s="503"/>
      <c r="GB434" s="503"/>
      <c r="GC434" s="503"/>
      <c r="GD434" s="503"/>
      <c r="GE434" s="503"/>
      <c r="GF434" s="503"/>
      <c r="GG434" s="503"/>
      <c r="GH434" s="503"/>
      <c r="GI434" s="503"/>
      <c r="GJ434" s="503"/>
      <c r="GK434" s="503"/>
      <c r="GL434" s="503"/>
      <c r="GM434" s="503"/>
      <c r="GN434" s="503"/>
      <c r="GO434" s="503"/>
      <c r="GP434" s="503"/>
      <c r="GQ434" s="503"/>
      <c r="GR434" s="503"/>
      <c r="GS434" s="503"/>
      <c r="GT434" s="503"/>
      <c r="GU434" s="503"/>
      <c r="GV434" s="503"/>
      <c r="GW434" s="503"/>
      <c r="GX434" s="503"/>
      <c r="GY434" s="503"/>
      <c r="GZ434" s="503"/>
      <c r="HA434" s="503"/>
      <c r="HB434" s="503"/>
      <c r="HC434" s="503"/>
      <c r="HD434" s="503"/>
      <c r="HE434" s="503"/>
      <c r="HF434" s="503"/>
      <c r="HG434" s="503"/>
      <c r="HH434" s="503"/>
      <c r="HI434" s="503"/>
      <c r="HJ434" s="503"/>
      <c r="HK434" s="503"/>
      <c r="HL434" s="503"/>
      <c r="HM434" s="503"/>
      <c r="HN434" s="503"/>
      <c r="HO434" s="503"/>
      <c r="HP434" s="503"/>
      <c r="HQ434" s="503"/>
      <c r="HR434" s="503"/>
      <c r="HS434" s="503"/>
      <c r="HT434" s="503"/>
      <c r="HU434" s="503"/>
      <c r="HV434" s="503"/>
      <c r="HW434" s="503"/>
      <c r="HX434" s="503"/>
      <c r="HY434" s="503"/>
      <c r="HZ434" s="503"/>
      <c r="IA434" s="503"/>
      <c r="IB434" s="503"/>
      <c r="IC434" s="503"/>
      <c r="ID434" s="503"/>
      <c r="IE434" s="503"/>
      <c r="IF434" s="503"/>
      <c r="IG434" s="503"/>
      <c r="IH434" s="503"/>
      <c r="II434" s="503"/>
      <c r="IJ434" s="503"/>
      <c r="IK434" s="503"/>
      <c r="IL434" s="503"/>
      <c r="IM434" s="503"/>
      <c r="IN434" s="503"/>
      <c r="IO434" s="503"/>
    </row>
    <row r="435" spans="1:249" s="508" customFormat="1" x14ac:dyDescent="0.25">
      <c r="A435" s="503"/>
      <c r="B435" s="503"/>
      <c r="C435" s="504"/>
      <c r="D435" s="503"/>
      <c r="E435" s="503"/>
      <c r="F435" s="505"/>
      <c r="G435" s="503"/>
      <c r="H435" s="503"/>
      <c r="I435" s="938"/>
      <c r="J435" s="938"/>
      <c r="K435" s="938"/>
      <c r="L435" s="938"/>
      <c r="M435" s="938"/>
      <c r="N435" s="938"/>
      <c r="O435" s="938"/>
      <c r="P435" s="938"/>
      <c r="Q435" s="938"/>
      <c r="R435" s="503"/>
      <c r="S435" s="861"/>
      <c r="T435" s="510"/>
      <c r="U435" s="506"/>
      <c r="V435" s="314"/>
      <c r="W435" s="314"/>
      <c r="X435" s="314"/>
      <c r="Y435" s="314"/>
      <c r="Z435" s="314"/>
      <c r="AA435" s="314"/>
      <c r="AB435" s="510"/>
      <c r="AC435" s="510"/>
      <c r="AD435" s="510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10"/>
      <c r="BC435" s="510"/>
      <c r="BD435" s="510"/>
      <c r="BE435" s="510"/>
      <c r="BF435" s="510"/>
      <c r="BG435" s="510"/>
      <c r="BH435" s="510"/>
      <c r="BI435" s="510"/>
      <c r="BJ435" s="510"/>
      <c r="BK435" s="510"/>
      <c r="BL435" s="510"/>
      <c r="BM435" s="510"/>
      <c r="BN435" s="510"/>
      <c r="BO435" s="510"/>
      <c r="BP435" s="510"/>
      <c r="BQ435" s="510"/>
      <c r="BR435" s="510"/>
      <c r="BS435" s="510"/>
      <c r="BT435" s="510"/>
      <c r="BU435" s="510"/>
      <c r="BV435" s="510"/>
      <c r="BW435" s="510"/>
      <c r="BX435" s="510"/>
      <c r="BY435" s="510"/>
      <c r="BZ435" s="510"/>
      <c r="CA435" s="510"/>
      <c r="CB435" s="510"/>
      <c r="CC435" s="510"/>
      <c r="CD435" s="510"/>
      <c r="CE435" s="510"/>
      <c r="CF435" s="510"/>
      <c r="CG435" s="510"/>
      <c r="CH435" s="510"/>
      <c r="CI435" s="510"/>
      <c r="CJ435" s="510"/>
      <c r="CK435" s="510"/>
      <c r="CL435" s="510"/>
      <c r="CM435" s="510"/>
      <c r="CN435" s="510"/>
      <c r="CO435" s="510"/>
      <c r="CP435" s="510"/>
      <c r="CQ435" s="510"/>
      <c r="CR435" s="510"/>
      <c r="CS435" s="510"/>
      <c r="CT435" s="510"/>
      <c r="CU435" s="510"/>
      <c r="CV435" s="510"/>
      <c r="CW435" s="510"/>
      <c r="CX435" s="510"/>
      <c r="CY435" s="510"/>
      <c r="CZ435" s="510"/>
      <c r="DA435" s="510"/>
      <c r="DB435" s="510"/>
      <c r="DC435" s="510"/>
      <c r="DD435" s="510"/>
      <c r="DE435" s="510"/>
      <c r="DF435" s="510"/>
      <c r="DG435" s="510"/>
      <c r="DH435" s="510"/>
      <c r="DI435" s="510"/>
      <c r="DJ435" s="510"/>
      <c r="DK435" s="510"/>
      <c r="DL435" s="510"/>
      <c r="DM435" s="510"/>
      <c r="DN435" s="510"/>
      <c r="DO435" s="510"/>
      <c r="DP435" s="510"/>
      <c r="DQ435" s="510"/>
      <c r="DR435" s="510"/>
      <c r="DS435" s="510"/>
      <c r="DT435" s="510"/>
      <c r="DU435" s="510"/>
      <c r="DV435" s="510"/>
      <c r="DW435" s="510"/>
      <c r="DX435" s="510"/>
      <c r="DY435" s="510"/>
      <c r="DZ435" s="510"/>
      <c r="EA435" s="510"/>
      <c r="EB435" s="510"/>
      <c r="EC435" s="510"/>
      <c r="ED435" s="510"/>
      <c r="EE435" s="510"/>
      <c r="EF435" s="510"/>
      <c r="EG435" s="510"/>
      <c r="EH435" s="510"/>
      <c r="EI435" s="510"/>
      <c r="EJ435" s="510"/>
      <c r="EK435" s="510"/>
      <c r="EL435" s="510"/>
      <c r="EM435" s="510"/>
      <c r="EN435" s="510"/>
      <c r="EO435" s="510"/>
      <c r="EP435" s="510"/>
      <c r="EQ435" s="510"/>
      <c r="ER435" s="510"/>
      <c r="ES435" s="510"/>
      <c r="ET435" s="510"/>
      <c r="EU435" s="510"/>
      <c r="EV435" s="510"/>
      <c r="EW435" s="510"/>
      <c r="EX435" s="510"/>
      <c r="EY435" s="510"/>
      <c r="EZ435" s="510"/>
      <c r="FA435" s="510"/>
      <c r="FB435" s="510"/>
      <c r="FC435" s="510"/>
      <c r="FD435" s="510"/>
      <c r="FE435" s="510"/>
      <c r="FF435" s="510"/>
      <c r="FG435" s="510"/>
      <c r="FH435" s="510"/>
      <c r="FI435" s="510"/>
      <c r="FJ435" s="503"/>
      <c r="FK435" s="503"/>
      <c r="FL435" s="503"/>
      <c r="FM435" s="503"/>
      <c r="FN435" s="503"/>
      <c r="FO435" s="503"/>
      <c r="FP435" s="503"/>
      <c r="FQ435" s="503"/>
      <c r="FR435" s="503"/>
      <c r="FS435" s="503"/>
      <c r="FT435" s="503"/>
      <c r="FU435" s="503"/>
      <c r="FV435" s="503"/>
      <c r="FW435" s="503"/>
      <c r="FX435" s="503"/>
      <c r="FY435" s="503"/>
      <c r="FZ435" s="503"/>
      <c r="GA435" s="503"/>
      <c r="GB435" s="503"/>
      <c r="GC435" s="503"/>
      <c r="GD435" s="503"/>
      <c r="GE435" s="503"/>
      <c r="GF435" s="503"/>
      <c r="GG435" s="503"/>
      <c r="GH435" s="503"/>
      <c r="GI435" s="503"/>
      <c r="GJ435" s="503"/>
      <c r="GK435" s="503"/>
      <c r="GL435" s="503"/>
      <c r="GM435" s="503"/>
      <c r="GN435" s="503"/>
      <c r="GO435" s="503"/>
      <c r="GP435" s="503"/>
      <c r="GQ435" s="503"/>
      <c r="GR435" s="503"/>
      <c r="GS435" s="503"/>
      <c r="GT435" s="503"/>
      <c r="GU435" s="503"/>
      <c r="GV435" s="503"/>
      <c r="GW435" s="503"/>
      <c r="GX435" s="503"/>
      <c r="GY435" s="503"/>
      <c r="GZ435" s="503"/>
      <c r="HA435" s="503"/>
      <c r="HB435" s="503"/>
      <c r="HC435" s="503"/>
      <c r="HD435" s="503"/>
      <c r="HE435" s="503"/>
      <c r="HF435" s="503"/>
      <c r="HG435" s="503"/>
      <c r="HH435" s="503"/>
      <c r="HI435" s="503"/>
      <c r="HJ435" s="503"/>
      <c r="HK435" s="503"/>
      <c r="HL435" s="503"/>
      <c r="HM435" s="503"/>
      <c r="HN435" s="503"/>
      <c r="HO435" s="503"/>
      <c r="HP435" s="503"/>
      <c r="HQ435" s="503"/>
      <c r="HR435" s="503"/>
      <c r="HS435" s="503"/>
      <c r="HT435" s="503"/>
      <c r="HU435" s="503"/>
      <c r="HV435" s="503"/>
      <c r="HW435" s="503"/>
      <c r="HX435" s="503"/>
      <c r="HY435" s="503"/>
      <c r="HZ435" s="503"/>
      <c r="IA435" s="503"/>
      <c r="IB435" s="503"/>
      <c r="IC435" s="503"/>
      <c r="ID435" s="503"/>
      <c r="IE435" s="503"/>
      <c r="IF435" s="503"/>
      <c r="IG435" s="503"/>
      <c r="IH435" s="503"/>
      <c r="II435" s="503"/>
      <c r="IJ435" s="503"/>
      <c r="IK435" s="503"/>
      <c r="IL435" s="503"/>
      <c r="IM435" s="503"/>
      <c r="IN435" s="503"/>
      <c r="IO435" s="503"/>
    </row>
    <row r="436" spans="1:249" s="508" customFormat="1" x14ac:dyDescent="0.25">
      <c r="A436" s="503"/>
      <c r="B436" s="503"/>
      <c r="C436" s="504"/>
      <c r="D436" s="503"/>
      <c r="E436" s="503"/>
      <c r="F436" s="505"/>
      <c r="G436" s="503"/>
      <c r="H436" s="503"/>
      <c r="I436" s="938"/>
      <c r="J436" s="938"/>
      <c r="K436" s="938"/>
      <c r="L436" s="938"/>
      <c r="M436" s="938"/>
      <c r="N436" s="938"/>
      <c r="O436" s="938"/>
      <c r="P436" s="938"/>
      <c r="Q436" s="938"/>
      <c r="R436" s="503"/>
      <c r="S436" s="861"/>
      <c r="T436" s="510"/>
      <c r="U436" s="506"/>
      <c r="V436" s="314"/>
      <c r="W436" s="314"/>
      <c r="X436" s="314"/>
      <c r="Y436" s="314"/>
      <c r="Z436" s="314"/>
      <c r="AA436" s="314"/>
      <c r="AB436" s="510"/>
      <c r="AC436" s="510"/>
      <c r="AD436" s="510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10"/>
      <c r="BC436" s="510"/>
      <c r="BD436" s="510"/>
      <c r="BE436" s="510"/>
      <c r="BF436" s="510"/>
      <c r="BG436" s="510"/>
      <c r="BH436" s="510"/>
      <c r="BI436" s="510"/>
      <c r="BJ436" s="510"/>
      <c r="BK436" s="510"/>
      <c r="BL436" s="510"/>
      <c r="BM436" s="510"/>
      <c r="BN436" s="510"/>
      <c r="BO436" s="510"/>
      <c r="BP436" s="510"/>
      <c r="BQ436" s="510"/>
      <c r="BR436" s="510"/>
      <c r="BS436" s="510"/>
      <c r="BT436" s="510"/>
      <c r="BU436" s="510"/>
      <c r="BV436" s="510"/>
      <c r="BW436" s="510"/>
      <c r="BX436" s="510"/>
      <c r="BY436" s="510"/>
      <c r="BZ436" s="510"/>
      <c r="CA436" s="510"/>
      <c r="CB436" s="510"/>
      <c r="CC436" s="510"/>
      <c r="CD436" s="510"/>
      <c r="CE436" s="510"/>
      <c r="CF436" s="510"/>
      <c r="CG436" s="510"/>
      <c r="CH436" s="510"/>
      <c r="CI436" s="510"/>
      <c r="CJ436" s="510"/>
      <c r="CK436" s="510"/>
      <c r="CL436" s="510"/>
      <c r="CM436" s="510"/>
      <c r="CN436" s="510"/>
      <c r="CO436" s="510"/>
      <c r="CP436" s="510"/>
      <c r="CQ436" s="510"/>
      <c r="CR436" s="510"/>
      <c r="CS436" s="510"/>
      <c r="CT436" s="510"/>
      <c r="CU436" s="510"/>
      <c r="CV436" s="510"/>
      <c r="CW436" s="510"/>
      <c r="CX436" s="510"/>
      <c r="CY436" s="510"/>
      <c r="CZ436" s="510"/>
      <c r="DA436" s="510"/>
      <c r="DB436" s="510"/>
      <c r="DC436" s="510"/>
      <c r="DD436" s="510"/>
      <c r="DE436" s="510"/>
      <c r="DF436" s="510"/>
      <c r="DG436" s="510"/>
      <c r="DH436" s="510"/>
      <c r="DI436" s="510"/>
      <c r="DJ436" s="510"/>
      <c r="DK436" s="510"/>
      <c r="DL436" s="510"/>
      <c r="DM436" s="510"/>
      <c r="DN436" s="510"/>
      <c r="DO436" s="510"/>
      <c r="DP436" s="510"/>
      <c r="DQ436" s="510"/>
      <c r="DR436" s="510"/>
      <c r="DS436" s="510"/>
      <c r="DT436" s="510"/>
      <c r="DU436" s="510"/>
      <c r="DV436" s="510"/>
      <c r="DW436" s="510"/>
      <c r="DX436" s="510"/>
      <c r="DY436" s="510"/>
      <c r="DZ436" s="510"/>
      <c r="EA436" s="510"/>
      <c r="EB436" s="510"/>
      <c r="EC436" s="510"/>
      <c r="ED436" s="510"/>
      <c r="EE436" s="510"/>
      <c r="EF436" s="510"/>
      <c r="EG436" s="510"/>
      <c r="EH436" s="510"/>
      <c r="EI436" s="510"/>
      <c r="EJ436" s="510"/>
      <c r="EK436" s="510"/>
      <c r="EL436" s="510"/>
      <c r="EM436" s="510"/>
      <c r="EN436" s="510"/>
      <c r="EO436" s="510"/>
      <c r="EP436" s="510"/>
      <c r="EQ436" s="510"/>
      <c r="ER436" s="510"/>
      <c r="ES436" s="510"/>
      <c r="ET436" s="510"/>
      <c r="EU436" s="510"/>
      <c r="EV436" s="510"/>
      <c r="EW436" s="510"/>
      <c r="EX436" s="510"/>
      <c r="EY436" s="510"/>
      <c r="EZ436" s="510"/>
      <c r="FA436" s="510"/>
      <c r="FB436" s="510"/>
      <c r="FC436" s="510"/>
      <c r="FD436" s="510"/>
      <c r="FE436" s="510"/>
      <c r="FF436" s="510"/>
      <c r="FG436" s="510"/>
      <c r="FH436" s="510"/>
      <c r="FI436" s="510"/>
      <c r="FJ436" s="503"/>
      <c r="FK436" s="503"/>
      <c r="FL436" s="503"/>
      <c r="FM436" s="503"/>
      <c r="FN436" s="503"/>
      <c r="FO436" s="503"/>
      <c r="FP436" s="503"/>
      <c r="FQ436" s="503"/>
      <c r="FR436" s="503"/>
      <c r="FS436" s="503"/>
      <c r="FT436" s="503"/>
      <c r="FU436" s="503"/>
      <c r="FV436" s="503"/>
      <c r="FW436" s="503"/>
      <c r="FX436" s="503"/>
      <c r="FY436" s="503"/>
      <c r="FZ436" s="503"/>
      <c r="GA436" s="503"/>
      <c r="GB436" s="503"/>
      <c r="GC436" s="503"/>
      <c r="GD436" s="503"/>
      <c r="GE436" s="503"/>
      <c r="GF436" s="503"/>
      <c r="GG436" s="503"/>
      <c r="GH436" s="503"/>
      <c r="GI436" s="503"/>
      <c r="GJ436" s="503"/>
      <c r="GK436" s="503"/>
      <c r="GL436" s="503"/>
      <c r="GM436" s="503"/>
      <c r="GN436" s="503"/>
      <c r="GO436" s="503"/>
      <c r="GP436" s="503"/>
      <c r="GQ436" s="503"/>
      <c r="GR436" s="503"/>
      <c r="GS436" s="503"/>
      <c r="GT436" s="503"/>
      <c r="GU436" s="503"/>
      <c r="GV436" s="503"/>
      <c r="GW436" s="503"/>
      <c r="GX436" s="503"/>
      <c r="GY436" s="503"/>
      <c r="GZ436" s="503"/>
      <c r="HA436" s="503"/>
      <c r="HB436" s="503"/>
      <c r="HC436" s="503"/>
      <c r="HD436" s="503"/>
      <c r="HE436" s="503"/>
      <c r="HF436" s="503"/>
      <c r="HG436" s="503"/>
      <c r="HH436" s="503"/>
      <c r="HI436" s="503"/>
      <c r="HJ436" s="503"/>
      <c r="HK436" s="503"/>
      <c r="HL436" s="503"/>
      <c r="HM436" s="503"/>
      <c r="HN436" s="503"/>
      <c r="HO436" s="503"/>
      <c r="HP436" s="503"/>
      <c r="HQ436" s="503"/>
      <c r="HR436" s="503"/>
      <c r="HS436" s="503"/>
      <c r="HT436" s="503"/>
      <c r="HU436" s="503"/>
      <c r="HV436" s="503"/>
      <c r="HW436" s="503"/>
      <c r="HX436" s="503"/>
      <c r="HY436" s="503"/>
      <c r="HZ436" s="503"/>
      <c r="IA436" s="503"/>
      <c r="IB436" s="503"/>
      <c r="IC436" s="503"/>
      <c r="ID436" s="503"/>
      <c r="IE436" s="503"/>
      <c r="IF436" s="503"/>
      <c r="IG436" s="503"/>
      <c r="IH436" s="503"/>
      <c r="II436" s="503"/>
      <c r="IJ436" s="503"/>
      <c r="IK436" s="503"/>
      <c r="IL436" s="503"/>
      <c r="IM436" s="503"/>
      <c r="IN436" s="503"/>
      <c r="IO436" s="503"/>
    </row>
    <row r="437" spans="1:249" s="508" customFormat="1" x14ac:dyDescent="0.25">
      <c r="A437" s="503"/>
      <c r="B437" s="503"/>
      <c r="C437" s="504"/>
      <c r="D437" s="503"/>
      <c r="E437" s="503"/>
      <c r="F437" s="505"/>
      <c r="G437" s="503"/>
      <c r="H437" s="503"/>
      <c r="I437" s="938"/>
      <c r="J437" s="938"/>
      <c r="K437" s="938"/>
      <c r="L437" s="938"/>
      <c r="M437" s="938"/>
      <c r="N437" s="938"/>
      <c r="O437" s="938"/>
      <c r="P437" s="938"/>
      <c r="Q437" s="938"/>
      <c r="R437" s="503"/>
      <c r="S437" s="861"/>
      <c r="T437" s="510"/>
      <c r="U437" s="506"/>
      <c r="V437" s="314"/>
      <c r="W437" s="314"/>
      <c r="X437" s="314"/>
      <c r="Y437" s="314"/>
      <c r="Z437" s="314"/>
      <c r="AA437" s="314"/>
      <c r="AB437" s="510"/>
      <c r="AC437" s="510"/>
      <c r="AD437" s="510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10"/>
      <c r="BC437" s="510"/>
      <c r="BD437" s="510"/>
      <c r="BE437" s="510"/>
      <c r="BF437" s="510"/>
      <c r="BG437" s="510"/>
      <c r="BH437" s="510"/>
      <c r="BI437" s="510"/>
      <c r="BJ437" s="510"/>
      <c r="BK437" s="510"/>
      <c r="BL437" s="510"/>
      <c r="BM437" s="510"/>
      <c r="BN437" s="510"/>
      <c r="BO437" s="510"/>
      <c r="BP437" s="510"/>
      <c r="BQ437" s="510"/>
      <c r="BR437" s="510"/>
      <c r="BS437" s="510"/>
      <c r="BT437" s="510"/>
      <c r="BU437" s="510"/>
      <c r="BV437" s="510"/>
      <c r="BW437" s="510"/>
      <c r="BX437" s="510"/>
      <c r="BY437" s="510"/>
      <c r="BZ437" s="510"/>
      <c r="CA437" s="510"/>
      <c r="CB437" s="510"/>
      <c r="CC437" s="510"/>
      <c r="CD437" s="510"/>
      <c r="CE437" s="510"/>
      <c r="CF437" s="510"/>
      <c r="CG437" s="510"/>
      <c r="CH437" s="510"/>
      <c r="CI437" s="510"/>
      <c r="CJ437" s="510"/>
      <c r="CK437" s="510"/>
      <c r="CL437" s="510"/>
      <c r="CM437" s="510"/>
      <c r="CN437" s="510"/>
      <c r="CO437" s="510"/>
      <c r="CP437" s="510"/>
      <c r="CQ437" s="510"/>
      <c r="CR437" s="510"/>
      <c r="CS437" s="510"/>
      <c r="CT437" s="510"/>
      <c r="CU437" s="510"/>
      <c r="CV437" s="510"/>
      <c r="CW437" s="510"/>
      <c r="CX437" s="510"/>
      <c r="CY437" s="510"/>
      <c r="CZ437" s="510"/>
      <c r="DA437" s="510"/>
      <c r="DB437" s="510"/>
      <c r="DC437" s="510"/>
      <c r="DD437" s="510"/>
      <c r="DE437" s="510"/>
      <c r="DF437" s="510"/>
      <c r="DG437" s="510"/>
      <c r="DH437" s="510"/>
      <c r="DI437" s="510"/>
      <c r="DJ437" s="510"/>
      <c r="DK437" s="510"/>
      <c r="DL437" s="510"/>
      <c r="DM437" s="510"/>
      <c r="DN437" s="510"/>
      <c r="DO437" s="510"/>
      <c r="DP437" s="510"/>
      <c r="DQ437" s="510"/>
      <c r="DR437" s="510"/>
      <c r="DS437" s="510"/>
      <c r="DT437" s="510"/>
      <c r="DU437" s="510"/>
      <c r="DV437" s="510"/>
      <c r="DW437" s="510"/>
      <c r="DX437" s="510"/>
      <c r="DY437" s="510"/>
      <c r="DZ437" s="510"/>
      <c r="EA437" s="510"/>
      <c r="EB437" s="510"/>
      <c r="EC437" s="510"/>
      <c r="ED437" s="510"/>
      <c r="EE437" s="510"/>
      <c r="EF437" s="510"/>
      <c r="EG437" s="510"/>
      <c r="EH437" s="510"/>
      <c r="EI437" s="510"/>
      <c r="EJ437" s="510"/>
      <c r="EK437" s="510"/>
      <c r="EL437" s="510"/>
      <c r="EM437" s="510"/>
      <c r="EN437" s="510"/>
      <c r="EO437" s="510"/>
      <c r="EP437" s="510"/>
      <c r="EQ437" s="510"/>
      <c r="ER437" s="510"/>
      <c r="ES437" s="510"/>
      <c r="ET437" s="510"/>
      <c r="EU437" s="510"/>
      <c r="EV437" s="510"/>
      <c r="EW437" s="510"/>
      <c r="EX437" s="510"/>
      <c r="EY437" s="510"/>
      <c r="EZ437" s="510"/>
      <c r="FA437" s="510"/>
      <c r="FB437" s="510"/>
      <c r="FC437" s="510"/>
      <c r="FD437" s="510"/>
      <c r="FE437" s="510"/>
      <c r="FF437" s="510"/>
      <c r="FG437" s="510"/>
      <c r="FH437" s="510"/>
      <c r="FI437" s="510"/>
      <c r="FJ437" s="503"/>
      <c r="FK437" s="503"/>
      <c r="FL437" s="503"/>
      <c r="FM437" s="503"/>
      <c r="FN437" s="503"/>
      <c r="FO437" s="503"/>
      <c r="FP437" s="503"/>
      <c r="FQ437" s="503"/>
      <c r="FR437" s="503"/>
      <c r="FS437" s="503"/>
      <c r="FT437" s="503"/>
      <c r="FU437" s="503"/>
      <c r="FV437" s="503"/>
      <c r="FW437" s="503"/>
      <c r="FX437" s="503"/>
      <c r="FY437" s="503"/>
      <c r="FZ437" s="503"/>
      <c r="GA437" s="503"/>
      <c r="GB437" s="503"/>
      <c r="GC437" s="503"/>
      <c r="GD437" s="503"/>
      <c r="GE437" s="503"/>
      <c r="GF437" s="503"/>
      <c r="GG437" s="503"/>
      <c r="GH437" s="503"/>
      <c r="GI437" s="503"/>
      <c r="GJ437" s="503"/>
      <c r="GK437" s="503"/>
      <c r="GL437" s="503"/>
      <c r="GM437" s="503"/>
      <c r="GN437" s="503"/>
      <c r="GO437" s="503"/>
      <c r="GP437" s="503"/>
      <c r="GQ437" s="503"/>
      <c r="GR437" s="503"/>
      <c r="GS437" s="503"/>
      <c r="GT437" s="503"/>
      <c r="GU437" s="503"/>
      <c r="GV437" s="503"/>
      <c r="GW437" s="503"/>
      <c r="GX437" s="503"/>
      <c r="GY437" s="503"/>
      <c r="GZ437" s="503"/>
      <c r="HA437" s="503"/>
      <c r="HB437" s="503"/>
      <c r="HC437" s="503"/>
      <c r="HD437" s="503"/>
      <c r="HE437" s="503"/>
      <c r="HF437" s="503"/>
      <c r="HG437" s="503"/>
      <c r="HH437" s="503"/>
      <c r="HI437" s="503"/>
      <c r="HJ437" s="503"/>
      <c r="HK437" s="503"/>
      <c r="HL437" s="503"/>
      <c r="HM437" s="503"/>
      <c r="HN437" s="503"/>
      <c r="HO437" s="503"/>
      <c r="HP437" s="503"/>
      <c r="HQ437" s="503"/>
      <c r="HR437" s="503"/>
      <c r="HS437" s="503"/>
      <c r="HT437" s="503"/>
      <c r="HU437" s="503"/>
      <c r="HV437" s="503"/>
      <c r="HW437" s="503"/>
      <c r="HX437" s="503"/>
      <c r="HY437" s="503"/>
      <c r="HZ437" s="503"/>
      <c r="IA437" s="503"/>
      <c r="IB437" s="503"/>
      <c r="IC437" s="503"/>
      <c r="ID437" s="503"/>
      <c r="IE437" s="503"/>
      <c r="IF437" s="503"/>
      <c r="IG437" s="503"/>
      <c r="IH437" s="503"/>
      <c r="II437" s="503"/>
      <c r="IJ437" s="503"/>
      <c r="IK437" s="503"/>
      <c r="IL437" s="503"/>
      <c r="IM437" s="503"/>
      <c r="IN437" s="503"/>
      <c r="IO437" s="503"/>
    </row>
    <row r="438" spans="1:249" s="508" customFormat="1" x14ac:dyDescent="0.25">
      <c r="A438" s="503"/>
      <c r="B438" s="503"/>
      <c r="C438" s="504"/>
      <c r="D438" s="503"/>
      <c r="E438" s="503"/>
      <c r="F438" s="505"/>
      <c r="G438" s="503"/>
      <c r="H438" s="503"/>
      <c r="I438" s="938"/>
      <c r="J438" s="938"/>
      <c r="K438" s="938"/>
      <c r="L438" s="938"/>
      <c r="M438" s="938"/>
      <c r="N438" s="938"/>
      <c r="O438" s="938"/>
      <c r="P438" s="938"/>
      <c r="Q438" s="938"/>
      <c r="R438" s="503"/>
      <c r="S438" s="861"/>
      <c r="T438" s="510"/>
      <c r="U438" s="506"/>
      <c r="V438" s="314"/>
      <c r="W438" s="314"/>
      <c r="X438" s="314"/>
      <c r="Y438" s="314"/>
      <c r="Z438" s="314"/>
      <c r="AA438" s="314"/>
      <c r="AB438" s="510"/>
      <c r="AC438" s="510"/>
      <c r="AD438" s="510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10"/>
      <c r="BC438" s="510"/>
      <c r="BD438" s="510"/>
      <c r="BE438" s="510"/>
      <c r="BF438" s="510"/>
      <c r="BG438" s="510"/>
      <c r="BH438" s="510"/>
      <c r="BI438" s="510"/>
      <c r="BJ438" s="510"/>
      <c r="BK438" s="510"/>
      <c r="BL438" s="510"/>
      <c r="BM438" s="510"/>
      <c r="BN438" s="510"/>
      <c r="BO438" s="510"/>
      <c r="BP438" s="510"/>
      <c r="BQ438" s="510"/>
      <c r="BR438" s="510"/>
      <c r="BS438" s="510"/>
      <c r="BT438" s="510"/>
      <c r="BU438" s="510"/>
      <c r="BV438" s="510"/>
      <c r="BW438" s="510"/>
      <c r="BX438" s="510"/>
      <c r="BY438" s="510"/>
      <c r="BZ438" s="510"/>
      <c r="CA438" s="510"/>
      <c r="CB438" s="510"/>
      <c r="CC438" s="510"/>
      <c r="CD438" s="510"/>
      <c r="CE438" s="510"/>
      <c r="CF438" s="510"/>
      <c r="CG438" s="510"/>
      <c r="CH438" s="510"/>
      <c r="CI438" s="510"/>
      <c r="CJ438" s="510"/>
      <c r="CK438" s="510"/>
      <c r="CL438" s="510"/>
      <c r="CM438" s="510"/>
      <c r="CN438" s="510"/>
      <c r="CO438" s="510"/>
      <c r="CP438" s="510"/>
      <c r="CQ438" s="510"/>
      <c r="CR438" s="510"/>
      <c r="CS438" s="510"/>
      <c r="CT438" s="510"/>
      <c r="CU438" s="510"/>
      <c r="CV438" s="510"/>
      <c r="CW438" s="510"/>
      <c r="CX438" s="510"/>
      <c r="CY438" s="510"/>
      <c r="CZ438" s="510"/>
      <c r="DA438" s="510"/>
      <c r="DB438" s="510"/>
      <c r="DC438" s="510"/>
      <c r="DD438" s="510"/>
      <c r="DE438" s="510"/>
      <c r="DF438" s="510"/>
      <c r="DG438" s="510"/>
      <c r="DH438" s="510"/>
      <c r="DI438" s="510"/>
      <c r="DJ438" s="510"/>
      <c r="DK438" s="510"/>
      <c r="DL438" s="510"/>
      <c r="DM438" s="510"/>
      <c r="DN438" s="510"/>
      <c r="DO438" s="510"/>
      <c r="DP438" s="510"/>
      <c r="DQ438" s="510"/>
      <c r="DR438" s="510"/>
      <c r="DS438" s="510"/>
      <c r="DT438" s="510"/>
      <c r="DU438" s="510"/>
      <c r="DV438" s="510"/>
      <c r="DW438" s="510"/>
      <c r="DX438" s="510"/>
      <c r="DY438" s="510"/>
      <c r="DZ438" s="510"/>
      <c r="EA438" s="510"/>
      <c r="EB438" s="510"/>
      <c r="EC438" s="510"/>
      <c r="ED438" s="510"/>
      <c r="EE438" s="510"/>
      <c r="EF438" s="510"/>
      <c r="EG438" s="510"/>
      <c r="EH438" s="510"/>
      <c r="EI438" s="510"/>
      <c r="EJ438" s="510"/>
      <c r="EK438" s="510"/>
      <c r="EL438" s="510"/>
      <c r="EM438" s="510"/>
      <c r="EN438" s="510"/>
      <c r="EO438" s="510"/>
      <c r="EP438" s="510"/>
      <c r="EQ438" s="510"/>
      <c r="ER438" s="510"/>
      <c r="ES438" s="510"/>
      <c r="ET438" s="510"/>
      <c r="EU438" s="510"/>
      <c r="EV438" s="510"/>
      <c r="EW438" s="510"/>
      <c r="EX438" s="510"/>
      <c r="EY438" s="510"/>
      <c r="EZ438" s="510"/>
      <c r="FA438" s="510"/>
      <c r="FB438" s="510"/>
      <c r="FC438" s="510"/>
      <c r="FD438" s="510"/>
      <c r="FE438" s="510"/>
      <c r="FF438" s="510"/>
      <c r="FG438" s="510"/>
      <c r="FH438" s="510"/>
      <c r="FI438" s="510"/>
      <c r="FJ438" s="503"/>
      <c r="FK438" s="503"/>
      <c r="FL438" s="503"/>
      <c r="FM438" s="503"/>
      <c r="FN438" s="503"/>
      <c r="FO438" s="503"/>
      <c r="FP438" s="503"/>
      <c r="FQ438" s="503"/>
      <c r="FR438" s="503"/>
      <c r="FS438" s="503"/>
      <c r="FT438" s="503"/>
      <c r="FU438" s="503"/>
      <c r="FV438" s="503"/>
      <c r="FW438" s="503"/>
      <c r="FX438" s="503"/>
      <c r="FY438" s="503"/>
      <c r="FZ438" s="503"/>
      <c r="GA438" s="503"/>
      <c r="GB438" s="503"/>
      <c r="GC438" s="503"/>
      <c r="GD438" s="503"/>
      <c r="GE438" s="503"/>
      <c r="GF438" s="503"/>
      <c r="GG438" s="503"/>
      <c r="GH438" s="503"/>
      <c r="GI438" s="503"/>
      <c r="GJ438" s="503"/>
      <c r="GK438" s="503"/>
      <c r="GL438" s="503"/>
      <c r="GM438" s="503"/>
      <c r="GN438" s="503"/>
      <c r="GO438" s="503"/>
      <c r="GP438" s="503"/>
      <c r="GQ438" s="503"/>
      <c r="GR438" s="503"/>
      <c r="GS438" s="503"/>
      <c r="GT438" s="503"/>
      <c r="GU438" s="503"/>
      <c r="GV438" s="503"/>
      <c r="GW438" s="503"/>
      <c r="GX438" s="503"/>
      <c r="GY438" s="503"/>
      <c r="GZ438" s="503"/>
      <c r="HA438" s="503"/>
      <c r="HB438" s="503"/>
      <c r="HC438" s="503"/>
      <c r="HD438" s="503"/>
      <c r="HE438" s="503"/>
      <c r="HF438" s="503"/>
      <c r="HG438" s="503"/>
      <c r="HH438" s="503"/>
      <c r="HI438" s="503"/>
      <c r="HJ438" s="503"/>
      <c r="HK438" s="503"/>
      <c r="HL438" s="503"/>
      <c r="HM438" s="503"/>
      <c r="HN438" s="503"/>
      <c r="HO438" s="503"/>
      <c r="HP438" s="503"/>
      <c r="HQ438" s="503"/>
      <c r="HR438" s="503"/>
      <c r="HS438" s="503"/>
      <c r="HT438" s="503"/>
      <c r="HU438" s="503"/>
      <c r="HV438" s="503"/>
      <c r="HW438" s="503"/>
      <c r="HX438" s="503"/>
      <c r="HY438" s="503"/>
      <c r="HZ438" s="503"/>
      <c r="IA438" s="503"/>
      <c r="IB438" s="503"/>
      <c r="IC438" s="503"/>
      <c r="ID438" s="503"/>
      <c r="IE438" s="503"/>
      <c r="IF438" s="503"/>
      <c r="IG438" s="503"/>
      <c r="IH438" s="503"/>
      <c r="II438" s="503"/>
      <c r="IJ438" s="503"/>
      <c r="IK438" s="503"/>
      <c r="IL438" s="503"/>
      <c r="IM438" s="503"/>
      <c r="IN438" s="503"/>
      <c r="IO438" s="503"/>
    </row>
    <row r="439" spans="1:249" s="508" customFormat="1" x14ac:dyDescent="0.25">
      <c r="A439" s="503"/>
      <c r="B439" s="503"/>
      <c r="C439" s="504"/>
      <c r="D439" s="503"/>
      <c r="E439" s="503"/>
      <c r="F439" s="505"/>
      <c r="G439" s="503"/>
      <c r="H439" s="503"/>
      <c r="I439" s="938"/>
      <c r="J439" s="938"/>
      <c r="K439" s="938"/>
      <c r="L439" s="938"/>
      <c r="M439" s="938"/>
      <c r="N439" s="938"/>
      <c r="O439" s="938"/>
      <c r="P439" s="938"/>
      <c r="Q439" s="938"/>
      <c r="R439" s="503"/>
      <c r="S439" s="861"/>
      <c r="T439" s="510"/>
      <c r="U439" s="506"/>
      <c r="V439" s="314"/>
      <c r="W439" s="314"/>
      <c r="X439" s="314"/>
      <c r="Y439" s="314"/>
      <c r="Z439" s="314"/>
      <c r="AA439" s="314"/>
      <c r="AB439" s="510"/>
      <c r="AC439" s="510"/>
      <c r="AD439" s="510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10"/>
      <c r="BC439" s="510"/>
      <c r="BD439" s="510"/>
      <c r="BE439" s="510"/>
      <c r="BF439" s="510"/>
      <c r="BG439" s="510"/>
      <c r="BH439" s="510"/>
      <c r="BI439" s="510"/>
      <c r="BJ439" s="510"/>
      <c r="BK439" s="510"/>
      <c r="BL439" s="510"/>
      <c r="BM439" s="510"/>
      <c r="BN439" s="510"/>
      <c r="BO439" s="510"/>
      <c r="BP439" s="510"/>
      <c r="BQ439" s="510"/>
      <c r="BR439" s="510"/>
      <c r="BS439" s="510"/>
      <c r="BT439" s="510"/>
      <c r="BU439" s="510"/>
      <c r="BV439" s="510"/>
      <c r="BW439" s="510"/>
      <c r="BX439" s="510"/>
      <c r="BY439" s="510"/>
      <c r="BZ439" s="510"/>
      <c r="CA439" s="510"/>
      <c r="CB439" s="510"/>
      <c r="CC439" s="510"/>
      <c r="CD439" s="510"/>
      <c r="CE439" s="510"/>
      <c r="CF439" s="510"/>
      <c r="CG439" s="510"/>
      <c r="CH439" s="510"/>
      <c r="CI439" s="510"/>
      <c r="CJ439" s="510"/>
      <c r="CK439" s="510"/>
      <c r="CL439" s="510"/>
      <c r="CM439" s="510"/>
      <c r="CN439" s="510"/>
      <c r="CO439" s="510"/>
      <c r="CP439" s="510"/>
      <c r="CQ439" s="510"/>
      <c r="CR439" s="510"/>
      <c r="CS439" s="510"/>
      <c r="CT439" s="510"/>
      <c r="CU439" s="510"/>
      <c r="CV439" s="510"/>
      <c r="CW439" s="510"/>
      <c r="CX439" s="510"/>
      <c r="CY439" s="510"/>
      <c r="CZ439" s="510"/>
      <c r="DA439" s="510"/>
      <c r="DB439" s="510"/>
      <c r="DC439" s="510"/>
      <c r="DD439" s="510"/>
      <c r="DE439" s="510"/>
      <c r="DF439" s="510"/>
      <c r="DG439" s="510"/>
      <c r="DH439" s="510"/>
      <c r="DI439" s="510"/>
      <c r="DJ439" s="510"/>
      <c r="DK439" s="510"/>
      <c r="DL439" s="510"/>
      <c r="DM439" s="510"/>
      <c r="DN439" s="510"/>
      <c r="DO439" s="510"/>
      <c r="DP439" s="510"/>
      <c r="DQ439" s="510"/>
      <c r="DR439" s="510"/>
      <c r="DS439" s="510"/>
      <c r="DT439" s="510"/>
      <c r="DU439" s="510"/>
      <c r="DV439" s="510"/>
      <c r="DW439" s="510"/>
      <c r="DX439" s="510"/>
      <c r="DY439" s="510"/>
      <c r="DZ439" s="510"/>
      <c r="EA439" s="510"/>
      <c r="EB439" s="510"/>
      <c r="EC439" s="510"/>
      <c r="ED439" s="510"/>
      <c r="EE439" s="510"/>
      <c r="EF439" s="510"/>
      <c r="EG439" s="510"/>
      <c r="EH439" s="510"/>
      <c r="EI439" s="510"/>
      <c r="EJ439" s="510"/>
      <c r="EK439" s="510"/>
      <c r="EL439" s="510"/>
      <c r="EM439" s="510"/>
      <c r="EN439" s="510"/>
      <c r="EO439" s="510"/>
      <c r="EP439" s="510"/>
      <c r="EQ439" s="510"/>
      <c r="ER439" s="510"/>
      <c r="ES439" s="510"/>
      <c r="ET439" s="510"/>
      <c r="EU439" s="510"/>
      <c r="EV439" s="510"/>
      <c r="EW439" s="510"/>
      <c r="EX439" s="510"/>
      <c r="EY439" s="510"/>
      <c r="EZ439" s="510"/>
      <c r="FA439" s="510"/>
      <c r="FB439" s="510"/>
      <c r="FC439" s="510"/>
      <c r="FD439" s="510"/>
      <c r="FE439" s="510"/>
      <c r="FF439" s="510"/>
      <c r="FG439" s="510"/>
      <c r="FH439" s="510"/>
      <c r="FI439" s="510"/>
      <c r="FJ439" s="503"/>
      <c r="FK439" s="503"/>
      <c r="FL439" s="503"/>
      <c r="FM439" s="503"/>
      <c r="FN439" s="503"/>
      <c r="FO439" s="503"/>
      <c r="FP439" s="503"/>
      <c r="FQ439" s="503"/>
      <c r="FR439" s="503"/>
      <c r="FS439" s="503"/>
      <c r="FT439" s="503"/>
      <c r="FU439" s="503"/>
      <c r="FV439" s="503"/>
      <c r="FW439" s="503"/>
      <c r="FX439" s="503"/>
      <c r="FY439" s="503"/>
      <c r="FZ439" s="503"/>
      <c r="GA439" s="503"/>
      <c r="GB439" s="503"/>
      <c r="GC439" s="503"/>
      <c r="GD439" s="503"/>
      <c r="GE439" s="503"/>
      <c r="GF439" s="503"/>
      <c r="GG439" s="503"/>
      <c r="GH439" s="503"/>
      <c r="GI439" s="503"/>
      <c r="GJ439" s="503"/>
      <c r="GK439" s="503"/>
      <c r="GL439" s="503"/>
      <c r="GM439" s="503"/>
      <c r="GN439" s="503"/>
      <c r="GO439" s="503"/>
      <c r="GP439" s="503"/>
      <c r="GQ439" s="503"/>
      <c r="GR439" s="503"/>
      <c r="GS439" s="503"/>
      <c r="GT439" s="503"/>
      <c r="GU439" s="503"/>
      <c r="GV439" s="503"/>
      <c r="GW439" s="503"/>
      <c r="GX439" s="503"/>
      <c r="GY439" s="503"/>
      <c r="GZ439" s="503"/>
      <c r="HA439" s="503"/>
      <c r="HB439" s="503"/>
      <c r="HC439" s="503"/>
      <c r="HD439" s="503"/>
      <c r="HE439" s="503"/>
      <c r="HF439" s="503"/>
      <c r="HG439" s="503"/>
      <c r="HH439" s="503"/>
      <c r="HI439" s="503"/>
      <c r="HJ439" s="503"/>
      <c r="HK439" s="503"/>
      <c r="HL439" s="503"/>
      <c r="HM439" s="503"/>
      <c r="HN439" s="503"/>
      <c r="HO439" s="503"/>
      <c r="HP439" s="503"/>
      <c r="HQ439" s="503"/>
      <c r="HR439" s="503"/>
      <c r="HS439" s="503"/>
      <c r="HT439" s="503"/>
      <c r="HU439" s="503"/>
      <c r="HV439" s="503"/>
      <c r="HW439" s="503"/>
      <c r="HX439" s="503"/>
      <c r="HY439" s="503"/>
      <c r="HZ439" s="503"/>
      <c r="IA439" s="503"/>
      <c r="IB439" s="503"/>
      <c r="IC439" s="503"/>
      <c r="ID439" s="503"/>
      <c r="IE439" s="503"/>
      <c r="IF439" s="503"/>
      <c r="IG439" s="503"/>
      <c r="IH439" s="503"/>
      <c r="II439" s="503"/>
      <c r="IJ439" s="503"/>
      <c r="IK439" s="503"/>
      <c r="IL439" s="503"/>
      <c r="IM439" s="503"/>
      <c r="IN439" s="503"/>
      <c r="IO439" s="503"/>
    </row>
    <row r="440" spans="1:249" s="508" customFormat="1" x14ac:dyDescent="0.25">
      <c r="A440" s="503"/>
      <c r="B440" s="503"/>
      <c r="C440" s="504"/>
      <c r="D440" s="503"/>
      <c r="E440" s="503"/>
      <c r="F440" s="505"/>
      <c r="G440" s="503"/>
      <c r="H440" s="503"/>
      <c r="I440" s="938"/>
      <c r="J440" s="938"/>
      <c r="K440" s="938"/>
      <c r="L440" s="938"/>
      <c r="M440" s="938"/>
      <c r="N440" s="938"/>
      <c r="O440" s="938"/>
      <c r="P440" s="938"/>
      <c r="Q440" s="938"/>
      <c r="R440" s="503"/>
      <c r="S440" s="861"/>
      <c r="T440" s="510"/>
      <c r="U440" s="506"/>
      <c r="V440" s="314"/>
      <c r="W440" s="314"/>
      <c r="X440" s="314"/>
      <c r="Y440" s="314"/>
      <c r="Z440" s="314"/>
      <c r="AA440" s="314"/>
      <c r="AB440" s="510"/>
      <c r="AC440" s="510"/>
      <c r="AD440" s="510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10"/>
      <c r="BC440" s="510"/>
      <c r="BD440" s="510"/>
      <c r="BE440" s="510"/>
      <c r="BF440" s="510"/>
      <c r="BG440" s="510"/>
      <c r="BH440" s="510"/>
      <c r="BI440" s="510"/>
      <c r="BJ440" s="510"/>
      <c r="BK440" s="510"/>
      <c r="BL440" s="510"/>
      <c r="BM440" s="510"/>
      <c r="BN440" s="510"/>
      <c r="BO440" s="510"/>
      <c r="BP440" s="510"/>
      <c r="BQ440" s="510"/>
      <c r="BR440" s="510"/>
      <c r="BS440" s="510"/>
      <c r="BT440" s="510"/>
      <c r="BU440" s="510"/>
      <c r="BV440" s="510"/>
      <c r="BW440" s="510"/>
      <c r="BX440" s="510"/>
      <c r="BY440" s="510"/>
      <c r="BZ440" s="510"/>
      <c r="CA440" s="510"/>
      <c r="CB440" s="510"/>
      <c r="CC440" s="510"/>
      <c r="CD440" s="510"/>
      <c r="CE440" s="510"/>
      <c r="CF440" s="510"/>
      <c r="CG440" s="510"/>
      <c r="CH440" s="510"/>
      <c r="CI440" s="510"/>
      <c r="CJ440" s="510"/>
      <c r="CK440" s="510"/>
      <c r="CL440" s="510"/>
      <c r="CM440" s="510"/>
      <c r="CN440" s="510"/>
      <c r="CO440" s="510"/>
      <c r="CP440" s="510"/>
      <c r="CQ440" s="510"/>
      <c r="CR440" s="510"/>
      <c r="CS440" s="510"/>
      <c r="CT440" s="510"/>
      <c r="CU440" s="510"/>
      <c r="CV440" s="510"/>
      <c r="CW440" s="510"/>
      <c r="CX440" s="510"/>
      <c r="CY440" s="510"/>
      <c r="CZ440" s="510"/>
      <c r="DA440" s="510"/>
      <c r="DB440" s="510"/>
      <c r="DC440" s="510"/>
      <c r="DD440" s="510"/>
      <c r="DE440" s="510"/>
      <c r="DF440" s="510"/>
      <c r="DG440" s="510"/>
      <c r="DH440" s="510"/>
      <c r="DI440" s="510"/>
      <c r="DJ440" s="510"/>
      <c r="DK440" s="510"/>
      <c r="DL440" s="510"/>
      <c r="DM440" s="510"/>
      <c r="DN440" s="510"/>
      <c r="DO440" s="510"/>
      <c r="DP440" s="510"/>
      <c r="DQ440" s="510"/>
      <c r="DR440" s="510"/>
      <c r="DS440" s="510"/>
      <c r="DT440" s="510"/>
      <c r="DU440" s="510"/>
      <c r="DV440" s="510"/>
      <c r="DW440" s="510"/>
      <c r="DX440" s="510"/>
      <c r="DY440" s="510"/>
      <c r="DZ440" s="510"/>
      <c r="EA440" s="510"/>
      <c r="EB440" s="510"/>
      <c r="EC440" s="510"/>
      <c r="ED440" s="510"/>
      <c r="EE440" s="510"/>
      <c r="EF440" s="510"/>
      <c r="EG440" s="510"/>
      <c r="EH440" s="510"/>
      <c r="EI440" s="510"/>
      <c r="EJ440" s="510"/>
      <c r="EK440" s="510"/>
      <c r="EL440" s="510"/>
      <c r="EM440" s="510"/>
      <c r="EN440" s="510"/>
      <c r="EO440" s="510"/>
      <c r="EP440" s="510"/>
      <c r="EQ440" s="510"/>
      <c r="ER440" s="510"/>
      <c r="ES440" s="510"/>
      <c r="ET440" s="510"/>
      <c r="EU440" s="510"/>
      <c r="EV440" s="510"/>
      <c r="EW440" s="510"/>
      <c r="EX440" s="510"/>
      <c r="EY440" s="510"/>
      <c r="EZ440" s="510"/>
      <c r="FA440" s="510"/>
      <c r="FB440" s="510"/>
      <c r="FC440" s="510"/>
      <c r="FD440" s="510"/>
      <c r="FE440" s="510"/>
      <c r="FF440" s="510"/>
      <c r="FG440" s="510"/>
      <c r="FH440" s="510"/>
      <c r="FI440" s="510"/>
      <c r="FJ440" s="503"/>
      <c r="FK440" s="503"/>
      <c r="FL440" s="503"/>
      <c r="FM440" s="503"/>
      <c r="FN440" s="503"/>
      <c r="FO440" s="503"/>
      <c r="FP440" s="503"/>
      <c r="FQ440" s="503"/>
      <c r="FR440" s="503"/>
      <c r="FS440" s="503"/>
      <c r="FT440" s="503"/>
      <c r="FU440" s="503"/>
      <c r="FV440" s="503"/>
      <c r="FW440" s="503"/>
      <c r="FX440" s="503"/>
      <c r="FY440" s="503"/>
      <c r="FZ440" s="503"/>
      <c r="GA440" s="503"/>
      <c r="GB440" s="503"/>
      <c r="GC440" s="503"/>
      <c r="GD440" s="503"/>
      <c r="GE440" s="503"/>
      <c r="GF440" s="503"/>
      <c r="GG440" s="503"/>
      <c r="GH440" s="503"/>
      <c r="GI440" s="503"/>
      <c r="GJ440" s="503"/>
      <c r="GK440" s="503"/>
      <c r="GL440" s="503"/>
      <c r="GM440" s="503"/>
      <c r="GN440" s="503"/>
      <c r="GO440" s="503"/>
      <c r="GP440" s="503"/>
      <c r="GQ440" s="503"/>
      <c r="GR440" s="503"/>
      <c r="GS440" s="503"/>
      <c r="GT440" s="503"/>
      <c r="GU440" s="503"/>
      <c r="GV440" s="503"/>
      <c r="GW440" s="503"/>
      <c r="GX440" s="503"/>
      <c r="GY440" s="503"/>
      <c r="GZ440" s="503"/>
      <c r="HA440" s="503"/>
      <c r="HB440" s="503"/>
      <c r="HC440" s="503"/>
      <c r="HD440" s="503"/>
      <c r="HE440" s="503"/>
      <c r="HF440" s="503"/>
      <c r="HG440" s="503"/>
      <c r="HH440" s="503"/>
      <c r="HI440" s="503"/>
      <c r="HJ440" s="503"/>
      <c r="HK440" s="503"/>
      <c r="HL440" s="503"/>
      <c r="HM440" s="503"/>
      <c r="HN440" s="503"/>
      <c r="HO440" s="503"/>
      <c r="HP440" s="503"/>
      <c r="HQ440" s="503"/>
      <c r="HR440" s="503"/>
      <c r="HS440" s="503"/>
      <c r="HT440" s="503"/>
      <c r="HU440" s="503"/>
      <c r="HV440" s="503"/>
      <c r="HW440" s="503"/>
      <c r="HX440" s="503"/>
      <c r="HY440" s="503"/>
      <c r="HZ440" s="503"/>
      <c r="IA440" s="503"/>
      <c r="IB440" s="503"/>
      <c r="IC440" s="503"/>
      <c r="ID440" s="503"/>
      <c r="IE440" s="503"/>
      <c r="IF440" s="503"/>
      <c r="IG440" s="503"/>
      <c r="IH440" s="503"/>
      <c r="II440" s="503"/>
      <c r="IJ440" s="503"/>
      <c r="IK440" s="503"/>
      <c r="IL440" s="503"/>
      <c r="IM440" s="503"/>
      <c r="IN440" s="503"/>
      <c r="IO440" s="503"/>
    </row>
    <row r="441" spans="1:249" s="508" customFormat="1" x14ac:dyDescent="0.25">
      <c r="A441" s="503"/>
      <c r="B441" s="503"/>
      <c r="C441" s="504"/>
      <c r="D441" s="503"/>
      <c r="E441" s="503"/>
      <c r="F441" s="505"/>
      <c r="G441" s="503"/>
      <c r="H441" s="503"/>
      <c r="I441" s="938"/>
      <c r="J441" s="938"/>
      <c r="K441" s="938"/>
      <c r="L441" s="938"/>
      <c r="M441" s="938"/>
      <c r="N441" s="938"/>
      <c r="O441" s="938"/>
      <c r="P441" s="938"/>
      <c r="Q441" s="938"/>
      <c r="R441" s="503"/>
      <c r="S441" s="861"/>
      <c r="T441" s="510"/>
      <c r="U441" s="506"/>
      <c r="V441" s="314"/>
      <c r="W441" s="314"/>
      <c r="X441" s="314"/>
      <c r="Y441" s="314"/>
      <c r="Z441" s="314"/>
      <c r="AA441" s="314"/>
      <c r="AB441" s="510"/>
      <c r="AC441" s="510"/>
      <c r="AD441" s="510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10"/>
      <c r="BC441" s="510"/>
      <c r="BD441" s="510"/>
      <c r="BE441" s="510"/>
      <c r="BF441" s="510"/>
      <c r="BG441" s="510"/>
      <c r="BH441" s="510"/>
      <c r="BI441" s="510"/>
      <c r="BJ441" s="510"/>
      <c r="BK441" s="510"/>
      <c r="BL441" s="510"/>
      <c r="BM441" s="510"/>
      <c r="BN441" s="510"/>
      <c r="BO441" s="510"/>
      <c r="BP441" s="510"/>
      <c r="BQ441" s="510"/>
      <c r="BR441" s="510"/>
      <c r="BS441" s="510"/>
      <c r="BT441" s="510"/>
      <c r="BU441" s="510"/>
      <c r="BV441" s="510"/>
      <c r="BW441" s="510"/>
      <c r="BX441" s="510"/>
      <c r="BY441" s="510"/>
      <c r="BZ441" s="510"/>
      <c r="CA441" s="510"/>
      <c r="CB441" s="510"/>
      <c r="CC441" s="510"/>
      <c r="CD441" s="510"/>
      <c r="CE441" s="510"/>
      <c r="CF441" s="510"/>
      <c r="CG441" s="510"/>
      <c r="CH441" s="510"/>
      <c r="CI441" s="510"/>
      <c r="CJ441" s="510"/>
      <c r="CK441" s="510"/>
      <c r="CL441" s="510"/>
      <c r="CM441" s="510"/>
      <c r="CN441" s="510"/>
      <c r="CO441" s="510"/>
      <c r="CP441" s="510"/>
      <c r="CQ441" s="510"/>
      <c r="CR441" s="510"/>
      <c r="CS441" s="510"/>
      <c r="CT441" s="510"/>
      <c r="CU441" s="510"/>
      <c r="CV441" s="510"/>
      <c r="CW441" s="510"/>
      <c r="CX441" s="510"/>
      <c r="CY441" s="510"/>
      <c r="CZ441" s="510"/>
      <c r="DA441" s="510"/>
      <c r="DB441" s="510"/>
      <c r="DC441" s="510"/>
      <c r="DD441" s="510"/>
      <c r="DE441" s="510"/>
      <c r="DF441" s="510"/>
      <c r="DG441" s="510"/>
      <c r="DH441" s="510"/>
      <c r="DI441" s="510"/>
      <c r="DJ441" s="510"/>
      <c r="DK441" s="510"/>
      <c r="DL441" s="510"/>
      <c r="DM441" s="510"/>
      <c r="DN441" s="510"/>
      <c r="DO441" s="510"/>
      <c r="DP441" s="510"/>
      <c r="DQ441" s="510"/>
      <c r="DR441" s="510"/>
      <c r="DS441" s="510"/>
      <c r="DT441" s="510"/>
      <c r="DU441" s="510"/>
      <c r="DV441" s="510"/>
      <c r="DW441" s="510"/>
      <c r="DX441" s="510"/>
      <c r="DY441" s="510"/>
      <c r="DZ441" s="510"/>
      <c r="EA441" s="510"/>
      <c r="EB441" s="510"/>
      <c r="EC441" s="510"/>
      <c r="ED441" s="510"/>
      <c r="EE441" s="510"/>
      <c r="EF441" s="510"/>
      <c r="EG441" s="510"/>
      <c r="EH441" s="510"/>
      <c r="EI441" s="510"/>
      <c r="EJ441" s="510"/>
      <c r="EK441" s="510"/>
      <c r="EL441" s="510"/>
      <c r="EM441" s="510"/>
      <c r="EN441" s="510"/>
      <c r="EO441" s="510"/>
      <c r="EP441" s="510"/>
      <c r="EQ441" s="510"/>
      <c r="ER441" s="510"/>
      <c r="ES441" s="510"/>
      <c r="ET441" s="510"/>
      <c r="EU441" s="510"/>
      <c r="EV441" s="510"/>
      <c r="EW441" s="510"/>
      <c r="EX441" s="510"/>
      <c r="EY441" s="510"/>
      <c r="EZ441" s="510"/>
      <c r="FA441" s="510"/>
      <c r="FB441" s="510"/>
      <c r="FC441" s="510"/>
      <c r="FD441" s="510"/>
      <c r="FE441" s="510"/>
      <c r="FF441" s="510"/>
      <c r="FG441" s="510"/>
      <c r="FH441" s="510"/>
      <c r="FI441" s="510"/>
      <c r="FJ441" s="503"/>
      <c r="FK441" s="503"/>
      <c r="FL441" s="503"/>
      <c r="FM441" s="503"/>
      <c r="FN441" s="503"/>
      <c r="FO441" s="503"/>
      <c r="FP441" s="503"/>
      <c r="FQ441" s="503"/>
      <c r="FR441" s="503"/>
      <c r="FS441" s="503"/>
      <c r="FT441" s="503"/>
      <c r="FU441" s="503"/>
      <c r="FV441" s="503"/>
      <c r="FW441" s="503"/>
      <c r="FX441" s="503"/>
      <c r="FY441" s="503"/>
      <c r="FZ441" s="503"/>
      <c r="GA441" s="503"/>
      <c r="GB441" s="503"/>
      <c r="GC441" s="503"/>
      <c r="GD441" s="503"/>
      <c r="GE441" s="503"/>
      <c r="GF441" s="503"/>
      <c r="GG441" s="503"/>
      <c r="GH441" s="503"/>
      <c r="GI441" s="503"/>
      <c r="GJ441" s="503"/>
      <c r="GK441" s="503"/>
      <c r="GL441" s="503"/>
      <c r="GM441" s="503"/>
      <c r="GN441" s="503"/>
      <c r="GO441" s="503"/>
      <c r="GP441" s="503"/>
      <c r="GQ441" s="503"/>
      <c r="GR441" s="503"/>
      <c r="GS441" s="503"/>
      <c r="GT441" s="503"/>
      <c r="GU441" s="503"/>
      <c r="GV441" s="503"/>
      <c r="GW441" s="503"/>
      <c r="GX441" s="503"/>
      <c r="GY441" s="503"/>
      <c r="GZ441" s="503"/>
      <c r="HA441" s="503"/>
      <c r="HB441" s="503"/>
      <c r="HC441" s="503"/>
      <c r="HD441" s="503"/>
      <c r="HE441" s="503"/>
      <c r="HF441" s="503"/>
      <c r="HG441" s="503"/>
      <c r="HH441" s="503"/>
      <c r="HI441" s="503"/>
      <c r="HJ441" s="503"/>
      <c r="HK441" s="503"/>
      <c r="HL441" s="503"/>
      <c r="HM441" s="503"/>
      <c r="HN441" s="503"/>
      <c r="HO441" s="503"/>
      <c r="HP441" s="503"/>
      <c r="HQ441" s="503"/>
      <c r="HR441" s="503"/>
      <c r="HS441" s="503"/>
      <c r="HT441" s="503"/>
      <c r="HU441" s="503"/>
      <c r="HV441" s="503"/>
      <c r="HW441" s="503"/>
      <c r="HX441" s="503"/>
      <c r="HY441" s="503"/>
      <c r="HZ441" s="503"/>
      <c r="IA441" s="503"/>
      <c r="IB441" s="503"/>
      <c r="IC441" s="503"/>
      <c r="ID441" s="503"/>
      <c r="IE441" s="503"/>
      <c r="IF441" s="503"/>
      <c r="IG441" s="503"/>
      <c r="IH441" s="503"/>
      <c r="II441" s="503"/>
      <c r="IJ441" s="503"/>
      <c r="IK441" s="503"/>
      <c r="IL441" s="503"/>
      <c r="IM441" s="503"/>
      <c r="IN441" s="503"/>
      <c r="IO441" s="503"/>
    </row>
    <row r="442" spans="1:249" s="508" customFormat="1" x14ac:dyDescent="0.25">
      <c r="A442" s="503"/>
      <c r="B442" s="503"/>
      <c r="C442" s="504"/>
      <c r="D442" s="503"/>
      <c r="E442" s="503"/>
      <c r="F442" s="505"/>
      <c r="G442" s="503"/>
      <c r="H442" s="503"/>
      <c r="I442" s="938"/>
      <c r="J442" s="938"/>
      <c r="K442" s="938"/>
      <c r="L442" s="938"/>
      <c r="M442" s="938"/>
      <c r="N442" s="938"/>
      <c r="O442" s="938"/>
      <c r="P442" s="938"/>
      <c r="Q442" s="938"/>
      <c r="R442" s="503"/>
      <c r="S442" s="861"/>
      <c r="T442" s="510"/>
      <c r="U442" s="506"/>
      <c r="V442" s="314"/>
      <c r="W442" s="314"/>
      <c r="X442" s="314"/>
      <c r="Y442" s="314"/>
      <c r="Z442" s="314"/>
      <c r="AA442" s="314"/>
      <c r="AB442" s="510"/>
      <c r="AC442" s="510"/>
      <c r="AD442" s="510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10"/>
      <c r="BC442" s="510"/>
      <c r="BD442" s="510"/>
      <c r="BE442" s="510"/>
      <c r="BF442" s="510"/>
      <c r="BG442" s="510"/>
      <c r="BH442" s="510"/>
      <c r="BI442" s="510"/>
      <c r="BJ442" s="510"/>
      <c r="BK442" s="510"/>
      <c r="BL442" s="510"/>
      <c r="BM442" s="510"/>
      <c r="BN442" s="510"/>
      <c r="BO442" s="510"/>
      <c r="BP442" s="510"/>
      <c r="BQ442" s="510"/>
      <c r="BR442" s="510"/>
      <c r="BS442" s="510"/>
      <c r="BT442" s="510"/>
      <c r="BU442" s="510"/>
      <c r="BV442" s="510"/>
      <c r="BW442" s="510"/>
      <c r="BX442" s="510"/>
      <c r="BY442" s="510"/>
      <c r="BZ442" s="510"/>
      <c r="CA442" s="510"/>
      <c r="CB442" s="510"/>
      <c r="CC442" s="510"/>
      <c r="CD442" s="510"/>
      <c r="CE442" s="510"/>
      <c r="CF442" s="510"/>
      <c r="CG442" s="510"/>
      <c r="CH442" s="510"/>
      <c r="CI442" s="510"/>
      <c r="CJ442" s="510"/>
      <c r="CK442" s="510"/>
      <c r="CL442" s="510"/>
      <c r="CM442" s="510"/>
      <c r="CN442" s="510"/>
      <c r="CO442" s="510"/>
      <c r="CP442" s="510"/>
      <c r="CQ442" s="510"/>
      <c r="CR442" s="510"/>
      <c r="CS442" s="510"/>
      <c r="CT442" s="510"/>
      <c r="CU442" s="510"/>
      <c r="CV442" s="510"/>
      <c r="CW442" s="510"/>
      <c r="CX442" s="510"/>
      <c r="CY442" s="510"/>
      <c r="CZ442" s="510"/>
      <c r="DA442" s="510"/>
      <c r="DB442" s="510"/>
      <c r="DC442" s="510"/>
      <c r="DD442" s="510"/>
      <c r="DE442" s="510"/>
      <c r="DF442" s="510"/>
      <c r="DG442" s="510"/>
      <c r="DH442" s="510"/>
      <c r="DI442" s="510"/>
      <c r="DJ442" s="510"/>
      <c r="DK442" s="510"/>
      <c r="DL442" s="510"/>
      <c r="DM442" s="510"/>
      <c r="DN442" s="510"/>
      <c r="DO442" s="510"/>
      <c r="DP442" s="510"/>
      <c r="DQ442" s="510"/>
      <c r="DR442" s="510"/>
      <c r="DS442" s="510"/>
      <c r="DT442" s="510"/>
      <c r="DU442" s="510"/>
      <c r="DV442" s="510"/>
      <c r="DW442" s="510"/>
      <c r="DX442" s="510"/>
      <c r="DY442" s="510"/>
      <c r="DZ442" s="510"/>
      <c r="EA442" s="510"/>
      <c r="EB442" s="510"/>
      <c r="EC442" s="510"/>
      <c r="ED442" s="510"/>
      <c r="EE442" s="510"/>
      <c r="EF442" s="510"/>
      <c r="EG442" s="510"/>
      <c r="EH442" s="510"/>
      <c r="EI442" s="510"/>
      <c r="EJ442" s="510"/>
      <c r="EK442" s="510"/>
      <c r="EL442" s="510"/>
      <c r="EM442" s="510"/>
      <c r="EN442" s="510"/>
      <c r="EO442" s="510"/>
      <c r="EP442" s="510"/>
      <c r="EQ442" s="510"/>
      <c r="ER442" s="510"/>
      <c r="ES442" s="510"/>
      <c r="ET442" s="510"/>
      <c r="EU442" s="510"/>
      <c r="EV442" s="510"/>
      <c r="EW442" s="510"/>
      <c r="EX442" s="510"/>
      <c r="EY442" s="510"/>
      <c r="EZ442" s="510"/>
      <c r="FA442" s="510"/>
      <c r="FB442" s="510"/>
      <c r="FC442" s="510"/>
      <c r="FD442" s="510"/>
      <c r="FE442" s="510"/>
      <c r="FF442" s="510"/>
      <c r="FG442" s="510"/>
      <c r="FH442" s="510"/>
      <c r="FI442" s="510"/>
      <c r="FJ442" s="503"/>
      <c r="FK442" s="503"/>
      <c r="FL442" s="503"/>
      <c r="FM442" s="503"/>
      <c r="FN442" s="503"/>
      <c r="FO442" s="503"/>
      <c r="FP442" s="503"/>
      <c r="FQ442" s="503"/>
      <c r="FR442" s="503"/>
      <c r="FS442" s="503"/>
      <c r="FT442" s="503"/>
      <c r="FU442" s="503"/>
      <c r="FV442" s="503"/>
      <c r="FW442" s="503"/>
      <c r="FX442" s="503"/>
      <c r="FY442" s="503"/>
      <c r="FZ442" s="503"/>
      <c r="GA442" s="503"/>
      <c r="GB442" s="503"/>
      <c r="GC442" s="503"/>
      <c r="GD442" s="503"/>
      <c r="GE442" s="503"/>
      <c r="GF442" s="503"/>
      <c r="GG442" s="503"/>
      <c r="GH442" s="503"/>
      <c r="GI442" s="503"/>
      <c r="GJ442" s="503"/>
      <c r="GK442" s="503"/>
      <c r="GL442" s="503"/>
      <c r="GM442" s="503"/>
      <c r="GN442" s="503"/>
      <c r="GO442" s="503"/>
      <c r="GP442" s="503"/>
      <c r="GQ442" s="503"/>
      <c r="GR442" s="503"/>
      <c r="GS442" s="503"/>
      <c r="GT442" s="503"/>
      <c r="GU442" s="503"/>
      <c r="GV442" s="503"/>
      <c r="GW442" s="503"/>
      <c r="GX442" s="503"/>
      <c r="GY442" s="503"/>
      <c r="GZ442" s="503"/>
      <c r="HA442" s="503"/>
      <c r="HB442" s="503"/>
      <c r="HC442" s="503"/>
      <c r="HD442" s="503"/>
      <c r="HE442" s="503"/>
      <c r="HF442" s="503"/>
      <c r="HG442" s="503"/>
      <c r="HH442" s="503"/>
      <c r="HI442" s="503"/>
      <c r="HJ442" s="503"/>
      <c r="HK442" s="503"/>
      <c r="HL442" s="503"/>
      <c r="HM442" s="503"/>
      <c r="HN442" s="503"/>
      <c r="HO442" s="503"/>
      <c r="HP442" s="503"/>
      <c r="HQ442" s="503"/>
      <c r="HR442" s="503"/>
      <c r="HS442" s="503"/>
      <c r="HT442" s="503"/>
      <c r="HU442" s="503"/>
      <c r="HV442" s="503"/>
      <c r="HW442" s="503"/>
      <c r="HX442" s="503"/>
      <c r="HY442" s="503"/>
      <c r="HZ442" s="503"/>
      <c r="IA442" s="503"/>
      <c r="IB442" s="503"/>
      <c r="IC442" s="503"/>
      <c r="ID442" s="503"/>
      <c r="IE442" s="503"/>
      <c r="IF442" s="503"/>
      <c r="IG442" s="503"/>
      <c r="IH442" s="503"/>
      <c r="II442" s="503"/>
      <c r="IJ442" s="503"/>
      <c r="IK442" s="503"/>
      <c r="IL442" s="503"/>
      <c r="IM442" s="503"/>
      <c r="IN442" s="503"/>
      <c r="IO442" s="503"/>
    </row>
    <row r="443" spans="1:249" s="508" customFormat="1" x14ac:dyDescent="0.25">
      <c r="A443" s="503"/>
      <c r="B443" s="503"/>
      <c r="C443" s="504"/>
      <c r="D443" s="503"/>
      <c r="E443" s="503"/>
      <c r="F443" s="505"/>
      <c r="G443" s="503"/>
      <c r="H443" s="503"/>
      <c r="I443" s="938"/>
      <c r="J443" s="938"/>
      <c r="K443" s="938"/>
      <c r="L443" s="938"/>
      <c r="M443" s="938"/>
      <c r="N443" s="938"/>
      <c r="O443" s="938"/>
      <c r="P443" s="938"/>
      <c r="Q443" s="938"/>
      <c r="R443" s="503"/>
      <c r="S443" s="861"/>
      <c r="T443" s="510"/>
      <c r="U443" s="506"/>
      <c r="V443" s="314"/>
      <c r="W443" s="314"/>
      <c r="X443" s="314"/>
      <c r="Y443" s="314"/>
      <c r="Z443" s="314"/>
      <c r="AA443" s="314"/>
      <c r="AB443" s="510"/>
      <c r="AC443" s="510"/>
      <c r="AD443" s="510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10"/>
      <c r="BC443" s="510"/>
      <c r="BD443" s="510"/>
      <c r="BE443" s="510"/>
      <c r="BF443" s="510"/>
      <c r="BG443" s="510"/>
      <c r="BH443" s="510"/>
      <c r="BI443" s="510"/>
      <c r="BJ443" s="510"/>
      <c r="BK443" s="510"/>
      <c r="BL443" s="510"/>
      <c r="BM443" s="510"/>
      <c r="BN443" s="510"/>
      <c r="BO443" s="510"/>
      <c r="BP443" s="510"/>
      <c r="BQ443" s="510"/>
      <c r="BR443" s="510"/>
      <c r="BS443" s="510"/>
      <c r="BT443" s="510"/>
      <c r="BU443" s="510"/>
      <c r="BV443" s="510"/>
      <c r="BW443" s="510"/>
      <c r="BX443" s="510"/>
      <c r="BY443" s="510"/>
      <c r="BZ443" s="510"/>
      <c r="CA443" s="510"/>
      <c r="CB443" s="510"/>
      <c r="CC443" s="510"/>
      <c r="CD443" s="510"/>
      <c r="CE443" s="510"/>
      <c r="CF443" s="510"/>
      <c r="CG443" s="510"/>
      <c r="CH443" s="510"/>
      <c r="CI443" s="510"/>
      <c r="CJ443" s="510"/>
      <c r="CK443" s="510"/>
      <c r="CL443" s="510"/>
      <c r="CM443" s="510"/>
      <c r="CN443" s="510"/>
      <c r="CO443" s="510"/>
      <c r="CP443" s="510"/>
      <c r="CQ443" s="510"/>
      <c r="CR443" s="510"/>
      <c r="CS443" s="510"/>
      <c r="CT443" s="510"/>
      <c r="CU443" s="510"/>
      <c r="CV443" s="510"/>
      <c r="CW443" s="510"/>
      <c r="CX443" s="510"/>
      <c r="CY443" s="510"/>
      <c r="CZ443" s="510"/>
      <c r="DA443" s="510"/>
      <c r="DB443" s="510"/>
      <c r="DC443" s="510"/>
      <c r="DD443" s="510"/>
      <c r="DE443" s="510"/>
      <c r="DF443" s="510"/>
      <c r="DG443" s="510"/>
      <c r="DH443" s="510"/>
      <c r="DI443" s="510"/>
      <c r="DJ443" s="510"/>
      <c r="DK443" s="510"/>
      <c r="DL443" s="510"/>
      <c r="DM443" s="510"/>
      <c r="DN443" s="510"/>
      <c r="DO443" s="510"/>
      <c r="DP443" s="510"/>
      <c r="DQ443" s="510"/>
      <c r="DR443" s="510"/>
      <c r="DS443" s="510"/>
      <c r="DT443" s="510"/>
      <c r="DU443" s="510"/>
      <c r="DV443" s="510"/>
      <c r="DW443" s="510"/>
      <c r="DX443" s="510"/>
      <c r="DY443" s="510"/>
      <c r="DZ443" s="510"/>
      <c r="EA443" s="510"/>
      <c r="EB443" s="510"/>
      <c r="EC443" s="510"/>
      <c r="ED443" s="510"/>
      <c r="EE443" s="510"/>
      <c r="EF443" s="510"/>
      <c r="EG443" s="510"/>
      <c r="EH443" s="510"/>
      <c r="EI443" s="510"/>
      <c r="EJ443" s="510"/>
      <c r="EK443" s="510"/>
      <c r="EL443" s="510"/>
      <c r="EM443" s="510"/>
      <c r="EN443" s="510"/>
      <c r="EO443" s="510"/>
      <c r="EP443" s="510"/>
      <c r="EQ443" s="510"/>
      <c r="ER443" s="510"/>
      <c r="ES443" s="510"/>
      <c r="ET443" s="510"/>
      <c r="EU443" s="510"/>
      <c r="EV443" s="510"/>
      <c r="EW443" s="510"/>
      <c r="EX443" s="510"/>
      <c r="EY443" s="510"/>
      <c r="EZ443" s="510"/>
      <c r="FA443" s="510"/>
      <c r="FB443" s="510"/>
      <c r="FC443" s="510"/>
      <c r="FD443" s="510"/>
      <c r="FE443" s="510"/>
      <c r="FF443" s="510"/>
      <c r="FG443" s="510"/>
      <c r="FH443" s="510"/>
      <c r="FI443" s="510"/>
      <c r="FJ443" s="503"/>
      <c r="FK443" s="503"/>
      <c r="FL443" s="503"/>
      <c r="FM443" s="503"/>
      <c r="FN443" s="503"/>
      <c r="FO443" s="503"/>
      <c r="FP443" s="503"/>
      <c r="FQ443" s="503"/>
      <c r="FR443" s="503"/>
      <c r="FS443" s="503"/>
      <c r="FT443" s="503"/>
      <c r="FU443" s="503"/>
      <c r="FV443" s="503"/>
      <c r="FW443" s="503"/>
      <c r="FX443" s="503"/>
      <c r="FY443" s="503"/>
      <c r="FZ443" s="503"/>
      <c r="GA443" s="503"/>
      <c r="GB443" s="503"/>
      <c r="GC443" s="503"/>
      <c r="GD443" s="503"/>
      <c r="GE443" s="503"/>
      <c r="GF443" s="503"/>
      <c r="GG443" s="503"/>
      <c r="GH443" s="503"/>
      <c r="GI443" s="503"/>
      <c r="GJ443" s="503"/>
      <c r="GK443" s="503"/>
      <c r="GL443" s="503"/>
      <c r="GM443" s="503"/>
      <c r="GN443" s="503"/>
      <c r="GO443" s="503"/>
      <c r="GP443" s="503"/>
      <c r="GQ443" s="503"/>
      <c r="GR443" s="503"/>
      <c r="GS443" s="503"/>
      <c r="GT443" s="503"/>
      <c r="GU443" s="503"/>
      <c r="GV443" s="503"/>
      <c r="GW443" s="503"/>
      <c r="GX443" s="503"/>
      <c r="GY443" s="503"/>
      <c r="GZ443" s="503"/>
      <c r="HA443" s="503"/>
      <c r="HB443" s="503"/>
      <c r="HC443" s="503"/>
      <c r="HD443" s="503"/>
      <c r="HE443" s="503"/>
      <c r="HF443" s="503"/>
      <c r="HG443" s="503"/>
      <c r="HH443" s="503"/>
      <c r="HI443" s="503"/>
      <c r="HJ443" s="503"/>
      <c r="HK443" s="503"/>
      <c r="HL443" s="503"/>
      <c r="HM443" s="503"/>
      <c r="HN443" s="503"/>
      <c r="HO443" s="503"/>
      <c r="HP443" s="503"/>
      <c r="HQ443" s="503"/>
      <c r="HR443" s="503"/>
      <c r="HS443" s="503"/>
      <c r="HT443" s="503"/>
      <c r="HU443" s="503"/>
      <c r="HV443" s="503"/>
      <c r="HW443" s="503"/>
      <c r="HX443" s="503"/>
      <c r="HY443" s="503"/>
      <c r="HZ443" s="503"/>
      <c r="IA443" s="503"/>
      <c r="IB443" s="503"/>
      <c r="IC443" s="503"/>
      <c r="ID443" s="503"/>
      <c r="IE443" s="503"/>
      <c r="IF443" s="503"/>
      <c r="IG443" s="503"/>
      <c r="IH443" s="503"/>
      <c r="II443" s="503"/>
      <c r="IJ443" s="503"/>
      <c r="IK443" s="503"/>
      <c r="IL443" s="503"/>
      <c r="IM443" s="503"/>
      <c r="IN443" s="503"/>
      <c r="IO443" s="503"/>
    </row>
    <row r="444" spans="1:249" s="508" customFormat="1" x14ac:dyDescent="0.25">
      <c r="A444" s="503"/>
      <c r="B444" s="503"/>
      <c r="C444" s="504"/>
      <c r="D444" s="503"/>
      <c r="E444" s="503"/>
      <c r="F444" s="505"/>
      <c r="G444" s="503"/>
      <c r="H444" s="503"/>
      <c r="I444" s="938"/>
      <c r="J444" s="938"/>
      <c r="K444" s="938"/>
      <c r="L444" s="938"/>
      <c r="M444" s="938"/>
      <c r="N444" s="938"/>
      <c r="O444" s="938"/>
      <c r="P444" s="938"/>
      <c r="Q444" s="938"/>
      <c r="R444" s="503"/>
      <c r="S444" s="861"/>
      <c r="T444" s="510"/>
      <c r="U444" s="506"/>
      <c r="V444" s="314"/>
      <c r="W444" s="314"/>
      <c r="X444" s="314"/>
      <c r="Y444" s="314"/>
      <c r="Z444" s="314"/>
      <c r="AA444" s="314"/>
      <c r="AB444" s="510"/>
      <c r="AC444" s="510"/>
      <c r="AD444" s="510"/>
      <c r="AE444" s="507"/>
      <c r="AF444" s="507"/>
      <c r="AG444" s="507"/>
      <c r="AH444" s="507"/>
      <c r="AI444" s="507"/>
      <c r="AJ444" s="507"/>
      <c r="AK444" s="507"/>
      <c r="AL444" s="507"/>
      <c r="AM444" s="507"/>
      <c r="AN444" s="507"/>
      <c r="AO444" s="507"/>
      <c r="AP444" s="507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10"/>
      <c r="BC444" s="510"/>
      <c r="BD444" s="510"/>
      <c r="BE444" s="510"/>
      <c r="BF444" s="510"/>
      <c r="BG444" s="510"/>
      <c r="BH444" s="510"/>
      <c r="BI444" s="510"/>
      <c r="BJ444" s="510"/>
      <c r="BK444" s="510"/>
      <c r="BL444" s="510"/>
      <c r="BM444" s="510"/>
      <c r="BN444" s="510"/>
      <c r="BO444" s="510"/>
      <c r="BP444" s="510"/>
      <c r="BQ444" s="510"/>
      <c r="BR444" s="510"/>
      <c r="BS444" s="510"/>
      <c r="BT444" s="510"/>
      <c r="BU444" s="510"/>
      <c r="BV444" s="510"/>
      <c r="BW444" s="510"/>
      <c r="BX444" s="510"/>
      <c r="BY444" s="510"/>
      <c r="BZ444" s="510"/>
      <c r="CA444" s="510"/>
      <c r="CB444" s="510"/>
      <c r="CC444" s="510"/>
      <c r="CD444" s="510"/>
      <c r="CE444" s="510"/>
      <c r="CF444" s="510"/>
      <c r="CG444" s="510"/>
      <c r="CH444" s="510"/>
      <c r="CI444" s="510"/>
      <c r="CJ444" s="510"/>
      <c r="CK444" s="510"/>
      <c r="CL444" s="510"/>
      <c r="CM444" s="510"/>
      <c r="CN444" s="510"/>
      <c r="CO444" s="510"/>
      <c r="CP444" s="510"/>
      <c r="CQ444" s="510"/>
      <c r="CR444" s="510"/>
      <c r="CS444" s="510"/>
      <c r="CT444" s="510"/>
      <c r="CU444" s="510"/>
      <c r="CV444" s="510"/>
      <c r="CW444" s="510"/>
      <c r="CX444" s="510"/>
      <c r="CY444" s="510"/>
      <c r="CZ444" s="510"/>
      <c r="DA444" s="510"/>
      <c r="DB444" s="510"/>
      <c r="DC444" s="510"/>
      <c r="DD444" s="510"/>
      <c r="DE444" s="510"/>
      <c r="DF444" s="510"/>
      <c r="DG444" s="510"/>
      <c r="DH444" s="510"/>
      <c r="DI444" s="510"/>
      <c r="DJ444" s="510"/>
      <c r="DK444" s="510"/>
      <c r="DL444" s="510"/>
      <c r="DM444" s="510"/>
      <c r="DN444" s="510"/>
      <c r="DO444" s="510"/>
      <c r="DP444" s="510"/>
      <c r="DQ444" s="510"/>
      <c r="DR444" s="510"/>
      <c r="DS444" s="510"/>
      <c r="DT444" s="510"/>
      <c r="DU444" s="510"/>
      <c r="DV444" s="510"/>
      <c r="DW444" s="510"/>
      <c r="DX444" s="510"/>
      <c r="DY444" s="510"/>
      <c r="DZ444" s="510"/>
      <c r="EA444" s="510"/>
      <c r="EB444" s="510"/>
      <c r="EC444" s="510"/>
      <c r="ED444" s="510"/>
      <c r="EE444" s="510"/>
      <c r="EF444" s="510"/>
      <c r="EG444" s="510"/>
      <c r="EH444" s="510"/>
      <c r="EI444" s="510"/>
      <c r="EJ444" s="510"/>
      <c r="EK444" s="510"/>
      <c r="EL444" s="510"/>
      <c r="EM444" s="510"/>
      <c r="EN444" s="510"/>
      <c r="EO444" s="510"/>
      <c r="EP444" s="510"/>
      <c r="EQ444" s="510"/>
      <c r="ER444" s="510"/>
      <c r="ES444" s="510"/>
      <c r="ET444" s="510"/>
      <c r="EU444" s="510"/>
      <c r="EV444" s="510"/>
      <c r="EW444" s="510"/>
      <c r="EX444" s="510"/>
      <c r="EY444" s="510"/>
      <c r="EZ444" s="510"/>
      <c r="FA444" s="510"/>
      <c r="FB444" s="510"/>
      <c r="FC444" s="510"/>
      <c r="FD444" s="510"/>
      <c r="FE444" s="510"/>
      <c r="FF444" s="510"/>
      <c r="FG444" s="510"/>
      <c r="FH444" s="510"/>
      <c r="FI444" s="510"/>
      <c r="FJ444" s="503"/>
      <c r="FK444" s="503"/>
      <c r="FL444" s="503"/>
      <c r="FM444" s="503"/>
      <c r="FN444" s="503"/>
      <c r="FO444" s="503"/>
      <c r="FP444" s="503"/>
      <c r="FQ444" s="503"/>
      <c r="FR444" s="503"/>
      <c r="FS444" s="503"/>
      <c r="FT444" s="503"/>
      <c r="FU444" s="503"/>
      <c r="FV444" s="503"/>
      <c r="FW444" s="503"/>
      <c r="FX444" s="503"/>
      <c r="FY444" s="503"/>
      <c r="FZ444" s="503"/>
      <c r="GA444" s="503"/>
      <c r="GB444" s="503"/>
      <c r="GC444" s="503"/>
      <c r="GD444" s="503"/>
      <c r="GE444" s="503"/>
      <c r="GF444" s="503"/>
      <c r="GG444" s="503"/>
      <c r="GH444" s="503"/>
      <c r="GI444" s="503"/>
      <c r="GJ444" s="503"/>
      <c r="GK444" s="503"/>
      <c r="GL444" s="503"/>
      <c r="GM444" s="503"/>
      <c r="GN444" s="503"/>
      <c r="GO444" s="503"/>
      <c r="GP444" s="503"/>
      <c r="GQ444" s="503"/>
      <c r="GR444" s="503"/>
      <c r="GS444" s="503"/>
      <c r="GT444" s="503"/>
      <c r="GU444" s="503"/>
      <c r="GV444" s="503"/>
      <c r="GW444" s="503"/>
      <c r="GX444" s="503"/>
      <c r="GY444" s="503"/>
      <c r="GZ444" s="503"/>
      <c r="HA444" s="503"/>
      <c r="HB444" s="503"/>
      <c r="HC444" s="503"/>
      <c r="HD444" s="503"/>
      <c r="HE444" s="503"/>
      <c r="HF444" s="503"/>
      <c r="HG444" s="503"/>
      <c r="HH444" s="503"/>
      <c r="HI444" s="503"/>
      <c r="HJ444" s="503"/>
      <c r="HK444" s="503"/>
      <c r="HL444" s="503"/>
      <c r="HM444" s="503"/>
      <c r="HN444" s="503"/>
      <c r="HO444" s="503"/>
      <c r="HP444" s="503"/>
      <c r="HQ444" s="503"/>
      <c r="HR444" s="503"/>
      <c r="HS444" s="503"/>
      <c r="HT444" s="503"/>
      <c r="HU444" s="503"/>
      <c r="HV444" s="503"/>
      <c r="HW444" s="503"/>
      <c r="HX444" s="503"/>
      <c r="HY444" s="503"/>
      <c r="HZ444" s="503"/>
      <c r="IA444" s="503"/>
      <c r="IB444" s="503"/>
      <c r="IC444" s="503"/>
      <c r="ID444" s="503"/>
      <c r="IE444" s="503"/>
      <c r="IF444" s="503"/>
      <c r="IG444" s="503"/>
      <c r="IH444" s="503"/>
      <c r="II444" s="503"/>
      <c r="IJ444" s="503"/>
      <c r="IK444" s="503"/>
      <c r="IL444" s="503"/>
      <c r="IM444" s="503"/>
      <c r="IN444" s="503"/>
      <c r="IO444" s="503"/>
    </row>
    <row r="445" spans="1:249" s="508" customFormat="1" x14ac:dyDescent="0.25">
      <c r="A445" s="503"/>
      <c r="B445" s="503"/>
      <c r="C445" s="504"/>
      <c r="D445" s="503"/>
      <c r="E445" s="503"/>
      <c r="F445" s="505"/>
      <c r="G445" s="503"/>
      <c r="H445" s="503"/>
      <c r="I445" s="938"/>
      <c r="J445" s="938"/>
      <c r="K445" s="938"/>
      <c r="L445" s="938"/>
      <c r="M445" s="938"/>
      <c r="N445" s="938"/>
      <c r="O445" s="938"/>
      <c r="P445" s="938"/>
      <c r="Q445" s="938"/>
      <c r="R445" s="503"/>
      <c r="S445" s="861"/>
      <c r="T445" s="510"/>
      <c r="U445" s="506"/>
      <c r="V445" s="314"/>
      <c r="W445" s="314"/>
      <c r="X445" s="314"/>
      <c r="Y445" s="314"/>
      <c r="Z445" s="314"/>
      <c r="AA445" s="314"/>
      <c r="AB445" s="510"/>
      <c r="AC445" s="510"/>
      <c r="AD445" s="510"/>
      <c r="AE445" s="507"/>
      <c r="AF445" s="507"/>
      <c r="AG445" s="507"/>
      <c r="AH445" s="507"/>
      <c r="AI445" s="507"/>
      <c r="AJ445" s="507"/>
      <c r="AK445" s="507"/>
      <c r="AL445" s="507"/>
      <c r="AM445" s="507"/>
      <c r="AN445" s="507"/>
      <c r="AO445" s="507"/>
      <c r="AP445" s="507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10"/>
      <c r="BC445" s="510"/>
      <c r="BD445" s="510"/>
      <c r="BE445" s="510"/>
      <c r="BF445" s="510"/>
      <c r="BG445" s="510"/>
      <c r="BH445" s="510"/>
      <c r="BI445" s="510"/>
      <c r="BJ445" s="510"/>
      <c r="BK445" s="510"/>
      <c r="BL445" s="510"/>
      <c r="BM445" s="510"/>
      <c r="BN445" s="510"/>
      <c r="BO445" s="510"/>
      <c r="BP445" s="510"/>
      <c r="BQ445" s="510"/>
      <c r="BR445" s="510"/>
      <c r="BS445" s="510"/>
      <c r="BT445" s="510"/>
      <c r="BU445" s="510"/>
      <c r="BV445" s="510"/>
      <c r="BW445" s="510"/>
      <c r="BX445" s="510"/>
      <c r="BY445" s="510"/>
      <c r="BZ445" s="510"/>
      <c r="CA445" s="510"/>
      <c r="CB445" s="510"/>
      <c r="CC445" s="510"/>
      <c r="CD445" s="510"/>
      <c r="CE445" s="510"/>
      <c r="CF445" s="510"/>
      <c r="CG445" s="510"/>
      <c r="CH445" s="510"/>
      <c r="CI445" s="510"/>
      <c r="CJ445" s="510"/>
      <c r="CK445" s="510"/>
      <c r="CL445" s="510"/>
      <c r="CM445" s="510"/>
      <c r="CN445" s="510"/>
      <c r="CO445" s="510"/>
      <c r="CP445" s="510"/>
      <c r="CQ445" s="510"/>
      <c r="CR445" s="510"/>
      <c r="CS445" s="510"/>
      <c r="CT445" s="510"/>
      <c r="CU445" s="510"/>
      <c r="CV445" s="510"/>
      <c r="CW445" s="510"/>
      <c r="CX445" s="510"/>
      <c r="CY445" s="510"/>
      <c r="CZ445" s="510"/>
      <c r="DA445" s="510"/>
      <c r="DB445" s="510"/>
      <c r="DC445" s="510"/>
      <c r="DD445" s="510"/>
      <c r="DE445" s="510"/>
      <c r="DF445" s="510"/>
      <c r="DG445" s="510"/>
      <c r="DH445" s="510"/>
      <c r="DI445" s="510"/>
      <c r="DJ445" s="510"/>
      <c r="DK445" s="510"/>
      <c r="DL445" s="510"/>
      <c r="DM445" s="510"/>
      <c r="DN445" s="510"/>
      <c r="DO445" s="510"/>
      <c r="DP445" s="510"/>
      <c r="DQ445" s="510"/>
      <c r="DR445" s="510"/>
      <c r="DS445" s="510"/>
      <c r="DT445" s="510"/>
      <c r="DU445" s="510"/>
      <c r="DV445" s="510"/>
      <c r="DW445" s="510"/>
      <c r="DX445" s="510"/>
      <c r="DY445" s="510"/>
      <c r="DZ445" s="510"/>
      <c r="EA445" s="510"/>
      <c r="EB445" s="510"/>
      <c r="EC445" s="510"/>
      <c r="ED445" s="510"/>
      <c r="EE445" s="510"/>
      <c r="EF445" s="510"/>
      <c r="EG445" s="510"/>
      <c r="EH445" s="510"/>
      <c r="EI445" s="510"/>
      <c r="EJ445" s="510"/>
      <c r="EK445" s="510"/>
      <c r="EL445" s="510"/>
      <c r="EM445" s="510"/>
      <c r="EN445" s="510"/>
      <c r="EO445" s="510"/>
      <c r="EP445" s="510"/>
      <c r="EQ445" s="510"/>
      <c r="ER445" s="510"/>
      <c r="ES445" s="510"/>
      <c r="ET445" s="510"/>
      <c r="EU445" s="510"/>
      <c r="EV445" s="510"/>
      <c r="EW445" s="510"/>
      <c r="EX445" s="510"/>
      <c r="EY445" s="510"/>
      <c r="EZ445" s="510"/>
      <c r="FA445" s="510"/>
      <c r="FB445" s="510"/>
      <c r="FC445" s="510"/>
      <c r="FD445" s="510"/>
      <c r="FE445" s="510"/>
      <c r="FF445" s="510"/>
      <c r="FG445" s="510"/>
      <c r="FH445" s="510"/>
      <c r="FI445" s="510"/>
      <c r="FJ445" s="503"/>
      <c r="FK445" s="503"/>
      <c r="FL445" s="503"/>
      <c r="FM445" s="503"/>
      <c r="FN445" s="503"/>
      <c r="FO445" s="503"/>
      <c r="FP445" s="503"/>
      <c r="FQ445" s="503"/>
      <c r="FR445" s="503"/>
      <c r="FS445" s="503"/>
      <c r="FT445" s="503"/>
      <c r="FU445" s="503"/>
      <c r="FV445" s="503"/>
      <c r="FW445" s="503"/>
      <c r="FX445" s="503"/>
      <c r="FY445" s="503"/>
      <c r="FZ445" s="503"/>
      <c r="GA445" s="503"/>
      <c r="GB445" s="503"/>
      <c r="GC445" s="503"/>
      <c r="GD445" s="503"/>
      <c r="GE445" s="503"/>
      <c r="GF445" s="503"/>
      <c r="GG445" s="503"/>
      <c r="GH445" s="503"/>
      <c r="GI445" s="503"/>
      <c r="GJ445" s="503"/>
      <c r="GK445" s="503"/>
      <c r="GL445" s="503"/>
      <c r="GM445" s="503"/>
      <c r="GN445" s="503"/>
      <c r="GO445" s="503"/>
      <c r="GP445" s="503"/>
      <c r="GQ445" s="503"/>
      <c r="GR445" s="503"/>
      <c r="GS445" s="503"/>
      <c r="GT445" s="503"/>
      <c r="GU445" s="503"/>
      <c r="GV445" s="503"/>
      <c r="GW445" s="503"/>
      <c r="GX445" s="503"/>
      <c r="GY445" s="503"/>
      <c r="GZ445" s="503"/>
      <c r="HA445" s="503"/>
      <c r="HB445" s="503"/>
      <c r="HC445" s="503"/>
      <c r="HD445" s="503"/>
      <c r="HE445" s="503"/>
      <c r="HF445" s="503"/>
      <c r="HG445" s="503"/>
      <c r="HH445" s="503"/>
      <c r="HI445" s="503"/>
      <c r="HJ445" s="503"/>
      <c r="HK445" s="503"/>
      <c r="HL445" s="503"/>
      <c r="HM445" s="503"/>
      <c r="HN445" s="503"/>
      <c r="HO445" s="503"/>
      <c r="HP445" s="503"/>
      <c r="HQ445" s="503"/>
      <c r="HR445" s="503"/>
      <c r="HS445" s="503"/>
      <c r="HT445" s="503"/>
      <c r="HU445" s="503"/>
      <c r="HV445" s="503"/>
      <c r="HW445" s="503"/>
      <c r="HX445" s="503"/>
      <c r="HY445" s="503"/>
      <c r="HZ445" s="503"/>
      <c r="IA445" s="503"/>
      <c r="IB445" s="503"/>
      <c r="IC445" s="503"/>
      <c r="ID445" s="503"/>
      <c r="IE445" s="503"/>
      <c r="IF445" s="503"/>
      <c r="IG445" s="503"/>
      <c r="IH445" s="503"/>
      <c r="II445" s="503"/>
      <c r="IJ445" s="503"/>
      <c r="IK445" s="503"/>
      <c r="IL445" s="503"/>
      <c r="IM445" s="503"/>
      <c r="IN445" s="503"/>
      <c r="IO445" s="503"/>
    </row>
    <row r="446" spans="1:249" s="508" customFormat="1" x14ac:dyDescent="0.25">
      <c r="A446" s="503"/>
      <c r="B446" s="503"/>
      <c r="C446" s="504"/>
      <c r="D446" s="503"/>
      <c r="E446" s="503"/>
      <c r="F446" s="505"/>
      <c r="G446" s="503"/>
      <c r="H446" s="503"/>
      <c r="I446" s="938"/>
      <c r="J446" s="938"/>
      <c r="K446" s="938"/>
      <c r="L446" s="938"/>
      <c r="M446" s="938"/>
      <c r="N446" s="938"/>
      <c r="O446" s="938"/>
      <c r="P446" s="938"/>
      <c r="Q446" s="938"/>
      <c r="R446" s="503"/>
      <c r="S446" s="861"/>
      <c r="T446" s="510"/>
      <c r="U446" s="506"/>
      <c r="V446" s="314"/>
      <c r="W446" s="314"/>
      <c r="X446" s="314"/>
      <c r="Y446" s="314"/>
      <c r="Z446" s="314"/>
      <c r="AA446" s="314"/>
      <c r="AB446" s="510"/>
      <c r="AC446" s="510"/>
      <c r="AD446" s="510"/>
      <c r="AE446" s="507"/>
      <c r="AF446" s="507"/>
      <c r="AG446" s="507"/>
      <c r="AH446" s="507"/>
      <c r="AI446" s="507"/>
      <c r="AJ446" s="507"/>
      <c r="AK446" s="507"/>
      <c r="AL446" s="507"/>
      <c r="AM446" s="507"/>
      <c r="AN446" s="507"/>
      <c r="AO446" s="507"/>
      <c r="AP446" s="507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10"/>
      <c r="BC446" s="510"/>
      <c r="BD446" s="510"/>
      <c r="BE446" s="510"/>
      <c r="BF446" s="510"/>
      <c r="BG446" s="510"/>
      <c r="BH446" s="510"/>
      <c r="BI446" s="510"/>
      <c r="BJ446" s="510"/>
      <c r="BK446" s="510"/>
      <c r="BL446" s="510"/>
      <c r="BM446" s="510"/>
      <c r="BN446" s="510"/>
      <c r="BO446" s="510"/>
      <c r="BP446" s="510"/>
      <c r="BQ446" s="510"/>
      <c r="BR446" s="510"/>
      <c r="BS446" s="510"/>
      <c r="BT446" s="510"/>
      <c r="BU446" s="510"/>
      <c r="BV446" s="510"/>
      <c r="BW446" s="510"/>
      <c r="BX446" s="510"/>
      <c r="BY446" s="510"/>
      <c r="BZ446" s="510"/>
      <c r="CA446" s="510"/>
      <c r="CB446" s="510"/>
      <c r="CC446" s="510"/>
      <c r="CD446" s="510"/>
      <c r="CE446" s="510"/>
      <c r="CF446" s="510"/>
      <c r="CG446" s="510"/>
      <c r="CH446" s="510"/>
      <c r="CI446" s="510"/>
      <c r="CJ446" s="510"/>
      <c r="CK446" s="510"/>
      <c r="CL446" s="510"/>
      <c r="CM446" s="510"/>
      <c r="CN446" s="510"/>
      <c r="CO446" s="510"/>
      <c r="CP446" s="510"/>
      <c r="CQ446" s="510"/>
      <c r="CR446" s="510"/>
      <c r="CS446" s="510"/>
      <c r="CT446" s="510"/>
      <c r="CU446" s="510"/>
      <c r="CV446" s="510"/>
      <c r="CW446" s="510"/>
      <c r="CX446" s="510"/>
      <c r="CY446" s="510"/>
      <c r="CZ446" s="510"/>
      <c r="DA446" s="510"/>
      <c r="DB446" s="510"/>
      <c r="DC446" s="510"/>
      <c r="DD446" s="510"/>
      <c r="DE446" s="510"/>
      <c r="DF446" s="510"/>
      <c r="DG446" s="510"/>
      <c r="DH446" s="510"/>
      <c r="DI446" s="510"/>
      <c r="DJ446" s="510"/>
      <c r="DK446" s="510"/>
      <c r="DL446" s="510"/>
      <c r="DM446" s="510"/>
      <c r="DN446" s="510"/>
      <c r="DO446" s="510"/>
      <c r="DP446" s="510"/>
      <c r="DQ446" s="510"/>
      <c r="DR446" s="510"/>
      <c r="DS446" s="510"/>
      <c r="DT446" s="510"/>
      <c r="DU446" s="510"/>
      <c r="DV446" s="510"/>
      <c r="DW446" s="510"/>
      <c r="DX446" s="510"/>
      <c r="DY446" s="510"/>
      <c r="DZ446" s="510"/>
      <c r="EA446" s="510"/>
      <c r="EB446" s="510"/>
      <c r="EC446" s="510"/>
      <c r="ED446" s="510"/>
      <c r="EE446" s="510"/>
      <c r="EF446" s="510"/>
      <c r="EG446" s="510"/>
      <c r="EH446" s="510"/>
      <c r="EI446" s="510"/>
      <c r="EJ446" s="510"/>
      <c r="EK446" s="510"/>
      <c r="EL446" s="510"/>
      <c r="EM446" s="510"/>
      <c r="EN446" s="510"/>
      <c r="EO446" s="510"/>
      <c r="EP446" s="510"/>
      <c r="EQ446" s="510"/>
      <c r="ER446" s="510"/>
      <c r="ES446" s="510"/>
      <c r="ET446" s="510"/>
      <c r="EU446" s="510"/>
      <c r="EV446" s="510"/>
      <c r="EW446" s="510"/>
      <c r="EX446" s="510"/>
      <c r="EY446" s="510"/>
      <c r="EZ446" s="510"/>
      <c r="FA446" s="510"/>
      <c r="FB446" s="510"/>
      <c r="FC446" s="510"/>
      <c r="FD446" s="510"/>
      <c r="FE446" s="510"/>
      <c r="FF446" s="510"/>
      <c r="FG446" s="510"/>
      <c r="FH446" s="510"/>
      <c r="FI446" s="510"/>
      <c r="FJ446" s="503"/>
      <c r="FK446" s="503"/>
      <c r="FL446" s="503"/>
      <c r="FM446" s="503"/>
      <c r="FN446" s="503"/>
      <c r="FO446" s="503"/>
      <c r="FP446" s="503"/>
      <c r="FQ446" s="503"/>
      <c r="FR446" s="503"/>
      <c r="FS446" s="503"/>
      <c r="FT446" s="503"/>
      <c r="FU446" s="503"/>
      <c r="FV446" s="503"/>
      <c r="FW446" s="503"/>
      <c r="FX446" s="503"/>
      <c r="FY446" s="503"/>
      <c r="FZ446" s="503"/>
      <c r="GA446" s="503"/>
      <c r="GB446" s="503"/>
      <c r="GC446" s="503"/>
      <c r="GD446" s="503"/>
      <c r="GE446" s="503"/>
      <c r="GF446" s="503"/>
      <c r="GG446" s="503"/>
      <c r="GH446" s="503"/>
      <c r="GI446" s="503"/>
      <c r="GJ446" s="503"/>
      <c r="GK446" s="503"/>
      <c r="GL446" s="503"/>
      <c r="GM446" s="503"/>
      <c r="GN446" s="503"/>
      <c r="GO446" s="503"/>
      <c r="GP446" s="503"/>
      <c r="GQ446" s="503"/>
      <c r="GR446" s="503"/>
      <c r="GS446" s="503"/>
      <c r="GT446" s="503"/>
      <c r="GU446" s="503"/>
      <c r="GV446" s="503"/>
      <c r="GW446" s="503"/>
      <c r="GX446" s="503"/>
      <c r="GY446" s="503"/>
      <c r="GZ446" s="503"/>
      <c r="HA446" s="503"/>
      <c r="HB446" s="503"/>
      <c r="HC446" s="503"/>
      <c r="HD446" s="503"/>
      <c r="HE446" s="503"/>
      <c r="HF446" s="503"/>
      <c r="HG446" s="503"/>
      <c r="HH446" s="503"/>
      <c r="HI446" s="503"/>
      <c r="HJ446" s="503"/>
      <c r="HK446" s="503"/>
      <c r="HL446" s="503"/>
      <c r="HM446" s="503"/>
      <c r="HN446" s="503"/>
      <c r="HO446" s="503"/>
      <c r="HP446" s="503"/>
      <c r="HQ446" s="503"/>
      <c r="HR446" s="503"/>
      <c r="HS446" s="503"/>
      <c r="HT446" s="503"/>
      <c r="HU446" s="503"/>
      <c r="HV446" s="503"/>
      <c r="HW446" s="503"/>
      <c r="HX446" s="503"/>
      <c r="HY446" s="503"/>
      <c r="HZ446" s="503"/>
      <c r="IA446" s="503"/>
      <c r="IB446" s="503"/>
      <c r="IC446" s="503"/>
      <c r="ID446" s="503"/>
      <c r="IE446" s="503"/>
      <c r="IF446" s="503"/>
      <c r="IG446" s="503"/>
      <c r="IH446" s="503"/>
      <c r="II446" s="503"/>
      <c r="IJ446" s="503"/>
      <c r="IK446" s="503"/>
      <c r="IL446" s="503"/>
      <c r="IM446" s="503"/>
      <c r="IN446" s="503"/>
      <c r="IO446" s="503"/>
    </row>
    <row r="447" spans="1:249" s="508" customFormat="1" x14ac:dyDescent="0.25">
      <c r="A447" s="503"/>
      <c r="B447" s="503"/>
      <c r="C447" s="504"/>
      <c r="D447" s="503"/>
      <c r="E447" s="503"/>
      <c r="F447" s="505"/>
      <c r="G447" s="503"/>
      <c r="H447" s="503"/>
      <c r="I447" s="503"/>
      <c r="J447" s="503"/>
      <c r="K447" s="503"/>
      <c r="L447" s="503"/>
      <c r="M447" s="503"/>
      <c r="N447" s="503"/>
      <c r="O447" s="503"/>
      <c r="P447" s="503"/>
      <c r="Q447" s="503"/>
      <c r="R447" s="503"/>
      <c r="S447" s="861"/>
      <c r="T447" s="510"/>
      <c r="U447" s="506"/>
      <c r="V447" s="314"/>
      <c r="W447" s="314"/>
      <c r="X447" s="314"/>
      <c r="Y447" s="314"/>
      <c r="Z447" s="314"/>
      <c r="AA447" s="314"/>
      <c r="AB447" s="510"/>
      <c r="AC447" s="510"/>
      <c r="AD447" s="510"/>
      <c r="AE447" s="507"/>
      <c r="AF447" s="507"/>
      <c r="AG447" s="507"/>
      <c r="AH447" s="507"/>
      <c r="AI447" s="507"/>
      <c r="AJ447" s="507"/>
      <c r="AK447" s="507"/>
      <c r="AL447" s="507"/>
      <c r="AM447" s="507"/>
      <c r="AN447" s="507"/>
      <c r="AO447" s="507"/>
      <c r="AP447" s="507"/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10"/>
      <c r="BC447" s="510"/>
      <c r="BD447" s="510"/>
      <c r="BE447" s="510"/>
      <c r="BF447" s="510"/>
      <c r="BG447" s="510"/>
      <c r="BH447" s="510"/>
      <c r="BI447" s="510"/>
      <c r="BJ447" s="510"/>
      <c r="BK447" s="510"/>
      <c r="BL447" s="510"/>
      <c r="BM447" s="510"/>
      <c r="BN447" s="510"/>
      <c r="BO447" s="510"/>
      <c r="BP447" s="510"/>
      <c r="BQ447" s="510"/>
      <c r="BR447" s="510"/>
      <c r="BS447" s="510"/>
      <c r="BT447" s="510"/>
      <c r="BU447" s="510"/>
      <c r="BV447" s="510"/>
      <c r="BW447" s="510"/>
      <c r="BX447" s="510"/>
      <c r="BY447" s="510"/>
      <c r="BZ447" s="510"/>
      <c r="CA447" s="510"/>
      <c r="CB447" s="510"/>
      <c r="CC447" s="510"/>
      <c r="CD447" s="510"/>
      <c r="CE447" s="510"/>
      <c r="CF447" s="510"/>
      <c r="CG447" s="510"/>
      <c r="CH447" s="510"/>
      <c r="CI447" s="510"/>
      <c r="CJ447" s="510"/>
      <c r="CK447" s="510"/>
      <c r="CL447" s="510"/>
      <c r="CM447" s="510"/>
      <c r="CN447" s="510"/>
      <c r="CO447" s="510"/>
      <c r="CP447" s="510"/>
      <c r="CQ447" s="510"/>
      <c r="CR447" s="510"/>
      <c r="CS447" s="510"/>
      <c r="CT447" s="510"/>
      <c r="CU447" s="510"/>
      <c r="CV447" s="510"/>
      <c r="CW447" s="510"/>
      <c r="CX447" s="510"/>
      <c r="CY447" s="510"/>
      <c r="CZ447" s="510"/>
      <c r="DA447" s="510"/>
      <c r="DB447" s="510"/>
      <c r="DC447" s="510"/>
      <c r="DD447" s="510"/>
      <c r="DE447" s="510"/>
      <c r="DF447" s="510"/>
      <c r="DG447" s="510"/>
      <c r="DH447" s="510"/>
      <c r="DI447" s="510"/>
      <c r="DJ447" s="510"/>
      <c r="DK447" s="510"/>
      <c r="DL447" s="510"/>
      <c r="DM447" s="510"/>
      <c r="DN447" s="510"/>
      <c r="DO447" s="510"/>
      <c r="DP447" s="510"/>
      <c r="DQ447" s="510"/>
      <c r="DR447" s="510"/>
      <c r="DS447" s="510"/>
      <c r="DT447" s="510"/>
      <c r="DU447" s="510"/>
      <c r="DV447" s="510"/>
      <c r="DW447" s="510"/>
      <c r="DX447" s="510"/>
      <c r="DY447" s="510"/>
      <c r="DZ447" s="510"/>
      <c r="EA447" s="510"/>
      <c r="EB447" s="510"/>
      <c r="EC447" s="510"/>
      <c r="ED447" s="510"/>
      <c r="EE447" s="510"/>
      <c r="EF447" s="510"/>
      <c r="EG447" s="510"/>
      <c r="EH447" s="510"/>
      <c r="EI447" s="510"/>
      <c r="EJ447" s="510"/>
      <c r="EK447" s="510"/>
      <c r="EL447" s="510"/>
      <c r="EM447" s="510"/>
      <c r="EN447" s="510"/>
      <c r="EO447" s="510"/>
      <c r="EP447" s="510"/>
      <c r="EQ447" s="510"/>
      <c r="ER447" s="510"/>
      <c r="ES447" s="510"/>
      <c r="ET447" s="510"/>
      <c r="EU447" s="510"/>
      <c r="EV447" s="510"/>
      <c r="EW447" s="510"/>
      <c r="EX447" s="510"/>
      <c r="EY447" s="510"/>
      <c r="EZ447" s="510"/>
      <c r="FA447" s="510"/>
      <c r="FB447" s="510"/>
      <c r="FC447" s="510"/>
      <c r="FD447" s="510"/>
      <c r="FE447" s="510"/>
      <c r="FF447" s="510"/>
      <c r="FG447" s="510"/>
      <c r="FH447" s="510"/>
      <c r="FI447" s="510"/>
      <c r="FJ447" s="503"/>
      <c r="FK447" s="503"/>
      <c r="FL447" s="503"/>
      <c r="FM447" s="503"/>
      <c r="FN447" s="503"/>
      <c r="FO447" s="503"/>
      <c r="FP447" s="503"/>
      <c r="FQ447" s="503"/>
      <c r="FR447" s="503"/>
      <c r="FS447" s="503"/>
      <c r="FT447" s="503"/>
      <c r="FU447" s="503"/>
      <c r="FV447" s="503"/>
      <c r="FW447" s="503"/>
      <c r="FX447" s="503"/>
      <c r="FY447" s="503"/>
      <c r="FZ447" s="503"/>
      <c r="GA447" s="503"/>
      <c r="GB447" s="503"/>
      <c r="GC447" s="503"/>
      <c r="GD447" s="503"/>
      <c r="GE447" s="503"/>
      <c r="GF447" s="503"/>
      <c r="GG447" s="503"/>
      <c r="GH447" s="503"/>
      <c r="GI447" s="503"/>
      <c r="GJ447" s="503"/>
      <c r="GK447" s="503"/>
      <c r="GL447" s="503"/>
      <c r="GM447" s="503"/>
      <c r="GN447" s="503"/>
      <c r="GO447" s="503"/>
      <c r="GP447" s="503"/>
      <c r="GQ447" s="503"/>
      <c r="GR447" s="503"/>
      <c r="GS447" s="503"/>
      <c r="GT447" s="503"/>
      <c r="GU447" s="503"/>
      <c r="GV447" s="503"/>
      <c r="GW447" s="503"/>
      <c r="GX447" s="503"/>
      <c r="GY447" s="503"/>
      <c r="GZ447" s="503"/>
      <c r="HA447" s="503"/>
      <c r="HB447" s="503"/>
      <c r="HC447" s="503"/>
      <c r="HD447" s="503"/>
      <c r="HE447" s="503"/>
      <c r="HF447" s="503"/>
      <c r="HG447" s="503"/>
      <c r="HH447" s="503"/>
      <c r="HI447" s="503"/>
      <c r="HJ447" s="503"/>
      <c r="HK447" s="503"/>
      <c r="HL447" s="503"/>
      <c r="HM447" s="503"/>
      <c r="HN447" s="503"/>
      <c r="HO447" s="503"/>
      <c r="HP447" s="503"/>
      <c r="HQ447" s="503"/>
      <c r="HR447" s="503"/>
      <c r="HS447" s="503"/>
      <c r="HT447" s="503"/>
      <c r="HU447" s="503"/>
      <c r="HV447" s="503"/>
      <c r="HW447" s="503"/>
      <c r="HX447" s="503"/>
      <c r="HY447" s="503"/>
      <c r="HZ447" s="503"/>
      <c r="IA447" s="503"/>
      <c r="IB447" s="503"/>
      <c r="IC447" s="503"/>
      <c r="ID447" s="503"/>
      <c r="IE447" s="503"/>
      <c r="IF447" s="503"/>
      <c r="IG447" s="503"/>
      <c r="IH447" s="503"/>
      <c r="II447" s="503"/>
      <c r="IJ447" s="503"/>
      <c r="IK447" s="503"/>
      <c r="IL447" s="503"/>
      <c r="IM447" s="503"/>
      <c r="IN447" s="503"/>
      <c r="IO447" s="503"/>
    </row>
    <row r="448" spans="1:249" s="508" customFormat="1" x14ac:dyDescent="0.25">
      <c r="A448" s="503"/>
      <c r="B448" s="503"/>
      <c r="C448" s="504"/>
      <c r="D448" s="503"/>
      <c r="E448" s="503"/>
      <c r="F448" s="505"/>
      <c r="G448" s="503"/>
      <c r="H448" s="503"/>
      <c r="I448" s="503"/>
      <c r="J448" s="503"/>
      <c r="K448" s="503"/>
      <c r="L448" s="503"/>
      <c r="M448" s="503"/>
      <c r="N448" s="503"/>
      <c r="O448" s="503"/>
      <c r="P448" s="503"/>
      <c r="Q448" s="503"/>
      <c r="R448" s="503"/>
      <c r="S448" s="861"/>
      <c r="T448" s="510"/>
      <c r="U448" s="506"/>
      <c r="V448" s="314"/>
      <c r="W448" s="314"/>
      <c r="X448" s="314"/>
      <c r="Y448" s="314"/>
      <c r="Z448" s="314"/>
      <c r="AA448" s="314"/>
      <c r="AB448" s="510"/>
      <c r="AC448" s="510"/>
      <c r="AD448" s="510"/>
      <c r="AE448" s="507"/>
      <c r="AF448" s="507"/>
      <c r="AG448" s="507"/>
      <c r="AH448" s="507"/>
      <c r="AI448" s="507"/>
      <c r="AJ448" s="507"/>
      <c r="AK448" s="507"/>
      <c r="AL448" s="507"/>
      <c r="AM448" s="507"/>
      <c r="AN448" s="507"/>
      <c r="AO448" s="507"/>
      <c r="AP448" s="507"/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10"/>
      <c r="BC448" s="510"/>
      <c r="BD448" s="510"/>
      <c r="BE448" s="510"/>
      <c r="BF448" s="510"/>
      <c r="BG448" s="510"/>
      <c r="BH448" s="510"/>
      <c r="BI448" s="510"/>
      <c r="BJ448" s="510"/>
      <c r="BK448" s="510"/>
      <c r="BL448" s="510"/>
      <c r="BM448" s="510"/>
      <c r="BN448" s="510"/>
      <c r="BO448" s="510"/>
      <c r="BP448" s="510"/>
      <c r="BQ448" s="510"/>
      <c r="BR448" s="510"/>
      <c r="BS448" s="510"/>
      <c r="BT448" s="510"/>
      <c r="BU448" s="510"/>
      <c r="BV448" s="510"/>
      <c r="BW448" s="510"/>
      <c r="BX448" s="510"/>
      <c r="BY448" s="510"/>
      <c r="BZ448" s="510"/>
      <c r="CA448" s="510"/>
      <c r="CB448" s="510"/>
      <c r="CC448" s="510"/>
      <c r="CD448" s="510"/>
      <c r="CE448" s="510"/>
      <c r="CF448" s="510"/>
      <c r="CG448" s="510"/>
      <c r="CH448" s="510"/>
      <c r="CI448" s="510"/>
      <c r="CJ448" s="510"/>
      <c r="CK448" s="510"/>
      <c r="CL448" s="510"/>
      <c r="CM448" s="510"/>
      <c r="CN448" s="510"/>
      <c r="CO448" s="510"/>
      <c r="CP448" s="510"/>
      <c r="CQ448" s="510"/>
      <c r="CR448" s="510"/>
      <c r="CS448" s="510"/>
      <c r="CT448" s="510"/>
      <c r="CU448" s="510"/>
      <c r="CV448" s="510"/>
      <c r="CW448" s="510"/>
      <c r="CX448" s="510"/>
      <c r="CY448" s="510"/>
      <c r="CZ448" s="510"/>
      <c r="DA448" s="510"/>
      <c r="DB448" s="510"/>
      <c r="DC448" s="510"/>
      <c r="DD448" s="510"/>
      <c r="DE448" s="510"/>
      <c r="DF448" s="510"/>
      <c r="DG448" s="510"/>
      <c r="DH448" s="510"/>
      <c r="DI448" s="510"/>
      <c r="DJ448" s="510"/>
      <c r="DK448" s="510"/>
      <c r="DL448" s="510"/>
      <c r="DM448" s="510"/>
      <c r="DN448" s="510"/>
      <c r="DO448" s="510"/>
      <c r="DP448" s="510"/>
      <c r="DQ448" s="510"/>
      <c r="DR448" s="510"/>
      <c r="DS448" s="510"/>
      <c r="DT448" s="510"/>
      <c r="DU448" s="510"/>
      <c r="DV448" s="510"/>
      <c r="DW448" s="510"/>
      <c r="DX448" s="510"/>
      <c r="DY448" s="510"/>
      <c r="DZ448" s="510"/>
      <c r="EA448" s="510"/>
      <c r="EB448" s="510"/>
      <c r="EC448" s="510"/>
      <c r="ED448" s="510"/>
      <c r="EE448" s="510"/>
      <c r="EF448" s="510"/>
      <c r="EG448" s="510"/>
      <c r="EH448" s="510"/>
      <c r="EI448" s="510"/>
      <c r="EJ448" s="510"/>
      <c r="EK448" s="510"/>
      <c r="EL448" s="510"/>
      <c r="EM448" s="510"/>
      <c r="EN448" s="510"/>
      <c r="EO448" s="510"/>
      <c r="EP448" s="510"/>
      <c r="EQ448" s="510"/>
      <c r="ER448" s="510"/>
      <c r="ES448" s="510"/>
      <c r="ET448" s="510"/>
      <c r="EU448" s="510"/>
      <c r="EV448" s="510"/>
      <c r="EW448" s="510"/>
      <c r="EX448" s="510"/>
      <c r="EY448" s="510"/>
      <c r="EZ448" s="510"/>
      <c r="FA448" s="510"/>
      <c r="FB448" s="510"/>
      <c r="FC448" s="510"/>
      <c r="FD448" s="510"/>
      <c r="FE448" s="510"/>
      <c r="FF448" s="510"/>
      <c r="FG448" s="510"/>
      <c r="FH448" s="510"/>
      <c r="FI448" s="510"/>
      <c r="FJ448" s="503"/>
      <c r="FK448" s="503"/>
      <c r="FL448" s="503"/>
      <c r="FM448" s="503"/>
      <c r="FN448" s="503"/>
      <c r="FO448" s="503"/>
      <c r="FP448" s="503"/>
      <c r="FQ448" s="503"/>
      <c r="FR448" s="503"/>
      <c r="FS448" s="503"/>
      <c r="FT448" s="503"/>
      <c r="FU448" s="503"/>
      <c r="FV448" s="503"/>
      <c r="FW448" s="503"/>
      <c r="FX448" s="503"/>
      <c r="FY448" s="503"/>
      <c r="FZ448" s="503"/>
      <c r="GA448" s="503"/>
      <c r="GB448" s="503"/>
      <c r="GC448" s="503"/>
      <c r="GD448" s="503"/>
      <c r="GE448" s="503"/>
      <c r="GF448" s="503"/>
      <c r="GG448" s="503"/>
      <c r="GH448" s="503"/>
      <c r="GI448" s="503"/>
      <c r="GJ448" s="503"/>
      <c r="GK448" s="503"/>
      <c r="GL448" s="503"/>
      <c r="GM448" s="503"/>
      <c r="GN448" s="503"/>
      <c r="GO448" s="503"/>
      <c r="GP448" s="503"/>
      <c r="GQ448" s="503"/>
      <c r="GR448" s="503"/>
      <c r="GS448" s="503"/>
      <c r="GT448" s="503"/>
      <c r="GU448" s="503"/>
      <c r="GV448" s="503"/>
      <c r="GW448" s="503"/>
      <c r="GX448" s="503"/>
      <c r="GY448" s="503"/>
      <c r="GZ448" s="503"/>
      <c r="HA448" s="503"/>
      <c r="HB448" s="503"/>
      <c r="HC448" s="503"/>
      <c r="HD448" s="503"/>
      <c r="HE448" s="503"/>
      <c r="HF448" s="503"/>
      <c r="HG448" s="503"/>
      <c r="HH448" s="503"/>
      <c r="HI448" s="503"/>
      <c r="HJ448" s="503"/>
      <c r="HK448" s="503"/>
      <c r="HL448" s="503"/>
      <c r="HM448" s="503"/>
      <c r="HN448" s="503"/>
      <c r="HO448" s="503"/>
      <c r="HP448" s="503"/>
      <c r="HQ448" s="503"/>
      <c r="HR448" s="503"/>
      <c r="HS448" s="503"/>
      <c r="HT448" s="503"/>
      <c r="HU448" s="503"/>
      <c r="HV448" s="503"/>
      <c r="HW448" s="503"/>
      <c r="HX448" s="503"/>
      <c r="HY448" s="503"/>
      <c r="HZ448" s="503"/>
      <c r="IA448" s="503"/>
      <c r="IB448" s="503"/>
      <c r="IC448" s="503"/>
      <c r="ID448" s="503"/>
      <c r="IE448" s="503"/>
      <c r="IF448" s="503"/>
      <c r="IG448" s="503"/>
      <c r="IH448" s="503"/>
      <c r="II448" s="503"/>
      <c r="IJ448" s="503"/>
      <c r="IK448" s="503"/>
      <c r="IL448" s="503"/>
      <c r="IM448" s="503"/>
      <c r="IN448" s="503"/>
      <c r="IO448" s="503"/>
    </row>
    <row r="449" spans="1:249" s="508" customFormat="1" x14ac:dyDescent="0.25">
      <c r="A449" s="503"/>
      <c r="B449" s="503"/>
      <c r="C449" s="504"/>
      <c r="D449" s="503"/>
      <c r="E449" s="503"/>
      <c r="F449" s="505"/>
      <c r="G449" s="503"/>
      <c r="H449" s="503"/>
      <c r="I449" s="503"/>
      <c r="J449" s="503"/>
      <c r="K449" s="503"/>
      <c r="L449" s="503"/>
      <c r="M449" s="503"/>
      <c r="N449" s="503"/>
      <c r="O449" s="503"/>
      <c r="P449" s="503"/>
      <c r="Q449" s="503"/>
      <c r="R449" s="503"/>
      <c r="S449" s="861"/>
      <c r="T449" s="510"/>
      <c r="U449" s="506"/>
      <c r="V449" s="314"/>
      <c r="W449" s="314"/>
      <c r="X449" s="314"/>
      <c r="Y449" s="314"/>
      <c r="Z449" s="314"/>
      <c r="AA449" s="314"/>
      <c r="AB449" s="510"/>
      <c r="AC449" s="510"/>
      <c r="AD449" s="510"/>
      <c r="AE449" s="507"/>
      <c r="AF449" s="507"/>
      <c r="AG449" s="507"/>
      <c r="AH449" s="507"/>
      <c r="AI449" s="507"/>
      <c r="AJ449" s="507"/>
      <c r="AK449" s="507"/>
      <c r="AL449" s="507"/>
      <c r="AM449" s="507"/>
      <c r="AN449" s="507"/>
      <c r="AO449" s="507"/>
      <c r="AP449" s="507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10"/>
      <c r="BC449" s="510"/>
      <c r="BD449" s="510"/>
      <c r="BE449" s="510"/>
      <c r="BF449" s="510"/>
      <c r="BG449" s="510"/>
      <c r="BH449" s="510"/>
      <c r="BI449" s="510"/>
      <c r="BJ449" s="510"/>
      <c r="BK449" s="510"/>
      <c r="BL449" s="510"/>
      <c r="BM449" s="510"/>
      <c r="BN449" s="510"/>
      <c r="BO449" s="510"/>
      <c r="BP449" s="510"/>
      <c r="BQ449" s="510"/>
      <c r="BR449" s="510"/>
      <c r="BS449" s="510"/>
      <c r="BT449" s="510"/>
      <c r="BU449" s="510"/>
      <c r="BV449" s="510"/>
      <c r="BW449" s="510"/>
      <c r="BX449" s="510"/>
      <c r="BY449" s="510"/>
      <c r="BZ449" s="510"/>
      <c r="CA449" s="510"/>
      <c r="CB449" s="510"/>
      <c r="CC449" s="510"/>
      <c r="CD449" s="510"/>
      <c r="CE449" s="510"/>
      <c r="CF449" s="510"/>
      <c r="CG449" s="510"/>
      <c r="CH449" s="510"/>
      <c r="CI449" s="510"/>
      <c r="CJ449" s="510"/>
      <c r="CK449" s="510"/>
      <c r="CL449" s="510"/>
      <c r="CM449" s="510"/>
      <c r="CN449" s="510"/>
      <c r="CO449" s="510"/>
      <c r="CP449" s="510"/>
      <c r="CQ449" s="510"/>
      <c r="CR449" s="510"/>
      <c r="CS449" s="510"/>
      <c r="CT449" s="510"/>
      <c r="CU449" s="510"/>
      <c r="CV449" s="510"/>
      <c r="CW449" s="510"/>
      <c r="CX449" s="510"/>
      <c r="CY449" s="510"/>
      <c r="CZ449" s="510"/>
      <c r="DA449" s="510"/>
      <c r="DB449" s="510"/>
      <c r="DC449" s="510"/>
      <c r="DD449" s="510"/>
      <c r="DE449" s="510"/>
      <c r="DF449" s="510"/>
      <c r="DG449" s="510"/>
      <c r="DH449" s="510"/>
      <c r="DI449" s="510"/>
      <c r="DJ449" s="510"/>
      <c r="DK449" s="510"/>
      <c r="DL449" s="510"/>
      <c r="DM449" s="510"/>
      <c r="DN449" s="510"/>
      <c r="DO449" s="510"/>
      <c r="DP449" s="510"/>
      <c r="DQ449" s="510"/>
      <c r="DR449" s="510"/>
      <c r="DS449" s="510"/>
      <c r="DT449" s="510"/>
      <c r="DU449" s="510"/>
      <c r="DV449" s="510"/>
      <c r="DW449" s="510"/>
      <c r="DX449" s="510"/>
      <c r="DY449" s="510"/>
      <c r="DZ449" s="510"/>
      <c r="EA449" s="510"/>
      <c r="EB449" s="510"/>
      <c r="EC449" s="510"/>
      <c r="ED449" s="510"/>
      <c r="EE449" s="510"/>
      <c r="EF449" s="510"/>
      <c r="EG449" s="510"/>
      <c r="EH449" s="510"/>
      <c r="EI449" s="510"/>
      <c r="EJ449" s="510"/>
      <c r="EK449" s="510"/>
      <c r="EL449" s="510"/>
      <c r="EM449" s="510"/>
      <c r="EN449" s="510"/>
      <c r="EO449" s="510"/>
      <c r="EP449" s="510"/>
      <c r="EQ449" s="510"/>
      <c r="ER449" s="510"/>
      <c r="ES449" s="510"/>
      <c r="ET449" s="510"/>
      <c r="EU449" s="510"/>
      <c r="EV449" s="510"/>
      <c r="EW449" s="510"/>
      <c r="EX449" s="510"/>
      <c r="EY449" s="510"/>
      <c r="EZ449" s="510"/>
      <c r="FA449" s="510"/>
      <c r="FB449" s="510"/>
      <c r="FC449" s="510"/>
      <c r="FD449" s="510"/>
      <c r="FE449" s="510"/>
      <c r="FF449" s="510"/>
      <c r="FG449" s="510"/>
      <c r="FH449" s="510"/>
      <c r="FI449" s="510"/>
      <c r="FJ449" s="503"/>
      <c r="FK449" s="503"/>
      <c r="FL449" s="503"/>
      <c r="FM449" s="503"/>
      <c r="FN449" s="503"/>
      <c r="FO449" s="503"/>
      <c r="FP449" s="503"/>
      <c r="FQ449" s="503"/>
      <c r="FR449" s="503"/>
      <c r="FS449" s="503"/>
      <c r="FT449" s="503"/>
      <c r="FU449" s="503"/>
      <c r="FV449" s="503"/>
      <c r="FW449" s="503"/>
      <c r="FX449" s="503"/>
      <c r="FY449" s="503"/>
      <c r="FZ449" s="503"/>
      <c r="GA449" s="503"/>
      <c r="GB449" s="503"/>
      <c r="GC449" s="503"/>
      <c r="GD449" s="503"/>
      <c r="GE449" s="503"/>
      <c r="GF449" s="503"/>
      <c r="GG449" s="503"/>
      <c r="GH449" s="503"/>
      <c r="GI449" s="503"/>
      <c r="GJ449" s="503"/>
      <c r="GK449" s="503"/>
      <c r="GL449" s="503"/>
      <c r="GM449" s="503"/>
      <c r="GN449" s="503"/>
      <c r="GO449" s="503"/>
      <c r="GP449" s="503"/>
      <c r="GQ449" s="503"/>
      <c r="GR449" s="503"/>
      <c r="GS449" s="503"/>
      <c r="GT449" s="503"/>
      <c r="GU449" s="503"/>
      <c r="GV449" s="503"/>
      <c r="GW449" s="503"/>
      <c r="GX449" s="503"/>
      <c r="GY449" s="503"/>
      <c r="GZ449" s="503"/>
      <c r="HA449" s="503"/>
      <c r="HB449" s="503"/>
      <c r="HC449" s="503"/>
      <c r="HD449" s="503"/>
      <c r="HE449" s="503"/>
      <c r="HF449" s="503"/>
      <c r="HG449" s="503"/>
      <c r="HH449" s="503"/>
      <c r="HI449" s="503"/>
      <c r="HJ449" s="503"/>
      <c r="HK449" s="503"/>
      <c r="HL449" s="503"/>
      <c r="HM449" s="503"/>
      <c r="HN449" s="503"/>
      <c r="HO449" s="503"/>
      <c r="HP449" s="503"/>
      <c r="HQ449" s="503"/>
      <c r="HR449" s="503"/>
      <c r="HS449" s="503"/>
      <c r="HT449" s="503"/>
      <c r="HU449" s="503"/>
      <c r="HV449" s="503"/>
      <c r="HW449" s="503"/>
      <c r="HX449" s="503"/>
      <c r="HY449" s="503"/>
      <c r="HZ449" s="503"/>
      <c r="IA449" s="503"/>
      <c r="IB449" s="503"/>
      <c r="IC449" s="503"/>
      <c r="ID449" s="503"/>
      <c r="IE449" s="503"/>
      <c r="IF449" s="503"/>
      <c r="IG449" s="503"/>
      <c r="IH449" s="503"/>
      <c r="II449" s="503"/>
      <c r="IJ449" s="503"/>
      <c r="IK449" s="503"/>
      <c r="IL449" s="503"/>
      <c r="IM449" s="503"/>
      <c r="IN449" s="503"/>
      <c r="IO449" s="503"/>
    </row>
    <row r="450" spans="1:249" s="508" customFormat="1" x14ac:dyDescent="0.25">
      <c r="A450" s="503"/>
      <c r="B450" s="503"/>
      <c r="C450" s="504"/>
      <c r="D450" s="503"/>
      <c r="E450" s="503"/>
      <c r="F450" s="505"/>
      <c r="G450" s="503"/>
      <c r="H450" s="503"/>
      <c r="I450" s="503"/>
      <c r="J450" s="503"/>
      <c r="K450" s="503"/>
      <c r="L450" s="503"/>
      <c r="M450" s="503"/>
      <c r="N450" s="503"/>
      <c r="O450" s="503"/>
      <c r="P450" s="503"/>
      <c r="Q450" s="503"/>
      <c r="R450" s="503"/>
      <c r="S450" s="861"/>
      <c r="T450" s="510"/>
      <c r="U450" s="506"/>
      <c r="V450" s="314"/>
      <c r="W450" s="314"/>
      <c r="X450" s="314"/>
      <c r="Y450" s="314"/>
      <c r="Z450" s="314"/>
      <c r="AA450" s="314"/>
      <c r="AB450" s="510"/>
      <c r="AC450" s="510"/>
      <c r="AD450" s="510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10"/>
      <c r="BC450" s="510"/>
      <c r="BD450" s="510"/>
      <c r="BE450" s="510"/>
      <c r="BF450" s="510"/>
      <c r="BG450" s="510"/>
      <c r="BH450" s="510"/>
      <c r="BI450" s="510"/>
      <c r="BJ450" s="510"/>
      <c r="BK450" s="510"/>
      <c r="BL450" s="510"/>
      <c r="BM450" s="510"/>
      <c r="BN450" s="510"/>
      <c r="BO450" s="510"/>
      <c r="BP450" s="510"/>
      <c r="BQ450" s="510"/>
      <c r="BR450" s="510"/>
      <c r="BS450" s="510"/>
      <c r="BT450" s="510"/>
      <c r="BU450" s="510"/>
      <c r="BV450" s="510"/>
      <c r="BW450" s="510"/>
      <c r="BX450" s="510"/>
      <c r="BY450" s="510"/>
      <c r="BZ450" s="510"/>
      <c r="CA450" s="510"/>
      <c r="CB450" s="510"/>
      <c r="CC450" s="510"/>
      <c r="CD450" s="510"/>
      <c r="CE450" s="510"/>
      <c r="CF450" s="510"/>
      <c r="CG450" s="510"/>
      <c r="CH450" s="510"/>
      <c r="CI450" s="510"/>
      <c r="CJ450" s="510"/>
      <c r="CK450" s="510"/>
      <c r="CL450" s="510"/>
      <c r="CM450" s="510"/>
      <c r="CN450" s="510"/>
      <c r="CO450" s="510"/>
      <c r="CP450" s="510"/>
      <c r="CQ450" s="510"/>
      <c r="CR450" s="510"/>
      <c r="CS450" s="510"/>
      <c r="CT450" s="510"/>
      <c r="CU450" s="510"/>
      <c r="CV450" s="510"/>
      <c r="CW450" s="510"/>
      <c r="CX450" s="510"/>
      <c r="CY450" s="510"/>
      <c r="CZ450" s="510"/>
      <c r="DA450" s="510"/>
      <c r="DB450" s="510"/>
      <c r="DC450" s="510"/>
      <c r="DD450" s="510"/>
      <c r="DE450" s="510"/>
      <c r="DF450" s="510"/>
      <c r="DG450" s="510"/>
      <c r="DH450" s="510"/>
      <c r="DI450" s="510"/>
      <c r="DJ450" s="510"/>
      <c r="DK450" s="510"/>
      <c r="DL450" s="510"/>
      <c r="DM450" s="510"/>
      <c r="DN450" s="510"/>
      <c r="DO450" s="510"/>
      <c r="DP450" s="510"/>
      <c r="DQ450" s="510"/>
      <c r="DR450" s="510"/>
      <c r="DS450" s="510"/>
      <c r="DT450" s="510"/>
      <c r="DU450" s="510"/>
      <c r="DV450" s="510"/>
      <c r="DW450" s="510"/>
      <c r="DX450" s="510"/>
      <c r="DY450" s="510"/>
      <c r="DZ450" s="510"/>
      <c r="EA450" s="510"/>
      <c r="EB450" s="510"/>
      <c r="EC450" s="510"/>
      <c r="ED450" s="510"/>
      <c r="EE450" s="510"/>
      <c r="EF450" s="510"/>
      <c r="EG450" s="510"/>
      <c r="EH450" s="510"/>
      <c r="EI450" s="510"/>
      <c r="EJ450" s="510"/>
      <c r="EK450" s="510"/>
      <c r="EL450" s="510"/>
      <c r="EM450" s="510"/>
      <c r="EN450" s="510"/>
      <c r="EO450" s="510"/>
      <c r="EP450" s="510"/>
      <c r="EQ450" s="510"/>
      <c r="ER450" s="510"/>
      <c r="ES450" s="510"/>
      <c r="ET450" s="510"/>
      <c r="EU450" s="510"/>
      <c r="EV450" s="510"/>
      <c r="EW450" s="510"/>
      <c r="EX450" s="510"/>
      <c r="EY450" s="510"/>
      <c r="EZ450" s="510"/>
      <c r="FA450" s="510"/>
      <c r="FB450" s="510"/>
      <c r="FC450" s="510"/>
      <c r="FD450" s="510"/>
      <c r="FE450" s="510"/>
      <c r="FF450" s="510"/>
      <c r="FG450" s="510"/>
      <c r="FH450" s="510"/>
      <c r="FI450" s="510"/>
      <c r="FJ450" s="503"/>
      <c r="FK450" s="503"/>
      <c r="FL450" s="503"/>
      <c r="FM450" s="503"/>
      <c r="FN450" s="503"/>
      <c r="FO450" s="503"/>
      <c r="FP450" s="503"/>
      <c r="FQ450" s="503"/>
      <c r="FR450" s="503"/>
      <c r="FS450" s="503"/>
      <c r="FT450" s="503"/>
      <c r="FU450" s="503"/>
      <c r="FV450" s="503"/>
      <c r="FW450" s="503"/>
      <c r="FX450" s="503"/>
      <c r="FY450" s="503"/>
      <c r="FZ450" s="503"/>
      <c r="GA450" s="503"/>
      <c r="GB450" s="503"/>
      <c r="GC450" s="503"/>
      <c r="GD450" s="503"/>
      <c r="GE450" s="503"/>
      <c r="GF450" s="503"/>
      <c r="GG450" s="503"/>
      <c r="GH450" s="503"/>
      <c r="GI450" s="503"/>
      <c r="GJ450" s="503"/>
      <c r="GK450" s="503"/>
      <c r="GL450" s="503"/>
      <c r="GM450" s="503"/>
      <c r="GN450" s="503"/>
      <c r="GO450" s="503"/>
      <c r="GP450" s="503"/>
      <c r="GQ450" s="503"/>
      <c r="GR450" s="503"/>
      <c r="GS450" s="503"/>
      <c r="GT450" s="503"/>
      <c r="GU450" s="503"/>
      <c r="GV450" s="503"/>
      <c r="GW450" s="503"/>
      <c r="GX450" s="503"/>
      <c r="GY450" s="503"/>
      <c r="GZ450" s="503"/>
      <c r="HA450" s="503"/>
      <c r="HB450" s="503"/>
      <c r="HC450" s="503"/>
      <c r="HD450" s="503"/>
      <c r="HE450" s="503"/>
      <c r="HF450" s="503"/>
      <c r="HG450" s="503"/>
      <c r="HH450" s="503"/>
      <c r="HI450" s="503"/>
      <c r="HJ450" s="503"/>
      <c r="HK450" s="503"/>
      <c r="HL450" s="503"/>
      <c r="HM450" s="503"/>
      <c r="HN450" s="503"/>
      <c r="HO450" s="503"/>
      <c r="HP450" s="503"/>
      <c r="HQ450" s="503"/>
      <c r="HR450" s="503"/>
      <c r="HS450" s="503"/>
      <c r="HT450" s="503"/>
      <c r="HU450" s="503"/>
      <c r="HV450" s="503"/>
      <c r="HW450" s="503"/>
      <c r="HX450" s="503"/>
      <c r="HY450" s="503"/>
      <c r="HZ450" s="503"/>
      <c r="IA450" s="503"/>
      <c r="IB450" s="503"/>
      <c r="IC450" s="503"/>
      <c r="ID450" s="503"/>
      <c r="IE450" s="503"/>
      <c r="IF450" s="503"/>
      <c r="IG450" s="503"/>
      <c r="IH450" s="503"/>
      <c r="II450" s="503"/>
      <c r="IJ450" s="503"/>
      <c r="IK450" s="503"/>
      <c r="IL450" s="503"/>
      <c r="IM450" s="503"/>
      <c r="IN450" s="503"/>
      <c r="IO450" s="503"/>
    </row>
    <row r="451" spans="1:249" s="508" customFormat="1" x14ac:dyDescent="0.25">
      <c r="A451" s="503"/>
      <c r="B451" s="503"/>
      <c r="C451" s="504"/>
      <c r="D451" s="503"/>
      <c r="E451" s="503"/>
      <c r="F451" s="505"/>
      <c r="G451" s="503"/>
      <c r="H451" s="503"/>
      <c r="I451" s="503"/>
      <c r="J451" s="503"/>
      <c r="K451" s="503"/>
      <c r="L451" s="503"/>
      <c r="M451" s="503"/>
      <c r="N451" s="503"/>
      <c r="O451" s="503"/>
      <c r="P451" s="503"/>
      <c r="Q451" s="503"/>
      <c r="R451" s="503"/>
      <c r="S451" s="861"/>
      <c r="T451" s="510"/>
      <c r="U451" s="506"/>
      <c r="V451" s="314"/>
      <c r="W451" s="314"/>
      <c r="X451" s="314"/>
      <c r="Y451" s="314"/>
      <c r="Z451" s="314"/>
      <c r="AA451" s="314"/>
      <c r="AB451" s="510"/>
      <c r="AC451" s="510"/>
      <c r="AD451" s="510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10"/>
      <c r="BC451" s="510"/>
      <c r="BD451" s="510"/>
      <c r="BE451" s="510"/>
      <c r="BF451" s="510"/>
      <c r="BG451" s="510"/>
      <c r="BH451" s="510"/>
      <c r="BI451" s="510"/>
      <c r="BJ451" s="510"/>
      <c r="BK451" s="510"/>
      <c r="BL451" s="510"/>
      <c r="BM451" s="510"/>
      <c r="BN451" s="510"/>
      <c r="BO451" s="510"/>
      <c r="BP451" s="510"/>
      <c r="BQ451" s="510"/>
      <c r="BR451" s="510"/>
      <c r="BS451" s="510"/>
      <c r="BT451" s="510"/>
      <c r="BU451" s="510"/>
      <c r="BV451" s="510"/>
      <c r="BW451" s="510"/>
      <c r="BX451" s="510"/>
      <c r="BY451" s="510"/>
      <c r="BZ451" s="510"/>
      <c r="CA451" s="510"/>
      <c r="CB451" s="510"/>
      <c r="CC451" s="510"/>
      <c r="CD451" s="510"/>
      <c r="CE451" s="510"/>
      <c r="CF451" s="510"/>
      <c r="CG451" s="510"/>
      <c r="CH451" s="510"/>
      <c r="CI451" s="510"/>
      <c r="CJ451" s="510"/>
      <c r="CK451" s="510"/>
      <c r="CL451" s="510"/>
      <c r="CM451" s="510"/>
      <c r="CN451" s="510"/>
      <c r="CO451" s="510"/>
      <c r="CP451" s="510"/>
      <c r="CQ451" s="510"/>
      <c r="CR451" s="510"/>
      <c r="CS451" s="510"/>
      <c r="CT451" s="510"/>
      <c r="CU451" s="510"/>
      <c r="CV451" s="510"/>
      <c r="CW451" s="510"/>
      <c r="CX451" s="510"/>
      <c r="CY451" s="510"/>
      <c r="CZ451" s="510"/>
      <c r="DA451" s="510"/>
      <c r="DB451" s="510"/>
      <c r="DC451" s="510"/>
      <c r="DD451" s="510"/>
      <c r="DE451" s="510"/>
      <c r="DF451" s="510"/>
      <c r="DG451" s="510"/>
      <c r="DH451" s="510"/>
      <c r="DI451" s="510"/>
      <c r="DJ451" s="510"/>
      <c r="DK451" s="510"/>
      <c r="DL451" s="510"/>
      <c r="DM451" s="510"/>
      <c r="DN451" s="510"/>
      <c r="DO451" s="510"/>
      <c r="DP451" s="510"/>
      <c r="DQ451" s="510"/>
      <c r="DR451" s="510"/>
      <c r="DS451" s="510"/>
      <c r="DT451" s="510"/>
      <c r="DU451" s="510"/>
      <c r="DV451" s="510"/>
      <c r="DW451" s="510"/>
      <c r="DX451" s="510"/>
      <c r="DY451" s="510"/>
      <c r="DZ451" s="510"/>
      <c r="EA451" s="510"/>
      <c r="EB451" s="510"/>
      <c r="EC451" s="510"/>
      <c r="ED451" s="510"/>
      <c r="EE451" s="510"/>
      <c r="EF451" s="510"/>
      <c r="EG451" s="510"/>
      <c r="EH451" s="510"/>
      <c r="EI451" s="510"/>
      <c r="EJ451" s="510"/>
      <c r="EK451" s="510"/>
      <c r="EL451" s="510"/>
      <c r="EM451" s="510"/>
      <c r="EN451" s="510"/>
      <c r="EO451" s="510"/>
      <c r="EP451" s="510"/>
      <c r="EQ451" s="510"/>
      <c r="ER451" s="510"/>
      <c r="ES451" s="510"/>
      <c r="ET451" s="510"/>
      <c r="EU451" s="510"/>
      <c r="EV451" s="510"/>
      <c r="EW451" s="510"/>
      <c r="EX451" s="510"/>
      <c r="EY451" s="510"/>
      <c r="EZ451" s="510"/>
      <c r="FA451" s="510"/>
      <c r="FB451" s="510"/>
      <c r="FC451" s="510"/>
      <c r="FD451" s="510"/>
      <c r="FE451" s="510"/>
      <c r="FF451" s="510"/>
      <c r="FG451" s="510"/>
      <c r="FH451" s="510"/>
      <c r="FI451" s="510"/>
      <c r="FJ451" s="503"/>
      <c r="FK451" s="503"/>
      <c r="FL451" s="503"/>
      <c r="FM451" s="503"/>
      <c r="FN451" s="503"/>
      <c r="FO451" s="503"/>
      <c r="FP451" s="503"/>
      <c r="FQ451" s="503"/>
      <c r="FR451" s="503"/>
      <c r="FS451" s="503"/>
      <c r="FT451" s="503"/>
      <c r="FU451" s="503"/>
      <c r="FV451" s="503"/>
      <c r="FW451" s="503"/>
      <c r="FX451" s="503"/>
      <c r="FY451" s="503"/>
      <c r="FZ451" s="503"/>
      <c r="GA451" s="503"/>
      <c r="GB451" s="503"/>
      <c r="GC451" s="503"/>
      <c r="GD451" s="503"/>
      <c r="GE451" s="503"/>
      <c r="GF451" s="503"/>
      <c r="GG451" s="503"/>
      <c r="GH451" s="503"/>
      <c r="GI451" s="503"/>
      <c r="GJ451" s="503"/>
      <c r="GK451" s="503"/>
      <c r="GL451" s="503"/>
      <c r="GM451" s="503"/>
      <c r="GN451" s="503"/>
      <c r="GO451" s="503"/>
      <c r="GP451" s="503"/>
      <c r="GQ451" s="503"/>
      <c r="GR451" s="503"/>
      <c r="GS451" s="503"/>
      <c r="GT451" s="503"/>
      <c r="GU451" s="503"/>
      <c r="GV451" s="503"/>
      <c r="GW451" s="503"/>
      <c r="GX451" s="503"/>
      <c r="GY451" s="503"/>
      <c r="GZ451" s="503"/>
      <c r="HA451" s="503"/>
      <c r="HB451" s="503"/>
      <c r="HC451" s="503"/>
      <c r="HD451" s="503"/>
      <c r="HE451" s="503"/>
      <c r="HF451" s="503"/>
      <c r="HG451" s="503"/>
      <c r="HH451" s="503"/>
      <c r="HI451" s="503"/>
      <c r="HJ451" s="503"/>
      <c r="HK451" s="503"/>
      <c r="HL451" s="503"/>
      <c r="HM451" s="503"/>
      <c r="HN451" s="503"/>
      <c r="HO451" s="503"/>
      <c r="HP451" s="503"/>
      <c r="HQ451" s="503"/>
      <c r="HR451" s="503"/>
      <c r="HS451" s="503"/>
      <c r="HT451" s="503"/>
      <c r="HU451" s="503"/>
      <c r="HV451" s="503"/>
      <c r="HW451" s="503"/>
      <c r="HX451" s="503"/>
      <c r="HY451" s="503"/>
      <c r="HZ451" s="503"/>
      <c r="IA451" s="503"/>
      <c r="IB451" s="503"/>
      <c r="IC451" s="503"/>
      <c r="ID451" s="503"/>
      <c r="IE451" s="503"/>
      <c r="IF451" s="503"/>
      <c r="IG451" s="503"/>
      <c r="IH451" s="503"/>
      <c r="II451" s="503"/>
      <c r="IJ451" s="503"/>
      <c r="IK451" s="503"/>
      <c r="IL451" s="503"/>
      <c r="IM451" s="503"/>
      <c r="IN451" s="503"/>
      <c r="IO451" s="503"/>
    </row>
    <row r="452" spans="1:249" s="508" customFormat="1" x14ac:dyDescent="0.25">
      <c r="A452" s="503"/>
      <c r="B452" s="503"/>
      <c r="C452" s="504"/>
      <c r="D452" s="503"/>
      <c r="E452" s="503"/>
      <c r="F452" s="505"/>
      <c r="G452" s="503"/>
      <c r="H452" s="503"/>
      <c r="I452" s="503"/>
      <c r="J452" s="503"/>
      <c r="K452" s="503"/>
      <c r="L452" s="503"/>
      <c r="M452" s="503"/>
      <c r="N452" s="503"/>
      <c r="O452" s="503"/>
      <c r="P452" s="503"/>
      <c r="Q452" s="503"/>
      <c r="R452" s="503"/>
      <c r="S452" s="861"/>
      <c r="T452" s="510"/>
      <c r="U452" s="506"/>
      <c r="V452" s="314"/>
      <c r="W452" s="314"/>
      <c r="X452" s="314"/>
      <c r="Y452" s="314"/>
      <c r="Z452" s="314"/>
      <c r="AA452" s="314"/>
      <c r="AB452" s="510"/>
      <c r="AC452" s="510"/>
      <c r="AD452" s="510"/>
      <c r="AE452" s="507"/>
      <c r="AF452" s="507"/>
      <c r="AG452" s="507"/>
      <c r="AH452" s="507"/>
      <c r="AI452" s="507"/>
      <c r="AJ452" s="507"/>
      <c r="AK452" s="507"/>
      <c r="AL452" s="507"/>
      <c r="AM452" s="507"/>
      <c r="AN452" s="507"/>
      <c r="AO452" s="507"/>
      <c r="AP452" s="507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10"/>
      <c r="BC452" s="510"/>
      <c r="BD452" s="510"/>
      <c r="BE452" s="510"/>
      <c r="BF452" s="510"/>
      <c r="BG452" s="510"/>
      <c r="BH452" s="510"/>
      <c r="BI452" s="510"/>
      <c r="BJ452" s="510"/>
      <c r="BK452" s="510"/>
      <c r="BL452" s="510"/>
      <c r="BM452" s="510"/>
      <c r="BN452" s="510"/>
      <c r="BO452" s="510"/>
      <c r="BP452" s="510"/>
      <c r="BQ452" s="510"/>
      <c r="BR452" s="510"/>
      <c r="BS452" s="510"/>
      <c r="BT452" s="510"/>
      <c r="BU452" s="510"/>
      <c r="BV452" s="510"/>
      <c r="BW452" s="510"/>
      <c r="BX452" s="510"/>
      <c r="BY452" s="510"/>
      <c r="BZ452" s="510"/>
      <c r="CA452" s="510"/>
      <c r="CB452" s="510"/>
      <c r="CC452" s="510"/>
      <c r="CD452" s="510"/>
      <c r="CE452" s="510"/>
      <c r="CF452" s="510"/>
      <c r="CG452" s="510"/>
      <c r="CH452" s="510"/>
      <c r="CI452" s="510"/>
      <c r="CJ452" s="510"/>
      <c r="CK452" s="510"/>
      <c r="CL452" s="510"/>
      <c r="CM452" s="510"/>
      <c r="CN452" s="510"/>
      <c r="CO452" s="510"/>
      <c r="CP452" s="510"/>
      <c r="CQ452" s="510"/>
      <c r="CR452" s="510"/>
      <c r="CS452" s="510"/>
      <c r="CT452" s="510"/>
      <c r="CU452" s="510"/>
      <c r="CV452" s="510"/>
      <c r="CW452" s="510"/>
      <c r="CX452" s="510"/>
      <c r="CY452" s="510"/>
      <c r="CZ452" s="510"/>
      <c r="DA452" s="510"/>
      <c r="DB452" s="510"/>
      <c r="DC452" s="510"/>
      <c r="DD452" s="510"/>
      <c r="DE452" s="510"/>
      <c r="DF452" s="510"/>
      <c r="DG452" s="510"/>
      <c r="DH452" s="510"/>
      <c r="DI452" s="510"/>
      <c r="DJ452" s="510"/>
      <c r="DK452" s="510"/>
      <c r="DL452" s="510"/>
      <c r="DM452" s="510"/>
      <c r="DN452" s="510"/>
      <c r="DO452" s="510"/>
      <c r="DP452" s="510"/>
      <c r="DQ452" s="510"/>
      <c r="DR452" s="510"/>
      <c r="DS452" s="510"/>
      <c r="DT452" s="510"/>
      <c r="DU452" s="510"/>
      <c r="DV452" s="510"/>
      <c r="DW452" s="510"/>
      <c r="DX452" s="510"/>
      <c r="DY452" s="510"/>
      <c r="DZ452" s="510"/>
      <c r="EA452" s="510"/>
      <c r="EB452" s="510"/>
      <c r="EC452" s="510"/>
      <c r="ED452" s="510"/>
      <c r="EE452" s="510"/>
      <c r="EF452" s="510"/>
      <c r="EG452" s="510"/>
      <c r="EH452" s="510"/>
      <c r="EI452" s="510"/>
      <c r="EJ452" s="510"/>
      <c r="EK452" s="510"/>
      <c r="EL452" s="510"/>
      <c r="EM452" s="510"/>
      <c r="EN452" s="510"/>
      <c r="EO452" s="510"/>
      <c r="EP452" s="510"/>
      <c r="EQ452" s="510"/>
      <c r="ER452" s="510"/>
      <c r="ES452" s="510"/>
      <c r="ET452" s="510"/>
      <c r="EU452" s="510"/>
      <c r="EV452" s="510"/>
      <c r="EW452" s="510"/>
      <c r="EX452" s="510"/>
      <c r="EY452" s="510"/>
      <c r="EZ452" s="510"/>
      <c r="FA452" s="510"/>
      <c r="FB452" s="510"/>
      <c r="FC452" s="510"/>
      <c r="FD452" s="510"/>
      <c r="FE452" s="510"/>
      <c r="FF452" s="510"/>
      <c r="FG452" s="510"/>
      <c r="FH452" s="510"/>
      <c r="FI452" s="510"/>
      <c r="FJ452" s="503"/>
      <c r="FK452" s="503"/>
      <c r="FL452" s="503"/>
      <c r="FM452" s="503"/>
      <c r="FN452" s="503"/>
      <c r="FO452" s="503"/>
      <c r="FP452" s="503"/>
      <c r="FQ452" s="503"/>
      <c r="FR452" s="503"/>
      <c r="FS452" s="503"/>
      <c r="FT452" s="503"/>
      <c r="FU452" s="503"/>
      <c r="FV452" s="503"/>
      <c r="FW452" s="503"/>
      <c r="FX452" s="503"/>
      <c r="FY452" s="503"/>
      <c r="FZ452" s="503"/>
      <c r="GA452" s="503"/>
      <c r="GB452" s="503"/>
      <c r="GC452" s="503"/>
      <c r="GD452" s="503"/>
      <c r="GE452" s="503"/>
      <c r="GF452" s="503"/>
      <c r="GG452" s="503"/>
      <c r="GH452" s="503"/>
      <c r="GI452" s="503"/>
      <c r="GJ452" s="503"/>
      <c r="GK452" s="503"/>
      <c r="GL452" s="503"/>
      <c r="GM452" s="503"/>
      <c r="GN452" s="503"/>
      <c r="GO452" s="503"/>
      <c r="GP452" s="503"/>
      <c r="GQ452" s="503"/>
      <c r="GR452" s="503"/>
      <c r="GS452" s="503"/>
      <c r="GT452" s="503"/>
      <c r="GU452" s="503"/>
      <c r="GV452" s="503"/>
      <c r="GW452" s="503"/>
      <c r="GX452" s="503"/>
      <c r="GY452" s="503"/>
      <c r="GZ452" s="503"/>
      <c r="HA452" s="503"/>
      <c r="HB452" s="503"/>
      <c r="HC452" s="503"/>
      <c r="HD452" s="503"/>
      <c r="HE452" s="503"/>
      <c r="HF452" s="503"/>
      <c r="HG452" s="503"/>
      <c r="HH452" s="503"/>
      <c r="HI452" s="503"/>
      <c r="HJ452" s="503"/>
      <c r="HK452" s="503"/>
      <c r="HL452" s="503"/>
      <c r="HM452" s="503"/>
      <c r="HN452" s="503"/>
      <c r="HO452" s="503"/>
      <c r="HP452" s="503"/>
      <c r="HQ452" s="503"/>
      <c r="HR452" s="503"/>
      <c r="HS452" s="503"/>
      <c r="HT452" s="503"/>
      <c r="HU452" s="503"/>
      <c r="HV452" s="503"/>
      <c r="HW452" s="503"/>
      <c r="HX452" s="503"/>
      <c r="HY452" s="503"/>
      <c r="HZ452" s="503"/>
      <c r="IA452" s="503"/>
      <c r="IB452" s="503"/>
      <c r="IC452" s="503"/>
      <c r="ID452" s="503"/>
      <c r="IE452" s="503"/>
      <c r="IF452" s="503"/>
      <c r="IG452" s="503"/>
      <c r="IH452" s="503"/>
      <c r="II452" s="503"/>
      <c r="IJ452" s="503"/>
      <c r="IK452" s="503"/>
      <c r="IL452" s="503"/>
      <c r="IM452" s="503"/>
      <c r="IN452" s="503"/>
      <c r="IO452" s="503"/>
    </row>
    <row r="453" spans="1:249" s="508" customFormat="1" x14ac:dyDescent="0.25">
      <c r="A453" s="503"/>
      <c r="B453" s="503"/>
      <c r="C453" s="504"/>
      <c r="D453" s="503"/>
      <c r="E453" s="503"/>
      <c r="F453" s="505"/>
      <c r="G453" s="503"/>
      <c r="H453" s="503"/>
      <c r="I453" s="503"/>
      <c r="J453" s="503"/>
      <c r="K453" s="503"/>
      <c r="L453" s="503"/>
      <c r="M453" s="503"/>
      <c r="N453" s="503"/>
      <c r="O453" s="503"/>
      <c r="P453" s="503"/>
      <c r="Q453" s="503"/>
      <c r="R453" s="503"/>
      <c r="S453" s="861"/>
      <c r="T453" s="510"/>
      <c r="U453" s="506"/>
      <c r="V453" s="314"/>
      <c r="W453" s="314"/>
      <c r="X453" s="314"/>
      <c r="Y453" s="314"/>
      <c r="Z453" s="314"/>
      <c r="AA453" s="314"/>
      <c r="AB453" s="510"/>
      <c r="AC453" s="510"/>
      <c r="AD453" s="510"/>
      <c r="AE453" s="507"/>
      <c r="AF453" s="507"/>
      <c r="AG453" s="507"/>
      <c r="AH453" s="507"/>
      <c r="AI453" s="507"/>
      <c r="AJ453" s="507"/>
      <c r="AK453" s="507"/>
      <c r="AL453" s="507"/>
      <c r="AM453" s="507"/>
      <c r="AN453" s="507"/>
      <c r="AO453" s="507"/>
      <c r="AP453" s="507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10"/>
      <c r="BC453" s="510"/>
      <c r="BD453" s="510"/>
      <c r="BE453" s="510"/>
      <c r="BF453" s="510"/>
      <c r="BG453" s="510"/>
      <c r="BH453" s="510"/>
      <c r="BI453" s="510"/>
      <c r="BJ453" s="510"/>
      <c r="BK453" s="510"/>
      <c r="BL453" s="510"/>
      <c r="BM453" s="510"/>
      <c r="BN453" s="510"/>
      <c r="BO453" s="510"/>
      <c r="BP453" s="510"/>
      <c r="BQ453" s="510"/>
      <c r="BR453" s="510"/>
      <c r="BS453" s="510"/>
      <c r="BT453" s="510"/>
      <c r="BU453" s="510"/>
      <c r="BV453" s="510"/>
      <c r="BW453" s="510"/>
      <c r="BX453" s="510"/>
      <c r="BY453" s="510"/>
      <c r="BZ453" s="510"/>
      <c r="CA453" s="510"/>
      <c r="CB453" s="510"/>
      <c r="CC453" s="510"/>
      <c r="CD453" s="510"/>
      <c r="CE453" s="510"/>
      <c r="CF453" s="510"/>
      <c r="CG453" s="510"/>
      <c r="CH453" s="510"/>
      <c r="CI453" s="510"/>
      <c r="CJ453" s="510"/>
      <c r="CK453" s="510"/>
      <c r="CL453" s="510"/>
      <c r="CM453" s="510"/>
      <c r="CN453" s="510"/>
      <c r="CO453" s="510"/>
      <c r="CP453" s="510"/>
      <c r="CQ453" s="510"/>
      <c r="CR453" s="510"/>
      <c r="CS453" s="510"/>
      <c r="CT453" s="510"/>
      <c r="CU453" s="510"/>
      <c r="CV453" s="510"/>
      <c r="CW453" s="510"/>
      <c r="CX453" s="510"/>
      <c r="CY453" s="510"/>
      <c r="CZ453" s="510"/>
      <c r="DA453" s="510"/>
      <c r="DB453" s="510"/>
      <c r="DC453" s="510"/>
      <c r="DD453" s="510"/>
      <c r="DE453" s="510"/>
      <c r="DF453" s="510"/>
      <c r="DG453" s="510"/>
      <c r="DH453" s="510"/>
      <c r="DI453" s="510"/>
      <c r="DJ453" s="510"/>
      <c r="DK453" s="510"/>
      <c r="DL453" s="510"/>
      <c r="DM453" s="510"/>
      <c r="DN453" s="510"/>
      <c r="DO453" s="510"/>
      <c r="DP453" s="510"/>
      <c r="DQ453" s="510"/>
      <c r="DR453" s="510"/>
      <c r="DS453" s="510"/>
      <c r="DT453" s="510"/>
      <c r="DU453" s="510"/>
      <c r="DV453" s="510"/>
      <c r="DW453" s="510"/>
      <c r="DX453" s="510"/>
      <c r="DY453" s="510"/>
      <c r="DZ453" s="510"/>
      <c r="EA453" s="510"/>
      <c r="EB453" s="510"/>
      <c r="EC453" s="510"/>
      <c r="ED453" s="510"/>
      <c r="EE453" s="510"/>
      <c r="EF453" s="510"/>
      <c r="EG453" s="510"/>
      <c r="EH453" s="510"/>
      <c r="EI453" s="510"/>
      <c r="EJ453" s="510"/>
      <c r="EK453" s="510"/>
      <c r="EL453" s="510"/>
      <c r="EM453" s="510"/>
      <c r="EN453" s="510"/>
      <c r="EO453" s="510"/>
      <c r="EP453" s="510"/>
      <c r="EQ453" s="510"/>
      <c r="ER453" s="510"/>
      <c r="ES453" s="510"/>
      <c r="ET453" s="510"/>
      <c r="EU453" s="510"/>
      <c r="EV453" s="510"/>
      <c r="EW453" s="510"/>
      <c r="EX453" s="510"/>
      <c r="EY453" s="510"/>
      <c r="EZ453" s="510"/>
      <c r="FA453" s="510"/>
      <c r="FB453" s="510"/>
      <c r="FC453" s="510"/>
      <c r="FD453" s="510"/>
      <c r="FE453" s="510"/>
      <c r="FF453" s="510"/>
      <c r="FG453" s="510"/>
      <c r="FH453" s="510"/>
      <c r="FI453" s="510"/>
      <c r="FJ453" s="503"/>
      <c r="FK453" s="503"/>
      <c r="FL453" s="503"/>
      <c r="FM453" s="503"/>
      <c r="FN453" s="503"/>
      <c r="FO453" s="503"/>
      <c r="FP453" s="503"/>
      <c r="FQ453" s="503"/>
      <c r="FR453" s="503"/>
      <c r="FS453" s="503"/>
      <c r="FT453" s="503"/>
      <c r="FU453" s="503"/>
      <c r="FV453" s="503"/>
      <c r="FW453" s="503"/>
      <c r="FX453" s="503"/>
      <c r="FY453" s="503"/>
      <c r="FZ453" s="503"/>
      <c r="GA453" s="503"/>
      <c r="GB453" s="503"/>
      <c r="GC453" s="503"/>
      <c r="GD453" s="503"/>
      <c r="GE453" s="503"/>
      <c r="GF453" s="503"/>
      <c r="GG453" s="503"/>
      <c r="GH453" s="503"/>
      <c r="GI453" s="503"/>
      <c r="GJ453" s="503"/>
      <c r="GK453" s="503"/>
      <c r="GL453" s="503"/>
      <c r="GM453" s="503"/>
      <c r="GN453" s="503"/>
      <c r="GO453" s="503"/>
      <c r="GP453" s="503"/>
      <c r="GQ453" s="503"/>
      <c r="GR453" s="503"/>
      <c r="GS453" s="503"/>
      <c r="GT453" s="503"/>
      <c r="GU453" s="503"/>
      <c r="GV453" s="503"/>
      <c r="GW453" s="503"/>
      <c r="GX453" s="503"/>
      <c r="GY453" s="503"/>
      <c r="GZ453" s="503"/>
      <c r="HA453" s="503"/>
      <c r="HB453" s="503"/>
      <c r="HC453" s="503"/>
      <c r="HD453" s="503"/>
      <c r="HE453" s="503"/>
      <c r="HF453" s="503"/>
      <c r="HG453" s="503"/>
      <c r="HH453" s="503"/>
      <c r="HI453" s="503"/>
      <c r="HJ453" s="503"/>
      <c r="HK453" s="503"/>
      <c r="HL453" s="503"/>
      <c r="HM453" s="503"/>
      <c r="HN453" s="503"/>
      <c r="HO453" s="503"/>
      <c r="HP453" s="503"/>
      <c r="HQ453" s="503"/>
      <c r="HR453" s="503"/>
      <c r="HS453" s="503"/>
      <c r="HT453" s="503"/>
      <c r="HU453" s="503"/>
      <c r="HV453" s="503"/>
      <c r="HW453" s="503"/>
      <c r="HX453" s="503"/>
      <c r="HY453" s="503"/>
      <c r="HZ453" s="503"/>
      <c r="IA453" s="503"/>
      <c r="IB453" s="503"/>
      <c r="IC453" s="503"/>
      <c r="ID453" s="503"/>
      <c r="IE453" s="503"/>
      <c r="IF453" s="503"/>
      <c r="IG453" s="503"/>
      <c r="IH453" s="503"/>
      <c r="II453" s="503"/>
      <c r="IJ453" s="503"/>
      <c r="IK453" s="503"/>
      <c r="IL453" s="503"/>
      <c r="IM453" s="503"/>
      <c r="IN453" s="503"/>
      <c r="IO453" s="503"/>
    </row>
    <row r="454" spans="1:249" s="508" customFormat="1" x14ac:dyDescent="0.25">
      <c r="A454" s="503"/>
      <c r="B454" s="503"/>
      <c r="C454" s="504"/>
      <c r="D454" s="503"/>
      <c r="E454" s="503"/>
      <c r="F454" s="505"/>
      <c r="G454" s="503"/>
      <c r="H454" s="503"/>
      <c r="I454" s="503"/>
      <c r="J454" s="503"/>
      <c r="K454" s="503"/>
      <c r="L454" s="503"/>
      <c r="M454" s="503"/>
      <c r="N454" s="503"/>
      <c r="O454" s="503"/>
      <c r="P454" s="503"/>
      <c r="Q454" s="503"/>
      <c r="R454" s="503"/>
      <c r="S454" s="861"/>
      <c r="T454" s="510"/>
      <c r="U454" s="506"/>
      <c r="V454" s="314"/>
      <c r="W454" s="314"/>
      <c r="X454" s="314"/>
      <c r="Y454" s="314"/>
      <c r="Z454" s="314"/>
      <c r="AA454" s="314"/>
      <c r="AB454" s="510"/>
      <c r="AC454" s="510"/>
      <c r="AD454" s="510"/>
      <c r="AE454" s="507"/>
      <c r="AF454" s="507"/>
      <c r="AG454" s="507"/>
      <c r="AH454" s="507"/>
      <c r="AI454" s="507"/>
      <c r="AJ454" s="507"/>
      <c r="AK454" s="507"/>
      <c r="AL454" s="507"/>
      <c r="AM454" s="507"/>
      <c r="AN454" s="507"/>
      <c r="AO454" s="507"/>
      <c r="AP454" s="507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10"/>
      <c r="BC454" s="510"/>
      <c r="BD454" s="510"/>
      <c r="BE454" s="510"/>
      <c r="BF454" s="510"/>
      <c r="BG454" s="510"/>
      <c r="BH454" s="510"/>
      <c r="BI454" s="510"/>
      <c r="BJ454" s="510"/>
      <c r="BK454" s="510"/>
      <c r="BL454" s="510"/>
      <c r="BM454" s="510"/>
      <c r="BN454" s="510"/>
      <c r="BO454" s="510"/>
      <c r="BP454" s="510"/>
      <c r="BQ454" s="510"/>
      <c r="BR454" s="510"/>
      <c r="BS454" s="510"/>
      <c r="BT454" s="510"/>
      <c r="BU454" s="510"/>
      <c r="BV454" s="510"/>
      <c r="BW454" s="510"/>
      <c r="BX454" s="510"/>
      <c r="BY454" s="510"/>
      <c r="BZ454" s="510"/>
      <c r="CA454" s="510"/>
      <c r="CB454" s="510"/>
      <c r="CC454" s="510"/>
      <c r="CD454" s="510"/>
      <c r="CE454" s="510"/>
      <c r="CF454" s="510"/>
      <c r="CG454" s="510"/>
      <c r="CH454" s="510"/>
      <c r="CI454" s="510"/>
      <c r="CJ454" s="510"/>
      <c r="CK454" s="510"/>
      <c r="CL454" s="510"/>
      <c r="CM454" s="510"/>
      <c r="CN454" s="510"/>
      <c r="CO454" s="510"/>
      <c r="CP454" s="510"/>
      <c r="CQ454" s="510"/>
      <c r="CR454" s="510"/>
      <c r="CS454" s="510"/>
      <c r="CT454" s="510"/>
      <c r="CU454" s="510"/>
      <c r="CV454" s="510"/>
      <c r="CW454" s="510"/>
      <c r="CX454" s="510"/>
      <c r="CY454" s="510"/>
      <c r="CZ454" s="510"/>
      <c r="DA454" s="510"/>
      <c r="DB454" s="510"/>
      <c r="DC454" s="510"/>
      <c r="DD454" s="510"/>
      <c r="DE454" s="510"/>
      <c r="DF454" s="510"/>
      <c r="DG454" s="510"/>
      <c r="DH454" s="510"/>
      <c r="DI454" s="510"/>
      <c r="DJ454" s="510"/>
      <c r="DK454" s="510"/>
      <c r="DL454" s="510"/>
      <c r="DM454" s="510"/>
      <c r="DN454" s="510"/>
      <c r="DO454" s="510"/>
      <c r="DP454" s="510"/>
      <c r="DQ454" s="510"/>
      <c r="DR454" s="510"/>
      <c r="DS454" s="510"/>
      <c r="DT454" s="510"/>
      <c r="DU454" s="510"/>
      <c r="DV454" s="510"/>
      <c r="DW454" s="510"/>
      <c r="DX454" s="510"/>
      <c r="DY454" s="510"/>
      <c r="DZ454" s="510"/>
      <c r="EA454" s="510"/>
      <c r="EB454" s="510"/>
      <c r="EC454" s="510"/>
      <c r="ED454" s="510"/>
      <c r="EE454" s="510"/>
      <c r="EF454" s="510"/>
      <c r="EG454" s="510"/>
      <c r="EH454" s="510"/>
      <c r="EI454" s="510"/>
      <c r="EJ454" s="510"/>
      <c r="EK454" s="510"/>
      <c r="EL454" s="510"/>
      <c r="EM454" s="510"/>
      <c r="EN454" s="510"/>
      <c r="EO454" s="510"/>
      <c r="EP454" s="510"/>
      <c r="EQ454" s="510"/>
      <c r="ER454" s="510"/>
      <c r="ES454" s="510"/>
      <c r="ET454" s="510"/>
      <c r="EU454" s="510"/>
      <c r="EV454" s="510"/>
      <c r="EW454" s="510"/>
      <c r="EX454" s="510"/>
      <c r="EY454" s="510"/>
      <c r="EZ454" s="510"/>
      <c r="FA454" s="510"/>
      <c r="FB454" s="510"/>
      <c r="FC454" s="510"/>
      <c r="FD454" s="510"/>
      <c r="FE454" s="510"/>
      <c r="FF454" s="510"/>
      <c r="FG454" s="510"/>
      <c r="FH454" s="510"/>
      <c r="FI454" s="510"/>
      <c r="FJ454" s="503"/>
      <c r="FK454" s="503"/>
      <c r="FL454" s="503"/>
      <c r="FM454" s="503"/>
      <c r="FN454" s="503"/>
      <c r="FO454" s="503"/>
      <c r="FP454" s="503"/>
      <c r="FQ454" s="503"/>
      <c r="FR454" s="503"/>
      <c r="FS454" s="503"/>
      <c r="FT454" s="503"/>
      <c r="FU454" s="503"/>
      <c r="FV454" s="503"/>
      <c r="FW454" s="503"/>
      <c r="FX454" s="503"/>
      <c r="FY454" s="503"/>
      <c r="FZ454" s="503"/>
      <c r="GA454" s="503"/>
      <c r="GB454" s="503"/>
      <c r="GC454" s="503"/>
      <c r="GD454" s="503"/>
      <c r="GE454" s="503"/>
      <c r="GF454" s="503"/>
      <c r="GG454" s="503"/>
      <c r="GH454" s="503"/>
      <c r="GI454" s="503"/>
      <c r="GJ454" s="503"/>
      <c r="GK454" s="503"/>
      <c r="GL454" s="503"/>
      <c r="GM454" s="503"/>
      <c r="GN454" s="503"/>
      <c r="GO454" s="503"/>
      <c r="GP454" s="503"/>
      <c r="GQ454" s="503"/>
      <c r="GR454" s="503"/>
      <c r="GS454" s="503"/>
      <c r="GT454" s="503"/>
      <c r="GU454" s="503"/>
      <c r="GV454" s="503"/>
      <c r="GW454" s="503"/>
      <c r="GX454" s="503"/>
      <c r="GY454" s="503"/>
      <c r="GZ454" s="503"/>
      <c r="HA454" s="503"/>
      <c r="HB454" s="503"/>
      <c r="HC454" s="503"/>
      <c r="HD454" s="503"/>
      <c r="HE454" s="503"/>
      <c r="HF454" s="503"/>
      <c r="HG454" s="503"/>
      <c r="HH454" s="503"/>
      <c r="HI454" s="503"/>
      <c r="HJ454" s="503"/>
      <c r="HK454" s="503"/>
      <c r="HL454" s="503"/>
      <c r="HM454" s="503"/>
      <c r="HN454" s="503"/>
      <c r="HO454" s="503"/>
      <c r="HP454" s="503"/>
      <c r="HQ454" s="503"/>
      <c r="HR454" s="503"/>
      <c r="HS454" s="503"/>
      <c r="HT454" s="503"/>
      <c r="HU454" s="503"/>
      <c r="HV454" s="503"/>
      <c r="HW454" s="503"/>
      <c r="HX454" s="503"/>
      <c r="HY454" s="503"/>
      <c r="HZ454" s="503"/>
      <c r="IA454" s="503"/>
      <c r="IB454" s="503"/>
      <c r="IC454" s="503"/>
      <c r="ID454" s="503"/>
      <c r="IE454" s="503"/>
      <c r="IF454" s="503"/>
      <c r="IG454" s="503"/>
      <c r="IH454" s="503"/>
      <c r="II454" s="503"/>
      <c r="IJ454" s="503"/>
      <c r="IK454" s="503"/>
      <c r="IL454" s="503"/>
      <c r="IM454" s="503"/>
      <c r="IN454" s="503"/>
      <c r="IO454" s="503"/>
    </row>
    <row r="455" spans="1:249" s="508" customFormat="1" x14ac:dyDescent="0.25">
      <c r="A455" s="503"/>
      <c r="B455" s="503"/>
      <c r="C455" s="504"/>
      <c r="D455" s="503"/>
      <c r="E455" s="503"/>
      <c r="F455" s="505"/>
      <c r="G455" s="503"/>
      <c r="H455" s="503"/>
      <c r="I455" s="503"/>
      <c r="J455" s="503"/>
      <c r="K455" s="503"/>
      <c r="L455" s="503"/>
      <c r="M455" s="503"/>
      <c r="N455" s="503"/>
      <c r="O455" s="503"/>
      <c r="P455" s="503"/>
      <c r="Q455" s="503"/>
      <c r="R455" s="503"/>
      <c r="S455" s="861"/>
      <c r="T455" s="510"/>
      <c r="U455" s="506"/>
      <c r="V455" s="314"/>
      <c r="W455" s="314"/>
      <c r="X455" s="314"/>
      <c r="Y455" s="314"/>
      <c r="Z455" s="314"/>
      <c r="AA455" s="314"/>
      <c r="AB455" s="510"/>
      <c r="AC455" s="510"/>
      <c r="AD455" s="510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10"/>
      <c r="BC455" s="510"/>
      <c r="BD455" s="510"/>
      <c r="BE455" s="510"/>
      <c r="BF455" s="510"/>
      <c r="BG455" s="510"/>
      <c r="BH455" s="510"/>
      <c r="BI455" s="510"/>
      <c r="BJ455" s="510"/>
      <c r="BK455" s="510"/>
      <c r="BL455" s="510"/>
      <c r="BM455" s="510"/>
      <c r="BN455" s="510"/>
      <c r="BO455" s="510"/>
      <c r="BP455" s="510"/>
      <c r="BQ455" s="510"/>
      <c r="BR455" s="510"/>
      <c r="BS455" s="510"/>
      <c r="BT455" s="510"/>
      <c r="BU455" s="510"/>
      <c r="BV455" s="510"/>
      <c r="BW455" s="510"/>
      <c r="BX455" s="510"/>
      <c r="BY455" s="510"/>
      <c r="BZ455" s="510"/>
      <c r="CA455" s="510"/>
      <c r="CB455" s="510"/>
      <c r="CC455" s="510"/>
      <c r="CD455" s="510"/>
      <c r="CE455" s="510"/>
      <c r="CF455" s="510"/>
      <c r="CG455" s="510"/>
      <c r="CH455" s="510"/>
      <c r="CI455" s="510"/>
      <c r="CJ455" s="510"/>
      <c r="CK455" s="510"/>
      <c r="CL455" s="510"/>
      <c r="CM455" s="510"/>
      <c r="CN455" s="510"/>
      <c r="CO455" s="510"/>
      <c r="CP455" s="510"/>
      <c r="CQ455" s="510"/>
      <c r="CR455" s="510"/>
      <c r="CS455" s="510"/>
      <c r="CT455" s="510"/>
      <c r="CU455" s="510"/>
      <c r="CV455" s="510"/>
      <c r="CW455" s="510"/>
      <c r="CX455" s="510"/>
      <c r="CY455" s="510"/>
      <c r="CZ455" s="510"/>
      <c r="DA455" s="510"/>
      <c r="DB455" s="510"/>
      <c r="DC455" s="510"/>
      <c r="DD455" s="510"/>
      <c r="DE455" s="510"/>
      <c r="DF455" s="510"/>
      <c r="DG455" s="510"/>
      <c r="DH455" s="510"/>
      <c r="DI455" s="510"/>
      <c r="DJ455" s="510"/>
      <c r="DK455" s="510"/>
      <c r="DL455" s="510"/>
      <c r="DM455" s="510"/>
      <c r="DN455" s="510"/>
      <c r="DO455" s="510"/>
      <c r="DP455" s="510"/>
      <c r="DQ455" s="510"/>
      <c r="DR455" s="510"/>
      <c r="DS455" s="510"/>
      <c r="DT455" s="510"/>
      <c r="DU455" s="510"/>
      <c r="DV455" s="510"/>
      <c r="DW455" s="510"/>
      <c r="DX455" s="510"/>
      <c r="DY455" s="510"/>
      <c r="DZ455" s="510"/>
      <c r="EA455" s="510"/>
      <c r="EB455" s="510"/>
      <c r="EC455" s="510"/>
      <c r="ED455" s="510"/>
      <c r="EE455" s="510"/>
      <c r="EF455" s="510"/>
      <c r="EG455" s="510"/>
      <c r="EH455" s="510"/>
      <c r="EI455" s="510"/>
      <c r="EJ455" s="510"/>
      <c r="EK455" s="510"/>
      <c r="EL455" s="510"/>
      <c r="EM455" s="510"/>
      <c r="EN455" s="510"/>
      <c r="EO455" s="510"/>
      <c r="EP455" s="510"/>
      <c r="EQ455" s="510"/>
      <c r="ER455" s="510"/>
      <c r="ES455" s="510"/>
      <c r="ET455" s="510"/>
      <c r="EU455" s="510"/>
      <c r="EV455" s="510"/>
      <c r="EW455" s="510"/>
      <c r="EX455" s="510"/>
      <c r="EY455" s="510"/>
      <c r="EZ455" s="510"/>
      <c r="FA455" s="510"/>
      <c r="FB455" s="510"/>
      <c r="FC455" s="510"/>
      <c r="FD455" s="510"/>
      <c r="FE455" s="510"/>
      <c r="FF455" s="510"/>
      <c r="FG455" s="510"/>
      <c r="FH455" s="510"/>
      <c r="FI455" s="510"/>
      <c r="FJ455" s="503"/>
      <c r="FK455" s="503"/>
      <c r="FL455" s="503"/>
      <c r="FM455" s="503"/>
      <c r="FN455" s="503"/>
      <c r="FO455" s="503"/>
      <c r="FP455" s="503"/>
      <c r="FQ455" s="503"/>
      <c r="FR455" s="503"/>
      <c r="FS455" s="503"/>
      <c r="FT455" s="503"/>
      <c r="FU455" s="503"/>
      <c r="FV455" s="503"/>
      <c r="FW455" s="503"/>
      <c r="FX455" s="503"/>
      <c r="FY455" s="503"/>
      <c r="FZ455" s="503"/>
      <c r="GA455" s="503"/>
      <c r="GB455" s="503"/>
      <c r="GC455" s="503"/>
      <c r="GD455" s="503"/>
      <c r="GE455" s="503"/>
      <c r="GF455" s="503"/>
      <c r="GG455" s="503"/>
      <c r="GH455" s="503"/>
      <c r="GI455" s="503"/>
      <c r="GJ455" s="503"/>
      <c r="GK455" s="503"/>
      <c r="GL455" s="503"/>
      <c r="GM455" s="503"/>
      <c r="GN455" s="503"/>
      <c r="GO455" s="503"/>
      <c r="GP455" s="503"/>
      <c r="GQ455" s="503"/>
      <c r="GR455" s="503"/>
      <c r="GS455" s="503"/>
      <c r="GT455" s="503"/>
      <c r="GU455" s="503"/>
      <c r="GV455" s="503"/>
      <c r="GW455" s="503"/>
      <c r="GX455" s="503"/>
      <c r="GY455" s="503"/>
      <c r="GZ455" s="503"/>
      <c r="HA455" s="503"/>
      <c r="HB455" s="503"/>
      <c r="HC455" s="503"/>
      <c r="HD455" s="503"/>
      <c r="HE455" s="503"/>
      <c r="HF455" s="503"/>
      <c r="HG455" s="503"/>
      <c r="HH455" s="503"/>
      <c r="HI455" s="503"/>
      <c r="HJ455" s="503"/>
      <c r="HK455" s="503"/>
      <c r="HL455" s="503"/>
      <c r="HM455" s="503"/>
      <c r="HN455" s="503"/>
      <c r="HO455" s="503"/>
      <c r="HP455" s="503"/>
      <c r="HQ455" s="503"/>
      <c r="HR455" s="503"/>
      <c r="HS455" s="503"/>
      <c r="HT455" s="503"/>
      <c r="HU455" s="503"/>
      <c r="HV455" s="503"/>
      <c r="HW455" s="503"/>
      <c r="HX455" s="503"/>
      <c r="HY455" s="503"/>
      <c r="HZ455" s="503"/>
      <c r="IA455" s="503"/>
      <c r="IB455" s="503"/>
      <c r="IC455" s="503"/>
      <c r="ID455" s="503"/>
      <c r="IE455" s="503"/>
      <c r="IF455" s="503"/>
      <c r="IG455" s="503"/>
      <c r="IH455" s="503"/>
      <c r="II455" s="503"/>
      <c r="IJ455" s="503"/>
      <c r="IK455" s="503"/>
      <c r="IL455" s="503"/>
      <c r="IM455" s="503"/>
      <c r="IN455" s="503"/>
      <c r="IO455" s="503"/>
    </row>
    <row r="456" spans="1:249" s="508" customFormat="1" x14ac:dyDescent="0.25">
      <c r="A456" s="503"/>
      <c r="B456" s="503"/>
      <c r="C456" s="504"/>
      <c r="D456" s="503"/>
      <c r="E456" s="503"/>
      <c r="F456" s="505"/>
      <c r="G456" s="503"/>
      <c r="H456" s="503"/>
      <c r="I456" s="503"/>
      <c r="J456" s="503"/>
      <c r="K456" s="503"/>
      <c r="L456" s="503"/>
      <c r="M456" s="503"/>
      <c r="N456" s="503"/>
      <c r="O456" s="503"/>
      <c r="P456" s="503"/>
      <c r="Q456" s="503"/>
      <c r="R456" s="503"/>
      <c r="S456" s="861"/>
      <c r="T456" s="510"/>
      <c r="U456" s="506"/>
      <c r="V456" s="314"/>
      <c r="W456" s="314"/>
      <c r="X456" s="314"/>
      <c r="Y456" s="314"/>
      <c r="Z456" s="314"/>
      <c r="AA456" s="314"/>
      <c r="AB456" s="510"/>
      <c r="AC456" s="510"/>
      <c r="AD456" s="510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10"/>
      <c r="BC456" s="510"/>
      <c r="BD456" s="510"/>
      <c r="BE456" s="510"/>
      <c r="BF456" s="510"/>
      <c r="BG456" s="510"/>
      <c r="BH456" s="510"/>
      <c r="BI456" s="510"/>
      <c r="BJ456" s="510"/>
      <c r="BK456" s="510"/>
      <c r="BL456" s="510"/>
      <c r="BM456" s="510"/>
      <c r="BN456" s="510"/>
      <c r="BO456" s="510"/>
      <c r="BP456" s="510"/>
      <c r="BQ456" s="510"/>
      <c r="BR456" s="510"/>
      <c r="BS456" s="510"/>
      <c r="BT456" s="510"/>
      <c r="BU456" s="510"/>
      <c r="BV456" s="510"/>
      <c r="BW456" s="510"/>
      <c r="BX456" s="510"/>
      <c r="BY456" s="510"/>
      <c r="BZ456" s="510"/>
      <c r="CA456" s="510"/>
      <c r="CB456" s="510"/>
      <c r="CC456" s="510"/>
      <c r="CD456" s="510"/>
      <c r="CE456" s="510"/>
      <c r="CF456" s="510"/>
      <c r="CG456" s="510"/>
      <c r="CH456" s="510"/>
      <c r="CI456" s="510"/>
      <c r="CJ456" s="510"/>
      <c r="CK456" s="510"/>
      <c r="CL456" s="510"/>
      <c r="CM456" s="510"/>
      <c r="CN456" s="510"/>
      <c r="CO456" s="510"/>
      <c r="CP456" s="510"/>
      <c r="CQ456" s="510"/>
      <c r="CR456" s="510"/>
      <c r="CS456" s="510"/>
      <c r="CT456" s="510"/>
      <c r="CU456" s="510"/>
      <c r="CV456" s="510"/>
      <c r="CW456" s="510"/>
      <c r="CX456" s="510"/>
      <c r="CY456" s="510"/>
      <c r="CZ456" s="510"/>
      <c r="DA456" s="510"/>
      <c r="DB456" s="510"/>
      <c r="DC456" s="510"/>
      <c r="DD456" s="510"/>
      <c r="DE456" s="510"/>
      <c r="DF456" s="510"/>
      <c r="DG456" s="510"/>
      <c r="DH456" s="510"/>
      <c r="DI456" s="510"/>
      <c r="DJ456" s="510"/>
      <c r="DK456" s="510"/>
      <c r="DL456" s="510"/>
      <c r="DM456" s="510"/>
      <c r="DN456" s="510"/>
      <c r="DO456" s="510"/>
      <c r="DP456" s="510"/>
      <c r="DQ456" s="510"/>
      <c r="DR456" s="510"/>
      <c r="DS456" s="510"/>
      <c r="DT456" s="510"/>
      <c r="DU456" s="510"/>
      <c r="DV456" s="510"/>
      <c r="DW456" s="510"/>
      <c r="DX456" s="510"/>
      <c r="DY456" s="510"/>
      <c r="DZ456" s="510"/>
      <c r="EA456" s="510"/>
      <c r="EB456" s="510"/>
      <c r="EC456" s="510"/>
      <c r="ED456" s="510"/>
      <c r="EE456" s="510"/>
      <c r="EF456" s="510"/>
      <c r="EG456" s="510"/>
      <c r="EH456" s="510"/>
      <c r="EI456" s="510"/>
      <c r="EJ456" s="510"/>
      <c r="EK456" s="510"/>
      <c r="EL456" s="510"/>
      <c r="EM456" s="510"/>
      <c r="EN456" s="510"/>
      <c r="EO456" s="510"/>
      <c r="EP456" s="510"/>
      <c r="EQ456" s="510"/>
      <c r="ER456" s="510"/>
      <c r="ES456" s="510"/>
      <c r="ET456" s="510"/>
      <c r="EU456" s="510"/>
      <c r="EV456" s="510"/>
      <c r="EW456" s="510"/>
      <c r="EX456" s="510"/>
      <c r="EY456" s="510"/>
      <c r="EZ456" s="510"/>
      <c r="FA456" s="510"/>
      <c r="FB456" s="510"/>
      <c r="FC456" s="510"/>
      <c r="FD456" s="510"/>
      <c r="FE456" s="510"/>
      <c r="FF456" s="510"/>
      <c r="FG456" s="510"/>
      <c r="FH456" s="510"/>
      <c r="FI456" s="510"/>
      <c r="FJ456" s="503"/>
      <c r="FK456" s="503"/>
      <c r="FL456" s="503"/>
      <c r="FM456" s="503"/>
      <c r="FN456" s="503"/>
      <c r="FO456" s="503"/>
      <c r="FP456" s="503"/>
      <c r="FQ456" s="503"/>
      <c r="FR456" s="503"/>
      <c r="FS456" s="503"/>
      <c r="FT456" s="503"/>
      <c r="FU456" s="503"/>
      <c r="FV456" s="503"/>
      <c r="FW456" s="503"/>
      <c r="FX456" s="503"/>
      <c r="FY456" s="503"/>
      <c r="FZ456" s="503"/>
      <c r="GA456" s="503"/>
      <c r="GB456" s="503"/>
      <c r="GC456" s="503"/>
      <c r="GD456" s="503"/>
      <c r="GE456" s="503"/>
      <c r="GF456" s="503"/>
      <c r="GG456" s="503"/>
      <c r="GH456" s="503"/>
      <c r="GI456" s="503"/>
      <c r="GJ456" s="503"/>
      <c r="GK456" s="503"/>
      <c r="GL456" s="503"/>
      <c r="GM456" s="503"/>
      <c r="GN456" s="503"/>
      <c r="GO456" s="503"/>
      <c r="GP456" s="503"/>
      <c r="GQ456" s="503"/>
      <c r="GR456" s="503"/>
      <c r="GS456" s="503"/>
      <c r="GT456" s="503"/>
      <c r="GU456" s="503"/>
      <c r="GV456" s="503"/>
      <c r="GW456" s="503"/>
      <c r="GX456" s="503"/>
      <c r="GY456" s="503"/>
      <c r="GZ456" s="503"/>
      <c r="HA456" s="503"/>
      <c r="HB456" s="503"/>
      <c r="HC456" s="503"/>
      <c r="HD456" s="503"/>
      <c r="HE456" s="503"/>
      <c r="HF456" s="503"/>
      <c r="HG456" s="503"/>
      <c r="HH456" s="503"/>
      <c r="HI456" s="503"/>
      <c r="HJ456" s="503"/>
      <c r="HK456" s="503"/>
      <c r="HL456" s="503"/>
      <c r="HM456" s="503"/>
      <c r="HN456" s="503"/>
      <c r="HO456" s="503"/>
      <c r="HP456" s="503"/>
      <c r="HQ456" s="503"/>
      <c r="HR456" s="503"/>
      <c r="HS456" s="503"/>
      <c r="HT456" s="503"/>
      <c r="HU456" s="503"/>
      <c r="HV456" s="503"/>
      <c r="HW456" s="503"/>
      <c r="HX456" s="503"/>
      <c r="HY456" s="503"/>
      <c r="HZ456" s="503"/>
      <c r="IA456" s="503"/>
      <c r="IB456" s="503"/>
      <c r="IC456" s="503"/>
      <c r="ID456" s="503"/>
      <c r="IE456" s="503"/>
      <c r="IF456" s="503"/>
      <c r="IG456" s="503"/>
      <c r="IH456" s="503"/>
      <c r="II456" s="503"/>
      <c r="IJ456" s="503"/>
      <c r="IK456" s="503"/>
      <c r="IL456" s="503"/>
      <c r="IM456" s="503"/>
      <c r="IN456" s="503"/>
      <c r="IO456" s="503"/>
    </row>
    <row r="457" spans="1:249" s="508" customFormat="1" x14ac:dyDescent="0.25">
      <c r="A457" s="503"/>
      <c r="B457" s="503"/>
      <c r="C457" s="504"/>
      <c r="D457" s="503"/>
      <c r="E457" s="503"/>
      <c r="F457" s="505"/>
      <c r="G457" s="503"/>
      <c r="H457" s="503"/>
      <c r="I457" s="503"/>
      <c r="J457" s="503"/>
      <c r="K457" s="503"/>
      <c r="L457" s="503"/>
      <c r="M457" s="503"/>
      <c r="N457" s="503"/>
      <c r="O457" s="503"/>
      <c r="P457" s="503"/>
      <c r="Q457" s="503"/>
      <c r="R457" s="503"/>
      <c r="S457" s="861"/>
      <c r="T457" s="510"/>
      <c r="U457" s="506"/>
      <c r="V457" s="314"/>
      <c r="W457" s="314"/>
      <c r="X457" s="314"/>
      <c r="Y457" s="314"/>
      <c r="Z457" s="314"/>
      <c r="AA457" s="314"/>
      <c r="AB457" s="510"/>
      <c r="AC457" s="510"/>
      <c r="AD457" s="510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10"/>
      <c r="BC457" s="510"/>
      <c r="BD457" s="510"/>
      <c r="BE457" s="510"/>
      <c r="BF457" s="510"/>
      <c r="BG457" s="510"/>
      <c r="BH457" s="510"/>
      <c r="BI457" s="510"/>
      <c r="BJ457" s="510"/>
      <c r="BK457" s="510"/>
      <c r="BL457" s="510"/>
      <c r="BM457" s="510"/>
      <c r="BN457" s="510"/>
      <c r="BO457" s="510"/>
      <c r="BP457" s="510"/>
      <c r="BQ457" s="510"/>
      <c r="BR457" s="510"/>
      <c r="BS457" s="510"/>
      <c r="BT457" s="510"/>
      <c r="BU457" s="510"/>
      <c r="BV457" s="510"/>
      <c r="BW457" s="510"/>
      <c r="BX457" s="510"/>
      <c r="BY457" s="510"/>
      <c r="BZ457" s="510"/>
      <c r="CA457" s="510"/>
      <c r="CB457" s="510"/>
      <c r="CC457" s="510"/>
      <c r="CD457" s="510"/>
      <c r="CE457" s="510"/>
      <c r="CF457" s="510"/>
      <c r="CG457" s="510"/>
      <c r="CH457" s="510"/>
      <c r="CI457" s="510"/>
      <c r="CJ457" s="510"/>
      <c r="CK457" s="510"/>
      <c r="CL457" s="510"/>
      <c r="CM457" s="510"/>
      <c r="CN457" s="510"/>
      <c r="CO457" s="510"/>
      <c r="CP457" s="510"/>
      <c r="CQ457" s="510"/>
      <c r="CR457" s="510"/>
      <c r="CS457" s="510"/>
      <c r="CT457" s="510"/>
      <c r="CU457" s="510"/>
      <c r="CV457" s="510"/>
      <c r="CW457" s="510"/>
      <c r="CX457" s="510"/>
      <c r="CY457" s="510"/>
      <c r="CZ457" s="510"/>
      <c r="DA457" s="510"/>
      <c r="DB457" s="510"/>
      <c r="DC457" s="510"/>
      <c r="DD457" s="510"/>
      <c r="DE457" s="510"/>
      <c r="DF457" s="510"/>
      <c r="DG457" s="510"/>
      <c r="DH457" s="510"/>
      <c r="DI457" s="510"/>
      <c r="DJ457" s="510"/>
      <c r="DK457" s="510"/>
      <c r="DL457" s="510"/>
      <c r="DM457" s="510"/>
      <c r="DN457" s="510"/>
      <c r="DO457" s="510"/>
      <c r="DP457" s="510"/>
      <c r="DQ457" s="510"/>
      <c r="DR457" s="510"/>
      <c r="DS457" s="510"/>
      <c r="DT457" s="510"/>
      <c r="DU457" s="510"/>
      <c r="DV457" s="510"/>
      <c r="DW457" s="510"/>
      <c r="DX457" s="510"/>
      <c r="DY457" s="510"/>
      <c r="DZ457" s="510"/>
      <c r="EA457" s="510"/>
      <c r="EB457" s="510"/>
      <c r="EC457" s="510"/>
      <c r="ED457" s="510"/>
      <c r="EE457" s="510"/>
      <c r="EF457" s="510"/>
      <c r="EG457" s="510"/>
      <c r="EH457" s="510"/>
      <c r="EI457" s="510"/>
      <c r="EJ457" s="510"/>
      <c r="EK457" s="510"/>
      <c r="EL457" s="510"/>
      <c r="EM457" s="510"/>
      <c r="EN457" s="510"/>
      <c r="EO457" s="510"/>
      <c r="EP457" s="510"/>
      <c r="EQ457" s="510"/>
      <c r="ER457" s="510"/>
      <c r="ES457" s="510"/>
      <c r="ET457" s="510"/>
      <c r="EU457" s="510"/>
      <c r="EV457" s="510"/>
      <c r="EW457" s="510"/>
      <c r="EX457" s="510"/>
      <c r="EY457" s="510"/>
      <c r="EZ457" s="510"/>
      <c r="FA457" s="510"/>
      <c r="FB457" s="510"/>
      <c r="FC457" s="510"/>
      <c r="FD457" s="510"/>
      <c r="FE457" s="510"/>
      <c r="FF457" s="510"/>
      <c r="FG457" s="510"/>
      <c r="FH457" s="510"/>
      <c r="FI457" s="510"/>
      <c r="FJ457" s="503"/>
      <c r="FK457" s="503"/>
      <c r="FL457" s="503"/>
      <c r="FM457" s="503"/>
      <c r="FN457" s="503"/>
      <c r="FO457" s="503"/>
      <c r="FP457" s="503"/>
      <c r="FQ457" s="503"/>
      <c r="FR457" s="503"/>
      <c r="FS457" s="503"/>
      <c r="FT457" s="503"/>
      <c r="FU457" s="503"/>
      <c r="FV457" s="503"/>
      <c r="FW457" s="503"/>
      <c r="FX457" s="503"/>
      <c r="FY457" s="503"/>
      <c r="FZ457" s="503"/>
      <c r="GA457" s="503"/>
      <c r="GB457" s="503"/>
      <c r="GC457" s="503"/>
      <c r="GD457" s="503"/>
      <c r="GE457" s="503"/>
      <c r="GF457" s="503"/>
      <c r="GG457" s="503"/>
      <c r="GH457" s="503"/>
      <c r="GI457" s="503"/>
      <c r="GJ457" s="503"/>
      <c r="GK457" s="503"/>
      <c r="GL457" s="503"/>
      <c r="GM457" s="503"/>
      <c r="GN457" s="503"/>
      <c r="GO457" s="503"/>
      <c r="GP457" s="503"/>
      <c r="GQ457" s="503"/>
      <c r="GR457" s="503"/>
      <c r="GS457" s="503"/>
      <c r="GT457" s="503"/>
      <c r="GU457" s="503"/>
      <c r="GV457" s="503"/>
      <c r="GW457" s="503"/>
      <c r="GX457" s="503"/>
      <c r="GY457" s="503"/>
      <c r="GZ457" s="503"/>
      <c r="HA457" s="503"/>
      <c r="HB457" s="503"/>
      <c r="HC457" s="503"/>
      <c r="HD457" s="503"/>
      <c r="HE457" s="503"/>
      <c r="HF457" s="503"/>
      <c r="HG457" s="503"/>
      <c r="HH457" s="503"/>
      <c r="HI457" s="503"/>
      <c r="HJ457" s="503"/>
      <c r="HK457" s="503"/>
      <c r="HL457" s="503"/>
      <c r="HM457" s="503"/>
      <c r="HN457" s="503"/>
      <c r="HO457" s="503"/>
      <c r="HP457" s="503"/>
      <c r="HQ457" s="503"/>
      <c r="HR457" s="503"/>
      <c r="HS457" s="503"/>
      <c r="HT457" s="503"/>
      <c r="HU457" s="503"/>
      <c r="HV457" s="503"/>
      <c r="HW457" s="503"/>
      <c r="HX457" s="503"/>
      <c r="HY457" s="503"/>
      <c r="HZ457" s="503"/>
      <c r="IA457" s="503"/>
      <c r="IB457" s="503"/>
      <c r="IC457" s="503"/>
      <c r="ID457" s="503"/>
      <c r="IE457" s="503"/>
      <c r="IF457" s="503"/>
      <c r="IG457" s="503"/>
      <c r="IH457" s="503"/>
      <c r="II457" s="503"/>
      <c r="IJ457" s="503"/>
      <c r="IK457" s="503"/>
      <c r="IL457" s="503"/>
      <c r="IM457" s="503"/>
      <c r="IN457" s="503"/>
      <c r="IO457" s="503"/>
    </row>
    <row r="458" spans="1:249" s="508" customFormat="1" x14ac:dyDescent="0.25">
      <c r="A458" s="503"/>
      <c r="B458" s="503"/>
      <c r="C458" s="504"/>
      <c r="D458" s="503"/>
      <c r="E458" s="503"/>
      <c r="F458" s="505"/>
      <c r="G458" s="503"/>
      <c r="H458" s="503"/>
      <c r="I458" s="503"/>
      <c r="J458" s="503"/>
      <c r="K458" s="503"/>
      <c r="L458" s="503"/>
      <c r="M458" s="503"/>
      <c r="N458" s="503"/>
      <c r="O458" s="503"/>
      <c r="P458" s="503"/>
      <c r="Q458" s="503"/>
      <c r="R458" s="503"/>
      <c r="S458" s="861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5">
      <c r="A459" s="503"/>
      <c r="B459" s="503"/>
      <c r="C459" s="504"/>
      <c r="D459" s="503"/>
      <c r="E459" s="503"/>
      <c r="F459" s="505"/>
      <c r="G459" s="503"/>
      <c r="H459" s="503"/>
      <c r="I459" s="503"/>
      <c r="J459" s="503"/>
      <c r="K459" s="503"/>
      <c r="L459" s="503"/>
      <c r="M459" s="503"/>
      <c r="N459" s="503"/>
      <c r="O459" s="503"/>
      <c r="P459" s="503"/>
      <c r="Q459" s="503"/>
      <c r="R459" s="503"/>
      <c r="S459" s="861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5">
      <c r="A460" s="503"/>
      <c r="B460" s="503"/>
      <c r="C460" s="504"/>
      <c r="D460" s="503"/>
      <c r="E460" s="503"/>
      <c r="F460" s="505"/>
      <c r="G460" s="503"/>
      <c r="H460" s="503"/>
      <c r="I460" s="503"/>
      <c r="J460" s="503"/>
      <c r="K460" s="503"/>
      <c r="L460" s="503"/>
      <c r="M460" s="503"/>
      <c r="N460" s="503"/>
      <c r="O460" s="503"/>
      <c r="P460" s="503"/>
      <c r="Q460" s="503"/>
      <c r="R460" s="503"/>
      <c r="S460" s="861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503"/>
      <c r="J461" s="503"/>
      <c r="K461" s="503"/>
      <c r="L461" s="503"/>
      <c r="M461" s="503"/>
      <c r="N461" s="503"/>
      <c r="O461" s="503"/>
      <c r="P461" s="503"/>
      <c r="Q461" s="503"/>
      <c r="R461" s="503"/>
      <c r="S461" s="861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503"/>
      <c r="J462" s="503"/>
      <c r="K462" s="503"/>
      <c r="L462" s="503"/>
      <c r="M462" s="503"/>
      <c r="N462" s="503"/>
      <c r="O462" s="503"/>
      <c r="P462" s="503"/>
      <c r="Q462" s="503"/>
      <c r="R462" s="503"/>
      <c r="S462" s="861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503"/>
      <c r="J463" s="503"/>
      <c r="K463" s="503"/>
      <c r="L463" s="503"/>
      <c r="M463" s="503"/>
      <c r="N463" s="503"/>
      <c r="O463" s="503"/>
      <c r="P463" s="503"/>
      <c r="Q463" s="503"/>
      <c r="R463" s="503"/>
      <c r="S463" s="861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503"/>
      <c r="J464" s="503"/>
      <c r="K464" s="503"/>
      <c r="L464" s="503"/>
      <c r="M464" s="503"/>
      <c r="N464" s="503"/>
      <c r="O464" s="503"/>
      <c r="P464" s="503"/>
      <c r="Q464" s="503"/>
      <c r="R464" s="503"/>
      <c r="S464" s="861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503"/>
      <c r="J465" s="503"/>
      <c r="K465" s="503"/>
      <c r="L465" s="503"/>
      <c r="M465" s="503"/>
      <c r="N465" s="503"/>
      <c r="O465" s="503"/>
      <c r="P465" s="503"/>
      <c r="Q465" s="503"/>
      <c r="R465" s="503"/>
      <c r="S465" s="861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503"/>
      <c r="J466" s="503"/>
      <c r="K466" s="503"/>
      <c r="L466" s="503"/>
      <c r="M466" s="503"/>
      <c r="N466" s="503"/>
      <c r="O466" s="503"/>
      <c r="P466" s="503"/>
      <c r="Q466" s="503"/>
      <c r="R466" s="503"/>
      <c r="S466" s="861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503"/>
      <c r="J467" s="503"/>
      <c r="K467" s="503"/>
      <c r="L467" s="503"/>
      <c r="M467" s="503"/>
      <c r="N467" s="503"/>
      <c r="O467" s="503"/>
      <c r="P467" s="503"/>
      <c r="Q467" s="503"/>
      <c r="R467" s="503"/>
      <c r="S467" s="861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503"/>
      <c r="J468" s="503"/>
      <c r="K468" s="503"/>
      <c r="L468" s="503"/>
      <c r="M468" s="503"/>
      <c r="N468" s="503"/>
      <c r="O468" s="503"/>
      <c r="P468" s="503"/>
      <c r="Q468" s="503"/>
      <c r="R468" s="503"/>
      <c r="S468" s="861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503"/>
      <c r="J469" s="503"/>
      <c r="K469" s="503"/>
      <c r="L469" s="503"/>
      <c r="M469" s="503"/>
      <c r="N469" s="503"/>
      <c r="O469" s="503"/>
      <c r="P469" s="503"/>
      <c r="Q469" s="503"/>
      <c r="R469" s="503"/>
      <c r="S469" s="861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503"/>
      <c r="J470" s="503"/>
      <c r="K470" s="503"/>
      <c r="L470" s="503"/>
      <c r="M470" s="503"/>
      <c r="N470" s="503"/>
      <c r="O470" s="503"/>
      <c r="P470" s="503"/>
      <c r="Q470" s="503"/>
      <c r="R470" s="503"/>
      <c r="S470" s="861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503"/>
      <c r="J471" s="503"/>
      <c r="K471" s="503"/>
      <c r="L471" s="503"/>
      <c r="M471" s="503"/>
      <c r="N471" s="503"/>
      <c r="O471" s="503"/>
      <c r="P471" s="503"/>
      <c r="Q471" s="503"/>
      <c r="R471" s="503"/>
      <c r="S471" s="861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503"/>
      <c r="J472" s="503"/>
      <c r="K472" s="503"/>
      <c r="L472" s="503"/>
      <c r="M472" s="503"/>
      <c r="N472" s="503"/>
      <c r="O472" s="503"/>
      <c r="P472" s="503"/>
      <c r="Q472" s="503"/>
      <c r="R472" s="503"/>
      <c r="S472" s="861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503"/>
      <c r="J473" s="503"/>
      <c r="K473" s="503"/>
      <c r="L473" s="503"/>
      <c r="M473" s="503"/>
      <c r="N473" s="503"/>
      <c r="O473" s="503"/>
      <c r="P473" s="503"/>
      <c r="Q473" s="503"/>
      <c r="R473" s="503"/>
      <c r="S473" s="861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x14ac:dyDescent="0.25">
      <c r="A474" s="503"/>
      <c r="B474" s="503"/>
      <c r="C474" s="504"/>
      <c r="D474" s="503"/>
      <c r="E474" s="503"/>
      <c r="F474" s="509"/>
      <c r="G474" s="503"/>
      <c r="H474" s="503"/>
      <c r="I474" s="503"/>
      <c r="L474" s="503"/>
      <c r="M474" s="503"/>
      <c r="Q474" s="503"/>
      <c r="R474" s="503"/>
    </row>
    <row r="475" spans="1:249" x14ac:dyDescent="0.25">
      <c r="A475" s="503"/>
      <c r="B475" s="503"/>
      <c r="C475" s="504"/>
      <c r="D475" s="503"/>
      <c r="E475" s="503"/>
      <c r="F475" s="509"/>
      <c r="G475" s="503"/>
      <c r="H475" s="503"/>
      <c r="I475" s="503"/>
      <c r="L475" s="503"/>
      <c r="M475" s="503"/>
      <c r="Q475" s="503"/>
      <c r="R475" s="503"/>
    </row>
    <row r="476" spans="1:249" x14ac:dyDescent="0.25">
      <c r="A476" s="503"/>
      <c r="B476" s="503"/>
      <c r="C476" s="504"/>
      <c r="D476" s="503"/>
      <c r="E476" s="503"/>
      <c r="F476" s="509"/>
      <c r="G476" s="503"/>
      <c r="H476" s="503"/>
      <c r="I476" s="503"/>
      <c r="L476" s="503"/>
      <c r="M476" s="503"/>
      <c r="Q476" s="503"/>
      <c r="R476" s="503"/>
    </row>
    <row r="477" spans="1:249" x14ac:dyDescent="0.25">
      <c r="A477" s="503"/>
      <c r="B477" s="503"/>
      <c r="C477" s="504"/>
      <c r="D477" s="503"/>
      <c r="E477" s="503"/>
      <c r="F477" s="509"/>
      <c r="G477" s="503"/>
      <c r="H477" s="503"/>
      <c r="I477" s="503"/>
      <c r="L477" s="503"/>
      <c r="M477" s="503"/>
      <c r="Q477" s="503"/>
      <c r="R477" s="503"/>
    </row>
    <row r="478" spans="1:249" x14ac:dyDescent="0.25">
      <c r="A478" s="503"/>
      <c r="B478" s="503"/>
      <c r="C478" s="504"/>
      <c r="D478" s="503"/>
      <c r="E478" s="503"/>
      <c r="F478" s="509"/>
      <c r="G478" s="503"/>
      <c r="H478" s="503"/>
      <c r="I478" s="503"/>
      <c r="L478" s="503"/>
      <c r="M478" s="503"/>
      <c r="Q478" s="503"/>
      <c r="R478" s="503"/>
    </row>
    <row r="479" spans="1:249" x14ac:dyDescent="0.25">
      <c r="A479" s="503"/>
      <c r="B479" s="503"/>
      <c r="C479" s="504"/>
      <c r="D479" s="503"/>
      <c r="E479" s="503"/>
      <c r="F479" s="509"/>
      <c r="G479" s="503"/>
      <c r="H479" s="503"/>
      <c r="I479" s="503"/>
      <c r="L479" s="503"/>
      <c r="M479" s="503"/>
      <c r="Q479" s="503"/>
      <c r="R479" s="503"/>
    </row>
    <row r="480" spans="1:249" x14ac:dyDescent="0.25">
      <c r="A480" s="503"/>
      <c r="B480" s="503"/>
      <c r="C480" s="504"/>
      <c r="D480" s="503"/>
      <c r="E480" s="503"/>
      <c r="F480" s="509"/>
      <c r="G480" s="503"/>
      <c r="H480" s="503"/>
      <c r="I480" s="503"/>
      <c r="L480" s="503"/>
      <c r="M480" s="503"/>
      <c r="Q480" s="503"/>
      <c r="R480" s="503"/>
    </row>
    <row r="481" spans="1:18" x14ac:dyDescent="0.25">
      <c r="A481" s="503"/>
      <c r="B481" s="503"/>
      <c r="C481" s="504"/>
      <c r="D481" s="503"/>
      <c r="E481" s="503"/>
      <c r="F481" s="509"/>
      <c r="G481" s="503"/>
      <c r="H481" s="503"/>
      <c r="I481" s="503"/>
      <c r="L481" s="503"/>
      <c r="M481" s="503"/>
      <c r="Q481" s="503"/>
      <c r="R481" s="503"/>
    </row>
    <row r="482" spans="1:18" x14ac:dyDescent="0.25">
      <c r="A482" s="503"/>
      <c r="B482" s="503"/>
      <c r="C482" s="504"/>
      <c r="D482" s="503"/>
      <c r="E482" s="503"/>
      <c r="F482" s="509"/>
      <c r="G482" s="503"/>
      <c r="H482" s="503"/>
      <c r="I482" s="503"/>
      <c r="L482" s="503"/>
      <c r="M482" s="503"/>
      <c r="Q482" s="503"/>
      <c r="R482" s="503"/>
    </row>
    <row r="483" spans="1:18" x14ac:dyDescent="0.25">
      <c r="A483" s="503"/>
      <c r="B483" s="503"/>
      <c r="C483" s="504"/>
      <c r="D483" s="503"/>
      <c r="E483" s="503"/>
      <c r="F483" s="509"/>
      <c r="G483" s="503"/>
      <c r="H483" s="503"/>
      <c r="I483" s="503"/>
      <c r="L483" s="503"/>
      <c r="M483" s="503"/>
      <c r="Q483" s="503"/>
      <c r="R483" s="503"/>
    </row>
    <row r="484" spans="1:18" x14ac:dyDescent="0.25">
      <c r="A484" s="503"/>
      <c r="B484" s="503"/>
      <c r="C484" s="504"/>
      <c r="D484" s="503"/>
      <c r="E484" s="503"/>
      <c r="F484" s="509"/>
      <c r="G484" s="503"/>
      <c r="H484" s="503"/>
      <c r="I484" s="503"/>
      <c r="L484" s="503"/>
      <c r="M484" s="503"/>
      <c r="Q484" s="503"/>
      <c r="R484" s="503"/>
    </row>
    <row r="485" spans="1:18" x14ac:dyDescent="0.25">
      <c r="A485" s="503"/>
      <c r="B485" s="503"/>
      <c r="C485" s="504"/>
      <c r="D485" s="503"/>
      <c r="E485" s="503"/>
      <c r="F485" s="509"/>
      <c r="G485" s="503"/>
      <c r="H485" s="503"/>
      <c r="I485" s="503"/>
      <c r="L485" s="503"/>
      <c r="M485" s="503"/>
      <c r="Q485" s="503"/>
      <c r="R485" s="503"/>
    </row>
    <row r="486" spans="1:18" x14ac:dyDescent="0.25">
      <c r="A486" s="503"/>
      <c r="B486" s="503"/>
      <c r="C486" s="504"/>
      <c r="D486" s="503"/>
      <c r="E486" s="503"/>
      <c r="F486" s="509"/>
      <c r="G486" s="503"/>
      <c r="H486" s="503"/>
      <c r="I486" s="503"/>
      <c r="L486" s="503"/>
      <c r="M486" s="503"/>
      <c r="Q486" s="503"/>
      <c r="R486" s="503"/>
    </row>
    <row r="487" spans="1:18" x14ac:dyDescent="0.25">
      <c r="A487" s="503"/>
      <c r="B487" s="503"/>
      <c r="C487" s="504"/>
      <c r="D487" s="503"/>
      <c r="E487" s="503"/>
      <c r="F487" s="509"/>
      <c r="G487" s="503"/>
      <c r="H487" s="503"/>
      <c r="I487" s="503"/>
      <c r="L487" s="503"/>
      <c r="M487" s="503"/>
      <c r="Q487" s="503"/>
      <c r="R487" s="503"/>
    </row>
    <row r="488" spans="1:18" x14ac:dyDescent="0.25">
      <c r="A488" s="503"/>
      <c r="B488" s="503"/>
      <c r="C488" s="504"/>
      <c r="D488" s="503"/>
      <c r="E488" s="503"/>
      <c r="F488" s="509"/>
      <c r="G488" s="503"/>
      <c r="H488" s="503"/>
      <c r="I488" s="503"/>
      <c r="L488" s="503"/>
      <c r="M488" s="503"/>
      <c r="Q488" s="503"/>
      <c r="R488" s="503"/>
    </row>
    <row r="489" spans="1:18" x14ac:dyDescent="0.25">
      <c r="A489" s="503"/>
      <c r="B489" s="503"/>
      <c r="C489" s="504"/>
      <c r="D489" s="503"/>
      <c r="E489" s="503"/>
      <c r="F489" s="509"/>
      <c r="G489" s="503"/>
      <c r="H489" s="503"/>
      <c r="I489" s="503"/>
      <c r="L489" s="503"/>
      <c r="M489" s="503"/>
      <c r="Q489" s="503"/>
      <c r="R489" s="503"/>
    </row>
    <row r="490" spans="1:18" x14ac:dyDescent="0.25">
      <c r="A490" s="503"/>
      <c r="B490" s="503"/>
      <c r="C490" s="504"/>
      <c r="D490" s="503"/>
      <c r="E490" s="503"/>
      <c r="F490" s="509"/>
      <c r="G490" s="503"/>
      <c r="H490" s="503"/>
      <c r="I490" s="503"/>
      <c r="L490" s="503"/>
      <c r="M490" s="503"/>
      <c r="Q490" s="503"/>
      <c r="R490" s="503"/>
    </row>
    <row r="491" spans="1:18" x14ac:dyDescent="0.25">
      <c r="A491" s="503"/>
      <c r="B491" s="503"/>
      <c r="C491" s="504"/>
      <c r="D491" s="503"/>
      <c r="E491" s="503"/>
      <c r="F491" s="509"/>
      <c r="G491" s="503"/>
      <c r="H491" s="503"/>
      <c r="I491" s="503"/>
      <c r="L491" s="503"/>
      <c r="M491" s="503"/>
      <c r="Q491" s="503"/>
      <c r="R491" s="503"/>
    </row>
    <row r="492" spans="1:18" x14ac:dyDescent="0.25">
      <c r="A492" s="503"/>
      <c r="B492" s="503"/>
      <c r="C492" s="504"/>
      <c r="D492" s="503"/>
      <c r="E492" s="503"/>
      <c r="F492" s="509"/>
      <c r="G492" s="503"/>
      <c r="H492" s="503"/>
      <c r="I492" s="503"/>
      <c r="L492" s="503"/>
      <c r="M492" s="503"/>
      <c r="Q492" s="503"/>
      <c r="R492" s="503"/>
    </row>
    <row r="493" spans="1:18" x14ac:dyDescent="0.25">
      <c r="A493" s="503"/>
      <c r="B493" s="503"/>
      <c r="C493" s="504"/>
      <c r="D493" s="503"/>
      <c r="E493" s="503"/>
      <c r="F493" s="509"/>
      <c r="G493" s="503"/>
      <c r="H493" s="503"/>
      <c r="I493" s="503"/>
      <c r="L493" s="503"/>
      <c r="M493" s="503"/>
      <c r="Q493" s="503"/>
      <c r="R493" s="503"/>
    </row>
    <row r="494" spans="1:18" x14ac:dyDescent="0.25">
      <c r="A494" s="503"/>
      <c r="B494" s="503"/>
      <c r="C494" s="504"/>
      <c r="D494" s="503"/>
      <c r="E494" s="503"/>
      <c r="F494" s="509"/>
      <c r="G494" s="503"/>
      <c r="H494" s="503"/>
      <c r="I494" s="503"/>
      <c r="L494" s="503"/>
      <c r="M494" s="503"/>
      <c r="Q494" s="503"/>
      <c r="R494" s="503"/>
    </row>
    <row r="495" spans="1:18" x14ac:dyDescent="0.25">
      <c r="A495" s="503"/>
      <c r="B495" s="503"/>
      <c r="C495" s="504"/>
      <c r="D495" s="503"/>
      <c r="E495" s="503"/>
      <c r="F495" s="509"/>
      <c r="G495" s="503"/>
      <c r="H495" s="503"/>
      <c r="I495" s="503"/>
      <c r="L495" s="503"/>
      <c r="M495" s="503"/>
      <c r="Q495" s="503"/>
      <c r="R495" s="503"/>
    </row>
    <row r="496" spans="1:18" x14ac:dyDescent="0.25">
      <c r="A496" s="503"/>
      <c r="B496" s="503"/>
      <c r="C496" s="504"/>
      <c r="D496" s="503"/>
      <c r="E496" s="503"/>
      <c r="F496" s="509"/>
      <c r="G496" s="503"/>
      <c r="H496" s="503"/>
      <c r="I496" s="503"/>
      <c r="L496" s="503"/>
      <c r="M496" s="503"/>
      <c r="Q496" s="503"/>
      <c r="R496" s="503"/>
    </row>
    <row r="497" spans="1:18" x14ac:dyDescent="0.25">
      <c r="A497" s="503"/>
      <c r="B497" s="503"/>
      <c r="C497" s="504"/>
      <c r="D497" s="503"/>
      <c r="E497" s="503"/>
      <c r="F497" s="509"/>
      <c r="G497" s="503"/>
      <c r="H497" s="503"/>
      <c r="I497" s="503"/>
      <c r="L497" s="503"/>
      <c r="M497" s="503"/>
      <c r="Q497" s="503"/>
      <c r="R497" s="503"/>
    </row>
    <row r="498" spans="1:18" x14ac:dyDescent="0.25">
      <c r="A498" s="503"/>
      <c r="B498" s="503"/>
      <c r="C498" s="504"/>
      <c r="D498" s="503"/>
      <c r="E498" s="503"/>
      <c r="F498" s="509"/>
      <c r="G498" s="503"/>
      <c r="H498" s="503"/>
      <c r="I498" s="503"/>
      <c r="L498" s="503"/>
      <c r="M498" s="503"/>
      <c r="Q498" s="503"/>
      <c r="R498" s="503"/>
    </row>
    <row r="499" spans="1:18" x14ac:dyDescent="0.25">
      <c r="A499" s="503"/>
      <c r="B499" s="503"/>
      <c r="C499" s="504"/>
      <c r="D499" s="503"/>
      <c r="E499" s="503"/>
      <c r="F499" s="509"/>
      <c r="G499" s="503"/>
      <c r="H499" s="503"/>
      <c r="I499" s="503"/>
      <c r="L499" s="503"/>
      <c r="M499" s="503"/>
      <c r="Q499" s="503"/>
      <c r="R499" s="503"/>
    </row>
    <row r="500" spans="1:18" x14ac:dyDescent="0.25">
      <c r="A500" s="503"/>
      <c r="B500" s="503"/>
      <c r="C500" s="504"/>
      <c r="D500" s="503"/>
      <c r="E500" s="503"/>
      <c r="F500" s="509"/>
      <c r="G500" s="503"/>
      <c r="H500" s="503"/>
      <c r="I500" s="503"/>
      <c r="L500" s="503"/>
      <c r="M500" s="503"/>
      <c r="Q500" s="503"/>
      <c r="R500" s="503"/>
    </row>
    <row r="501" spans="1:18" x14ac:dyDescent="0.25">
      <c r="A501" s="503"/>
      <c r="B501" s="503"/>
      <c r="C501" s="504"/>
      <c r="D501" s="503"/>
      <c r="E501" s="503"/>
      <c r="F501" s="509"/>
      <c r="G501" s="503"/>
      <c r="H501" s="503"/>
      <c r="I501" s="503"/>
      <c r="L501" s="503"/>
      <c r="M501" s="503"/>
      <c r="Q501" s="503"/>
      <c r="R501" s="503"/>
    </row>
    <row r="502" spans="1:18" x14ac:dyDescent="0.25">
      <c r="A502" s="503"/>
      <c r="B502" s="503"/>
      <c r="C502" s="504"/>
      <c r="D502" s="503"/>
      <c r="E502" s="503"/>
      <c r="F502" s="509"/>
      <c r="G502" s="503"/>
      <c r="H502" s="503"/>
      <c r="I502" s="503"/>
      <c r="L502" s="503"/>
      <c r="M502" s="503"/>
      <c r="Q502" s="503"/>
      <c r="R502" s="503"/>
    </row>
    <row r="503" spans="1:18" x14ac:dyDescent="0.25">
      <c r="A503" s="503"/>
      <c r="B503" s="503"/>
      <c r="C503" s="504"/>
      <c r="D503" s="503"/>
      <c r="E503" s="503"/>
      <c r="F503" s="509"/>
      <c r="G503" s="503"/>
      <c r="H503" s="503"/>
      <c r="I503" s="503"/>
      <c r="L503" s="503"/>
      <c r="M503" s="503"/>
      <c r="Q503" s="503"/>
      <c r="R503" s="503"/>
    </row>
    <row r="504" spans="1:18" x14ac:dyDescent="0.25">
      <c r="A504" s="503"/>
      <c r="B504" s="503"/>
      <c r="C504" s="504"/>
      <c r="D504" s="503"/>
      <c r="E504" s="503"/>
      <c r="F504" s="509"/>
      <c r="G504" s="503"/>
      <c r="H504" s="503"/>
      <c r="I504" s="503"/>
      <c r="L504" s="503"/>
      <c r="M504" s="503"/>
      <c r="Q504" s="503"/>
      <c r="R504" s="503"/>
    </row>
    <row r="505" spans="1:18" x14ac:dyDescent="0.25">
      <c r="A505" s="503"/>
      <c r="B505" s="503"/>
      <c r="C505" s="504"/>
      <c r="D505" s="503"/>
      <c r="E505" s="503"/>
      <c r="F505" s="509"/>
      <c r="G505" s="503"/>
      <c r="H505" s="503"/>
      <c r="I505" s="503"/>
      <c r="L505" s="503"/>
      <c r="M505" s="503"/>
      <c r="Q505" s="503"/>
      <c r="R505" s="503"/>
    </row>
    <row r="506" spans="1:18" x14ac:dyDescent="0.25">
      <c r="A506" s="503"/>
      <c r="B506" s="503"/>
      <c r="C506" s="504"/>
      <c r="D506" s="503"/>
      <c r="E506" s="503"/>
      <c r="F506" s="509"/>
      <c r="G506" s="503"/>
      <c r="H506" s="503"/>
      <c r="I506" s="503"/>
      <c r="L506" s="503"/>
      <c r="M506" s="503"/>
      <c r="Q506" s="503"/>
      <c r="R506" s="503"/>
    </row>
    <row r="507" spans="1:18" x14ac:dyDescent="0.25">
      <c r="A507" s="503"/>
      <c r="B507" s="503"/>
      <c r="C507" s="504"/>
      <c r="D507" s="503"/>
      <c r="E507" s="503"/>
      <c r="F507" s="509"/>
      <c r="G507" s="503"/>
      <c r="H507" s="503"/>
      <c r="I507" s="503"/>
      <c r="L507" s="503"/>
      <c r="M507" s="503"/>
      <c r="Q507" s="503"/>
      <c r="R507" s="503"/>
    </row>
    <row r="508" spans="1:18" x14ac:dyDescent="0.25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18" x14ac:dyDescent="0.25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18" x14ac:dyDescent="0.25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18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18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</sheetData>
  <mergeCells count="40">
    <mergeCell ref="S4:S5"/>
    <mergeCell ref="R4:R5"/>
    <mergeCell ref="A3:R3"/>
    <mergeCell ref="A4:A5"/>
    <mergeCell ref="H4:H5"/>
    <mergeCell ref="I4:I5"/>
    <mergeCell ref="J4:J5"/>
    <mergeCell ref="X4:X5"/>
    <mergeCell ref="V4:V5"/>
    <mergeCell ref="T4:T5"/>
    <mergeCell ref="U4:U5"/>
    <mergeCell ref="W4:W5"/>
    <mergeCell ref="A1:R2"/>
    <mergeCell ref="K4:K5"/>
    <mergeCell ref="N4:N5"/>
    <mergeCell ref="Q4:Q5"/>
    <mergeCell ref="G4:G5"/>
    <mergeCell ref="B147:C147"/>
    <mergeCell ref="P4:P5"/>
    <mergeCell ref="B377:D377"/>
    <mergeCell ref="B6:C6"/>
    <mergeCell ref="M4:M5"/>
    <mergeCell ref="O4:O5"/>
    <mergeCell ref="L4:L5"/>
    <mergeCell ref="B209:D209"/>
    <mergeCell ref="B145:D145"/>
    <mergeCell ref="C4:C5"/>
    <mergeCell ref="D4:D5"/>
    <mergeCell ref="E4:E5"/>
    <mergeCell ref="F4:F5"/>
    <mergeCell ref="B4:B5"/>
    <mergeCell ref="B8:C8"/>
    <mergeCell ref="B394:D394"/>
    <mergeCell ref="B232:C232"/>
    <mergeCell ref="B251:D251"/>
    <mergeCell ref="B355:D355"/>
    <mergeCell ref="B361:D361"/>
    <mergeCell ref="B371:D371"/>
    <mergeCell ref="B253:C253"/>
    <mergeCell ref="B392:D392"/>
  </mergeCells>
  <pageMargins left="0.70866141732283472" right="0.70866141732283472" top="0.32" bottom="0.34" header="0.31496062992125984" footer="0.31496062992125984"/>
  <pageSetup paperSize="9" scale="50" orientation="landscape" r:id="rId1"/>
  <ignoredErrors>
    <ignoredError sqref="I145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A61A-5EC7-4E72-88C8-9568C5E54752}">
  <dimension ref="A1:V84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45" sqref="E45"/>
    </sheetView>
  </sheetViews>
  <sheetFormatPr defaultRowHeight="13.2" outlineLevelCol="1" x14ac:dyDescent="0.25"/>
  <cols>
    <col min="1" max="1" width="0.44140625" style="956" customWidth="1"/>
    <col min="2" max="2" width="5" style="956" bestFit="1" customWidth="1"/>
    <col min="3" max="3" width="8.6640625" style="956" bestFit="1" customWidth="1"/>
    <col min="4" max="4" width="8" style="956" bestFit="1" customWidth="1"/>
    <col min="5" max="5" width="44.109375" style="956" bestFit="1" customWidth="1"/>
    <col min="6" max="6" width="9.77734375" style="956" bestFit="1" customWidth="1"/>
    <col min="7" max="7" width="9.21875" style="956" bestFit="1" customWidth="1"/>
    <col min="8" max="8" width="8.6640625" style="956" bestFit="1" customWidth="1" outlineLevel="1"/>
    <col min="9" max="9" width="8.109375" style="956" bestFit="1" customWidth="1" outlineLevel="1"/>
    <col min="10" max="10" width="11.77734375" style="956" bestFit="1" customWidth="1" outlineLevel="1"/>
    <col min="11" max="11" width="10.109375" style="956" bestFit="1" customWidth="1" outlineLevel="1"/>
    <col min="12" max="12" width="13.44140625" style="956" bestFit="1" customWidth="1" outlineLevel="1"/>
    <col min="13" max="13" width="11.77734375" style="956" bestFit="1" customWidth="1" outlineLevel="1"/>
    <col min="14" max="14" width="12.33203125" style="956" bestFit="1" customWidth="1" outlineLevel="1"/>
    <col min="15" max="15" width="11.77734375" style="956" bestFit="1" customWidth="1"/>
    <col min="16" max="16" width="14.109375" style="956" bestFit="1" customWidth="1"/>
    <col min="17" max="17" width="12.33203125" style="956" bestFit="1" customWidth="1"/>
    <col min="18" max="18" width="32.5546875" style="956" bestFit="1" customWidth="1"/>
    <col min="19" max="19" width="11.109375" style="956" bestFit="1" customWidth="1"/>
    <col min="20" max="20" width="3.88671875" style="956" customWidth="1"/>
    <col min="21" max="21" width="9" style="956" bestFit="1" customWidth="1"/>
    <col min="22" max="22" width="13.21875" style="956" bestFit="1" customWidth="1"/>
    <col min="23" max="23" width="11.33203125" style="690" bestFit="1" customWidth="1"/>
    <col min="24" max="16384" width="8.88671875" style="690"/>
  </cols>
  <sheetData>
    <row r="1" spans="1:22" x14ac:dyDescent="0.25">
      <c r="E1" s="957">
        <v>45992</v>
      </c>
      <c r="F1" s="957">
        <v>45962</v>
      </c>
    </row>
    <row r="2" spans="1:22" x14ac:dyDescent="0.25">
      <c r="D2" s="956" t="s">
        <v>0</v>
      </c>
      <c r="E2" s="958">
        <v>4.0609999999999999</v>
      </c>
      <c r="F2" s="958">
        <v>4.1304999999999996</v>
      </c>
      <c r="G2" s="958"/>
      <c r="H2" s="959"/>
      <c r="I2" s="956" t="s">
        <v>224</v>
      </c>
    </row>
    <row r="3" spans="1:22" x14ac:dyDescent="0.25">
      <c r="D3" s="956" t="s">
        <v>1</v>
      </c>
      <c r="E3" s="958">
        <v>4.7606999999999999</v>
      </c>
      <c r="F3" s="958">
        <v>4.7788000000000004</v>
      </c>
    </row>
    <row r="4" spans="1:22" x14ac:dyDescent="0.25">
      <c r="D4" s="956" t="s">
        <v>225</v>
      </c>
      <c r="E4" s="958">
        <v>1</v>
      </c>
      <c r="F4" s="958">
        <v>1</v>
      </c>
      <c r="N4" s="960"/>
    </row>
    <row r="5" spans="1:22" ht="27" thickBot="1" x14ac:dyDescent="0.3">
      <c r="B5" s="961" t="s">
        <v>226</v>
      </c>
      <c r="N5" s="962" t="s">
        <v>227</v>
      </c>
    </row>
    <row r="6" spans="1:22" s="696" customFormat="1" ht="66" x14ac:dyDescent="0.3">
      <c r="A6" s="960"/>
      <c r="B6" s="1004" t="s">
        <v>5</v>
      </c>
      <c r="C6" s="1005" t="s">
        <v>228</v>
      </c>
      <c r="D6" s="1005" t="s">
        <v>229</v>
      </c>
      <c r="E6" s="1004" t="s">
        <v>230</v>
      </c>
      <c r="F6" s="1005" t="s">
        <v>231</v>
      </c>
      <c r="G6" s="1004" t="s">
        <v>8</v>
      </c>
      <c r="H6" s="1005" t="s">
        <v>232</v>
      </c>
      <c r="I6" s="1006" t="s">
        <v>233</v>
      </c>
      <c r="J6" s="1005" t="s">
        <v>234</v>
      </c>
      <c r="K6" s="1005" t="s">
        <v>235</v>
      </c>
      <c r="L6" s="1007" t="s">
        <v>236</v>
      </c>
      <c r="M6" s="1008" t="s">
        <v>237</v>
      </c>
      <c r="N6" s="1009" t="s">
        <v>1626</v>
      </c>
      <c r="O6" s="1009" t="s">
        <v>238</v>
      </c>
      <c r="P6" s="1010" t="s">
        <v>239</v>
      </c>
      <c r="Q6" s="1011" t="s">
        <v>240</v>
      </c>
      <c r="R6" s="960"/>
      <c r="S6" s="960"/>
      <c r="T6" s="960"/>
      <c r="U6" s="960" t="s">
        <v>241</v>
      </c>
      <c r="V6" s="960"/>
    </row>
    <row r="7" spans="1:22" x14ac:dyDescent="0.25">
      <c r="B7" s="963">
        <v>1</v>
      </c>
      <c r="C7" s="963">
        <v>500749</v>
      </c>
      <c r="D7" s="964">
        <v>134003</v>
      </c>
      <c r="E7" s="963" t="s">
        <v>248</v>
      </c>
      <c r="F7" s="963" t="s">
        <v>243</v>
      </c>
      <c r="G7" s="963" t="s">
        <v>1</v>
      </c>
      <c r="H7" s="963" t="s">
        <v>244</v>
      </c>
      <c r="I7" s="963" t="str">
        <f>VLOOKUP(C7,[1]Sheet1!$B$1:$M$34,12,FALSE)</f>
        <v>R&amp;R</v>
      </c>
      <c r="J7" s="963" t="s">
        <v>246</v>
      </c>
      <c r="K7" s="965">
        <v>44161</v>
      </c>
      <c r="L7" s="966" t="s">
        <v>247</v>
      </c>
      <c r="M7" s="967">
        <v>634.44585209698823</v>
      </c>
      <c r="N7" s="968">
        <v>-634.44585209698801</v>
      </c>
      <c r="O7" s="969">
        <f>SUM(M7:N7)</f>
        <v>0</v>
      </c>
      <c r="P7" s="970">
        <f>SUMIF($D$2:$D$4,G7,$E$2:$E$4)</f>
        <v>4.7606999999999999</v>
      </c>
      <c r="Q7" s="971">
        <f>O7*P7</f>
        <v>0</v>
      </c>
      <c r="R7" s="972"/>
      <c r="U7" s="956" t="s">
        <v>249</v>
      </c>
    </row>
    <row r="8" spans="1:22" ht="13.8" thickBot="1" x14ac:dyDescent="0.3">
      <c r="G8" s="973" t="s">
        <v>225</v>
      </c>
      <c r="H8" s="974"/>
      <c r="I8" s="975"/>
      <c r="J8" s="975"/>
      <c r="K8" s="975"/>
      <c r="L8" s="976"/>
      <c r="M8" s="973">
        <f>SUMIF($G$7:$G$7,G8,$M$7:$M$7)</f>
        <v>0</v>
      </c>
      <c r="N8" s="973">
        <f>SUMIF($G$7:$G$7,G8,$N$7:$N$7)</f>
        <v>0</v>
      </c>
      <c r="O8" s="977">
        <f>SUMIF($G$7:$G$7,G8,$O$7:$O$7)</f>
        <v>0</v>
      </c>
      <c r="P8" s="977"/>
      <c r="Q8" s="977">
        <f>SUM(Q7:Q7)</f>
        <v>0</v>
      </c>
      <c r="T8" s="972"/>
    </row>
    <row r="9" spans="1:22" ht="13.8" thickBot="1" x14ac:dyDescent="0.3">
      <c r="G9" s="973" t="s">
        <v>0</v>
      </c>
      <c r="H9" s="978"/>
      <c r="I9" s="979"/>
      <c r="J9" s="979"/>
      <c r="K9" s="979"/>
      <c r="L9" s="980"/>
      <c r="M9" s="973">
        <f>SUMIF($G$7:$G$7,G9,$M$7:$M$7)</f>
        <v>0</v>
      </c>
      <c r="N9" s="973">
        <f>SUMIF($G$7:$G$7,G9,$N$7:$N$7)</f>
        <v>0</v>
      </c>
      <c r="O9" s="977">
        <f>SUMIF($G$7:$G$7,G9,$O$7:$O$7)</f>
        <v>0</v>
      </c>
      <c r="Q9" s="981"/>
    </row>
    <row r="10" spans="1:22" ht="13.8" thickBot="1" x14ac:dyDescent="0.3">
      <c r="G10" s="973" t="s">
        <v>1</v>
      </c>
      <c r="H10" s="978"/>
      <c r="I10" s="979"/>
      <c r="J10" s="979"/>
      <c r="K10" s="979"/>
      <c r="L10" s="980"/>
      <c r="M10" s="973">
        <f>SUMIF($G$7:$G$7,G10,$M$7:$M$7)</f>
        <v>634.44585209698823</v>
      </c>
      <c r="N10" s="973">
        <f>SUMIF($G$7:$G$7,G10,$N$7:$N$7)</f>
        <v>-634.44585209698801</v>
      </c>
      <c r="O10" s="977">
        <f>SUMIF($G$7:$G$7,G10,$O$7:$O$7)</f>
        <v>0</v>
      </c>
      <c r="Q10" s="981"/>
    </row>
    <row r="11" spans="1:22" x14ac:dyDescent="0.25">
      <c r="Q11" s="981"/>
    </row>
    <row r="12" spans="1:22" x14ac:dyDescent="0.25">
      <c r="Q12" s="981"/>
    </row>
    <row r="13" spans="1:22" ht="13.8" thickBot="1" x14ac:dyDescent="0.3">
      <c r="B13" s="961" t="s">
        <v>1271</v>
      </c>
      <c r="Q13" s="981"/>
    </row>
    <row r="14" spans="1:22" s="696" customFormat="1" ht="66" x14ac:dyDescent="0.3">
      <c r="A14" s="960"/>
      <c r="B14" s="1004" t="s">
        <v>5</v>
      </c>
      <c r="C14" s="1005" t="s">
        <v>228</v>
      </c>
      <c r="D14" s="1005" t="s">
        <v>229</v>
      </c>
      <c r="E14" s="1004" t="s">
        <v>230</v>
      </c>
      <c r="F14" s="1005" t="s">
        <v>267</v>
      </c>
      <c r="G14" s="1004" t="s">
        <v>8</v>
      </c>
      <c r="H14" s="1005" t="s">
        <v>258</v>
      </c>
      <c r="I14" s="1005"/>
      <c r="J14" s="1005" t="s">
        <v>234</v>
      </c>
      <c r="K14" s="1005" t="s">
        <v>235</v>
      </c>
      <c r="L14" s="1007" t="s">
        <v>236</v>
      </c>
      <c r="M14" s="1008" t="s">
        <v>237</v>
      </c>
      <c r="N14" s="1009" t="s">
        <v>1626</v>
      </c>
      <c r="O14" s="1009" t="s">
        <v>238</v>
      </c>
      <c r="P14" s="1010" t="s">
        <v>239</v>
      </c>
      <c r="Q14" s="1012" t="s">
        <v>240</v>
      </c>
      <c r="R14" s="960"/>
      <c r="S14" s="960"/>
      <c r="T14" s="960"/>
      <c r="U14" s="960"/>
      <c r="V14" s="960"/>
    </row>
    <row r="15" spans="1:22" x14ac:dyDescent="0.25">
      <c r="B15" s="964">
        <v>1</v>
      </c>
      <c r="C15" s="964">
        <v>501010</v>
      </c>
      <c r="D15" s="964">
        <v>2230005</v>
      </c>
      <c r="E15" s="964" t="s">
        <v>269</v>
      </c>
      <c r="F15" s="964" t="s">
        <v>243</v>
      </c>
      <c r="G15" s="982" t="s">
        <v>0</v>
      </c>
      <c r="H15" s="982" t="s">
        <v>244</v>
      </c>
      <c r="I15" s="964"/>
      <c r="J15" s="963" t="s">
        <v>251</v>
      </c>
      <c r="K15" s="965">
        <v>44831</v>
      </c>
      <c r="L15" s="983" t="s">
        <v>245</v>
      </c>
      <c r="M15" s="984">
        <v>4886.2676195095719</v>
      </c>
      <c r="N15" s="985">
        <v>26.1</v>
      </c>
      <c r="O15" s="986">
        <f>SUM(M15:N15)</f>
        <v>4912.3676195095723</v>
      </c>
      <c r="P15" s="970">
        <f>SUMIF($D$2:$D$4,G15,$E$2:$E$4)</f>
        <v>4.0609999999999999</v>
      </c>
      <c r="Q15" s="971">
        <f>O15*P15</f>
        <v>19949.124902828371</v>
      </c>
      <c r="S15" s="972"/>
      <c r="U15" s="987">
        <v>4.7279999999999998</v>
      </c>
    </row>
    <row r="16" spans="1:22" ht="13.8" thickBot="1" x14ac:dyDescent="0.3">
      <c r="B16" s="988"/>
      <c r="C16" s="988"/>
      <c r="D16" s="988"/>
      <c r="E16" s="988"/>
      <c r="F16" s="988"/>
      <c r="G16" s="988"/>
      <c r="H16" s="988"/>
      <c r="I16" s="988"/>
      <c r="J16" s="988"/>
      <c r="K16" s="988"/>
      <c r="L16" s="988"/>
      <c r="M16" s="977"/>
      <c r="N16" s="977"/>
      <c r="O16" s="977"/>
      <c r="P16" s="977"/>
      <c r="Q16" s="977">
        <f>SUBTOTAL(9,Q15:Q15)</f>
        <v>19949.124902828371</v>
      </c>
    </row>
    <row r="17" spans="1:22" ht="13.8" thickBot="1" x14ac:dyDescent="0.3">
      <c r="G17" s="973" t="s">
        <v>225</v>
      </c>
      <c r="M17" s="973">
        <f>SUMIF($G$15:$G$15,G17,$M$15:$M$15)</f>
        <v>0</v>
      </c>
      <c r="N17" s="973">
        <f>SUMIF($G$15:$G$15,G17,$N$15:$N$15)</f>
        <v>0</v>
      </c>
      <c r="O17" s="973">
        <f>SUMIF($G$15:$G$15,G17,$O$15:$O$15)</f>
        <v>0</v>
      </c>
      <c r="Q17" s="981"/>
    </row>
    <row r="18" spans="1:22" ht="13.8" thickBot="1" x14ac:dyDescent="0.3">
      <c r="G18" s="973" t="s">
        <v>0</v>
      </c>
      <c r="M18" s="973">
        <f>SUMIF($G$15:$G$15,G18,$M$15:$M$15)</f>
        <v>4886.2676195095719</v>
      </c>
      <c r="N18" s="973">
        <f>SUMIF($G$15:$G$15,G18,$N$15:$N$15)</f>
        <v>26.1</v>
      </c>
      <c r="O18" s="973">
        <f>SUMIF($G$15:$G$15,G18,$O$15:$O$15)</f>
        <v>4912.3676195095723</v>
      </c>
      <c r="Q18" s="981"/>
    </row>
    <row r="19" spans="1:22" x14ac:dyDescent="0.25">
      <c r="G19" s="989"/>
      <c r="M19" s="989"/>
      <c r="N19" s="989"/>
      <c r="O19" s="989"/>
      <c r="Q19" s="981"/>
    </row>
    <row r="21" spans="1:22" ht="13.8" thickBot="1" x14ac:dyDescent="0.3">
      <c r="B21" s="961" t="s">
        <v>1268</v>
      </c>
      <c r="Q21" s="981"/>
    </row>
    <row r="22" spans="1:22" s="696" customFormat="1" ht="66" x14ac:dyDescent="0.3">
      <c r="A22" s="960"/>
      <c r="B22" s="1004" t="s">
        <v>5</v>
      </c>
      <c r="C22" s="1005" t="s">
        <v>228</v>
      </c>
      <c r="D22" s="1005" t="s">
        <v>229</v>
      </c>
      <c r="E22" s="1004" t="s">
        <v>230</v>
      </c>
      <c r="F22" s="1005" t="s">
        <v>267</v>
      </c>
      <c r="G22" s="1004" t="s">
        <v>8</v>
      </c>
      <c r="H22" s="1005" t="s">
        <v>258</v>
      </c>
      <c r="I22" s="1005"/>
      <c r="J22" s="1005" t="s">
        <v>234</v>
      </c>
      <c r="K22" s="1005" t="s">
        <v>235</v>
      </c>
      <c r="L22" s="1007" t="s">
        <v>236</v>
      </c>
      <c r="M22" s="1008" t="s">
        <v>237</v>
      </c>
      <c r="N22" s="1009" t="s">
        <v>1626</v>
      </c>
      <c r="O22" s="1009" t="s">
        <v>238</v>
      </c>
      <c r="P22" s="1010" t="s">
        <v>239</v>
      </c>
      <c r="Q22" s="1012" t="s">
        <v>240</v>
      </c>
      <c r="R22" s="960"/>
      <c r="S22" s="960"/>
      <c r="T22" s="960"/>
      <c r="U22" s="960"/>
      <c r="V22" s="960"/>
    </row>
    <row r="23" spans="1:22" x14ac:dyDescent="0.25">
      <c r="B23" s="964">
        <v>1</v>
      </c>
      <c r="C23" s="964">
        <v>500941</v>
      </c>
      <c r="D23" s="964">
        <v>2230005</v>
      </c>
      <c r="E23" s="964" t="s">
        <v>262</v>
      </c>
      <c r="F23" s="982" t="s">
        <v>243</v>
      </c>
      <c r="G23" s="964" t="s">
        <v>225</v>
      </c>
      <c r="H23" s="982" t="s">
        <v>255</v>
      </c>
      <c r="I23" s="964"/>
      <c r="J23" s="964" t="s">
        <v>251</v>
      </c>
      <c r="K23" s="965">
        <v>45149</v>
      </c>
      <c r="L23" s="983" t="s">
        <v>245</v>
      </c>
      <c r="M23" s="984">
        <v>0</v>
      </c>
      <c r="N23" s="990">
        <f>-M23</f>
        <v>0</v>
      </c>
      <c r="O23" s="986">
        <f t="shared" ref="O23:O24" si="0">SUM(M23:N23)</f>
        <v>0</v>
      </c>
      <c r="P23" s="970">
        <f>SUMIF($D$2:$D$4,G23,$E$2:$E$4)</f>
        <v>1</v>
      </c>
      <c r="Q23" s="971">
        <f t="shared" ref="Q23:Q24" si="1">O23*P23</f>
        <v>0</v>
      </c>
      <c r="S23" s="972"/>
      <c r="U23" s="991">
        <v>1</v>
      </c>
    </row>
    <row r="24" spans="1:22" x14ac:dyDescent="0.25">
      <c r="B24" s="964">
        <v>2</v>
      </c>
      <c r="C24" s="964">
        <v>500943</v>
      </c>
      <c r="D24" s="964">
        <v>2230005</v>
      </c>
      <c r="E24" s="964" t="s">
        <v>264</v>
      </c>
      <c r="F24" s="982" t="s">
        <v>243</v>
      </c>
      <c r="G24" s="964" t="s">
        <v>225</v>
      </c>
      <c r="H24" s="982" t="s">
        <v>255</v>
      </c>
      <c r="I24" s="964"/>
      <c r="J24" s="964" t="s">
        <v>251</v>
      </c>
      <c r="K24" s="965">
        <v>45149</v>
      </c>
      <c r="L24" s="983" t="s">
        <v>245</v>
      </c>
      <c r="M24" s="984">
        <v>44699.783512730712</v>
      </c>
      <c r="N24" s="985">
        <v>2098.1</v>
      </c>
      <c r="O24" s="986">
        <f t="shared" si="0"/>
        <v>46797.88351273071</v>
      </c>
      <c r="P24" s="970">
        <f>SUMIF($D$2:$D$4,G24,$E$2:$E$4)</f>
        <v>1</v>
      </c>
      <c r="Q24" s="971">
        <f t="shared" si="1"/>
        <v>46797.88351273071</v>
      </c>
      <c r="S24" s="972"/>
      <c r="U24" s="991">
        <v>1</v>
      </c>
    </row>
    <row r="25" spans="1:22" ht="13.8" thickBot="1" x14ac:dyDescent="0.3">
      <c r="B25" s="988"/>
      <c r="C25" s="988"/>
      <c r="D25" s="988"/>
      <c r="E25" s="988"/>
      <c r="F25" s="988"/>
      <c r="G25" s="988"/>
      <c r="H25" s="988"/>
      <c r="I25" s="988"/>
      <c r="J25" s="988"/>
      <c r="K25" s="988"/>
      <c r="L25" s="988"/>
      <c r="M25" s="977"/>
      <c r="N25" s="977"/>
      <c r="O25" s="977"/>
      <c r="P25" s="977"/>
      <c r="Q25" s="977">
        <f>SUBTOTAL(9,Q23:Q24)</f>
        <v>46797.88351273071</v>
      </c>
    </row>
    <row r="26" spans="1:22" ht="13.8" thickBot="1" x14ac:dyDescent="0.3">
      <c r="G26" s="973" t="s">
        <v>225</v>
      </c>
      <c r="M26" s="973">
        <f>SUMIF($G$23:$G$24,G26,$M$23:$M$24)</f>
        <v>44699.783512730712</v>
      </c>
      <c r="N26" s="973">
        <f>SUMIF($G$23:$G$24,G26,$N$23:$N$24)</f>
        <v>2098.1</v>
      </c>
      <c r="O26" s="973">
        <f>SUMIF($G$23:$G$24,G26,$O$23:$O$24)</f>
        <v>46797.88351273071</v>
      </c>
      <c r="Q26" s="981"/>
    </row>
    <row r="27" spans="1:22" ht="13.8" thickBot="1" x14ac:dyDescent="0.3">
      <c r="G27" s="973" t="s">
        <v>0</v>
      </c>
      <c r="M27" s="973">
        <f>SUMIF($G$23:$G$24,G27,$M$23:$M$24)</f>
        <v>0</v>
      </c>
      <c r="N27" s="973">
        <f>SUMIF($G$23:$G$24,G27,$N$23:$N$24)</f>
        <v>0</v>
      </c>
      <c r="O27" s="973">
        <f>SUMIF($G$23:$G$24,G27,$O$23:$O$24)</f>
        <v>0</v>
      </c>
      <c r="Q27" s="981"/>
    </row>
    <row r="28" spans="1:22" x14ac:dyDescent="0.25">
      <c r="G28" s="989"/>
      <c r="M28" s="989"/>
      <c r="N28" s="989"/>
      <c r="O28" s="989"/>
      <c r="Q28" s="981"/>
    </row>
    <row r="29" spans="1:22" ht="13.8" thickBot="1" x14ac:dyDescent="0.3">
      <c r="B29" s="961" t="s">
        <v>1438</v>
      </c>
      <c r="Q29" s="981"/>
    </row>
    <row r="30" spans="1:22" s="696" customFormat="1" ht="66" x14ac:dyDescent="0.3">
      <c r="A30" s="960"/>
      <c r="B30" s="1004" t="s">
        <v>5</v>
      </c>
      <c r="C30" s="1005" t="s">
        <v>228</v>
      </c>
      <c r="D30" s="1005" t="s">
        <v>229</v>
      </c>
      <c r="E30" s="1004" t="s">
        <v>230</v>
      </c>
      <c r="F30" s="1005" t="s">
        <v>267</v>
      </c>
      <c r="G30" s="1004" t="s">
        <v>8</v>
      </c>
      <c r="H30" s="1005" t="s">
        <v>258</v>
      </c>
      <c r="I30" s="1005"/>
      <c r="J30" s="1005" t="s">
        <v>234</v>
      </c>
      <c r="K30" s="1005" t="s">
        <v>235</v>
      </c>
      <c r="L30" s="1007" t="s">
        <v>236</v>
      </c>
      <c r="M30" s="1008" t="s">
        <v>237</v>
      </c>
      <c r="N30" s="1009" t="s">
        <v>1626</v>
      </c>
      <c r="O30" s="1009" t="s">
        <v>238</v>
      </c>
      <c r="P30" s="1010" t="s">
        <v>239</v>
      </c>
      <c r="Q30" s="1012" t="s">
        <v>240</v>
      </c>
      <c r="R30" s="960"/>
      <c r="S30" s="960"/>
      <c r="T30" s="960"/>
      <c r="U30" s="960"/>
      <c r="V30" s="960"/>
    </row>
    <row r="31" spans="1:22" x14ac:dyDescent="0.25">
      <c r="B31" s="964">
        <v>1</v>
      </c>
      <c r="C31" s="964">
        <v>501050</v>
      </c>
      <c r="D31" s="964">
        <v>2230005</v>
      </c>
      <c r="E31" s="964" t="s">
        <v>1443</v>
      </c>
      <c r="F31" s="982" t="s">
        <v>243</v>
      </c>
      <c r="G31" s="964" t="s">
        <v>225</v>
      </c>
      <c r="H31" s="982" t="s">
        <v>244</v>
      </c>
      <c r="I31" s="964"/>
      <c r="J31" s="964" t="s">
        <v>251</v>
      </c>
      <c r="K31" s="965">
        <v>45625</v>
      </c>
      <c r="L31" s="983" t="s">
        <v>245</v>
      </c>
      <c r="M31" s="984">
        <v>-1338882.0980912945</v>
      </c>
      <c r="N31" s="985">
        <v>31698.85</v>
      </c>
      <c r="O31" s="986">
        <f>SUM(M31:N31)</f>
        <v>-1307183.2480912944</v>
      </c>
      <c r="P31" s="970">
        <f>SUMIF($D$2:$D$4,G31,$E$2:$E$4)</f>
        <v>1</v>
      </c>
      <c r="Q31" s="971">
        <f>O31*P31</f>
        <v>-1307183.2480912944</v>
      </c>
    </row>
    <row r="32" spans="1:22" ht="13.8" thickBot="1" x14ac:dyDescent="0.3"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77"/>
      <c r="N32" s="977"/>
      <c r="O32" s="977"/>
      <c r="P32" s="977"/>
      <c r="Q32" s="977">
        <f>SUBTOTAL(9,Q31:Q31)</f>
        <v>-1307183.2480912944</v>
      </c>
    </row>
    <row r="33" spans="1:22" ht="13.8" thickBot="1" x14ac:dyDescent="0.3">
      <c r="G33" s="973" t="s">
        <v>225</v>
      </c>
      <c r="M33" s="973">
        <f>SUMIF($G$31,G33,$M$31)</f>
        <v>-1338882.0980912945</v>
      </c>
      <c r="N33" s="973">
        <f>SUMIF($G$31,G33,$N$31)</f>
        <v>31698.85</v>
      </c>
      <c r="O33" s="973">
        <f>SUMIF($G$31,G33,$O$31)</f>
        <v>-1307183.2480912944</v>
      </c>
      <c r="Q33" s="981"/>
    </row>
    <row r="34" spans="1:22" ht="13.8" thickBot="1" x14ac:dyDescent="0.3">
      <c r="G34" s="973" t="s">
        <v>0</v>
      </c>
      <c r="M34" s="973">
        <f>SUMIF($G$31,G34,$M$31)</f>
        <v>0</v>
      </c>
      <c r="N34" s="973">
        <f>SUMIF($G$31,G34,$N$31)</f>
        <v>0</v>
      </c>
      <c r="O34" s="973">
        <f>SUMIF($G$31,G34,$O$31)</f>
        <v>0</v>
      </c>
      <c r="Q34" s="981"/>
    </row>
    <row r="35" spans="1:22" x14ac:dyDescent="0.25">
      <c r="G35" s="989"/>
      <c r="M35" s="989"/>
      <c r="N35" s="989"/>
      <c r="O35" s="989"/>
      <c r="Q35" s="981"/>
    </row>
    <row r="36" spans="1:22" x14ac:dyDescent="0.25">
      <c r="G36" s="989"/>
      <c r="M36" s="989"/>
      <c r="N36" s="989"/>
      <c r="O36" s="989"/>
      <c r="Q36" s="981"/>
    </row>
    <row r="37" spans="1:22" ht="13.8" thickBot="1" x14ac:dyDescent="0.3">
      <c r="B37" s="961" t="s">
        <v>1567</v>
      </c>
      <c r="Q37" s="981"/>
    </row>
    <row r="38" spans="1:22" s="696" customFormat="1" ht="66" x14ac:dyDescent="0.3">
      <c r="A38" s="960"/>
      <c r="B38" s="1004" t="s">
        <v>5</v>
      </c>
      <c r="C38" s="1005" t="s">
        <v>228</v>
      </c>
      <c r="D38" s="1005" t="s">
        <v>229</v>
      </c>
      <c r="E38" s="1004" t="s">
        <v>230</v>
      </c>
      <c r="F38" s="1005" t="s">
        <v>267</v>
      </c>
      <c r="G38" s="1004" t="s">
        <v>8</v>
      </c>
      <c r="H38" s="1005" t="s">
        <v>258</v>
      </c>
      <c r="I38" s="1005"/>
      <c r="J38" s="1005" t="s">
        <v>234</v>
      </c>
      <c r="K38" s="1005" t="s">
        <v>235</v>
      </c>
      <c r="L38" s="1007" t="s">
        <v>236</v>
      </c>
      <c r="M38" s="1008" t="s">
        <v>237</v>
      </c>
      <c r="N38" s="1009" t="s">
        <v>1626</v>
      </c>
      <c r="O38" s="1009" t="s">
        <v>238</v>
      </c>
      <c r="P38" s="1010" t="s">
        <v>239</v>
      </c>
      <c r="Q38" s="1012" t="s">
        <v>240</v>
      </c>
      <c r="R38" s="960"/>
      <c r="S38" s="960"/>
      <c r="T38" s="960"/>
      <c r="U38" s="960"/>
      <c r="V38" s="960"/>
    </row>
    <row r="39" spans="1:22" x14ac:dyDescent="0.25">
      <c r="B39" s="964">
        <v>1</v>
      </c>
      <c r="C39" s="964">
        <v>501257</v>
      </c>
      <c r="D39" s="964">
        <v>2230005</v>
      </c>
      <c r="E39" s="964" t="s">
        <v>1256</v>
      </c>
      <c r="F39" s="982" t="s">
        <v>243</v>
      </c>
      <c r="G39" s="964" t="s">
        <v>225</v>
      </c>
      <c r="H39" s="982" t="s">
        <v>255</v>
      </c>
      <c r="I39" s="964"/>
      <c r="J39" s="964" t="s">
        <v>251</v>
      </c>
      <c r="K39" s="965">
        <v>45833</v>
      </c>
      <c r="L39" s="983" t="s">
        <v>245</v>
      </c>
      <c r="M39" s="992">
        <v>-46.735483102845734</v>
      </c>
      <c r="N39" s="985">
        <f>-M39</f>
        <v>46.735483102845734</v>
      </c>
      <c r="O39" s="986">
        <f>SUM(M39:N39)</f>
        <v>0</v>
      </c>
      <c r="P39" s="970">
        <f>SUMIF($D$2:$D$4,G39,$E$2:$E$4)</f>
        <v>1</v>
      </c>
      <c r="Q39" s="993">
        <f>O39*P39</f>
        <v>0</v>
      </c>
      <c r="R39" s="956" t="s">
        <v>1627</v>
      </c>
    </row>
    <row r="40" spans="1:22" x14ac:dyDescent="0.25">
      <c r="B40" s="964">
        <v>2</v>
      </c>
      <c r="C40" s="964">
        <v>501215</v>
      </c>
      <c r="D40" s="964">
        <v>2230005</v>
      </c>
      <c r="E40" s="964" t="s">
        <v>1602</v>
      </c>
      <c r="F40" s="982" t="s">
        <v>243</v>
      </c>
      <c r="G40" s="964" t="s">
        <v>225</v>
      </c>
      <c r="H40" s="982" t="s">
        <v>255</v>
      </c>
      <c r="I40" s="964"/>
      <c r="J40" s="964" t="s">
        <v>251</v>
      </c>
      <c r="K40" s="965">
        <v>45896</v>
      </c>
      <c r="L40" s="964" t="s">
        <v>245</v>
      </c>
      <c r="M40" s="992">
        <v>-205.34380334317757</v>
      </c>
      <c r="N40" s="985">
        <v>174.84</v>
      </c>
      <c r="O40" s="986">
        <f t="shared" ref="O40:O41" si="2">SUM(M40:N40)</f>
        <v>-30.503803343177566</v>
      </c>
      <c r="P40" s="970">
        <f t="shared" ref="P40:P41" si="3">SUMIF($D$2:$D$4,G40,$E$2:$E$4)</f>
        <v>1</v>
      </c>
      <c r="Q40" s="993">
        <f t="shared" ref="Q40:Q41" si="4">O40*P40</f>
        <v>-30.503803343177566</v>
      </c>
    </row>
    <row r="41" spans="1:22" x14ac:dyDescent="0.25">
      <c r="B41" s="964">
        <v>3</v>
      </c>
      <c r="C41" s="964">
        <v>501307</v>
      </c>
      <c r="D41" s="964">
        <v>2230005</v>
      </c>
      <c r="E41" s="964" t="s">
        <v>1435</v>
      </c>
      <c r="F41" s="982" t="s">
        <v>243</v>
      </c>
      <c r="G41" s="964" t="s">
        <v>225</v>
      </c>
      <c r="H41" s="982" t="s">
        <v>255</v>
      </c>
      <c r="I41" s="964"/>
      <c r="J41" s="964" t="s">
        <v>251</v>
      </c>
      <c r="K41" s="965">
        <v>45971</v>
      </c>
      <c r="L41" s="964" t="s">
        <v>245</v>
      </c>
      <c r="M41" s="992">
        <v>-413.20856041340448</v>
      </c>
      <c r="N41" s="985">
        <v>416.18</v>
      </c>
      <c r="O41" s="986">
        <f t="shared" si="2"/>
        <v>2.9714395865955225</v>
      </c>
      <c r="P41" s="970">
        <f t="shared" si="3"/>
        <v>1</v>
      </c>
      <c r="Q41" s="993">
        <f t="shared" si="4"/>
        <v>2.9714395865955225</v>
      </c>
    </row>
    <row r="42" spans="1:22" ht="13.8" thickBot="1" x14ac:dyDescent="0.3">
      <c r="B42" s="988"/>
      <c r="C42" s="988"/>
      <c r="D42" s="988"/>
      <c r="E42" s="988"/>
      <c r="F42" s="988"/>
      <c r="G42" s="988"/>
      <c r="H42" s="988"/>
      <c r="I42" s="988"/>
      <c r="J42" s="988"/>
      <c r="K42" s="988"/>
      <c r="L42" s="988"/>
      <c r="M42" s="977"/>
      <c r="N42" s="977"/>
      <c r="O42" s="977"/>
      <c r="P42" s="977"/>
      <c r="Q42" s="977">
        <f>SUBTOTAL(9,Q39:Q41)</f>
        <v>-27.532363756582043</v>
      </c>
    </row>
    <row r="43" spans="1:22" ht="13.8" thickBot="1" x14ac:dyDescent="0.3">
      <c r="G43" s="973" t="s">
        <v>225</v>
      </c>
      <c r="M43" s="973">
        <f>SUMIF($G$39:$G$41,G43,$M$39:$M$41)</f>
        <v>-665.28784685942776</v>
      </c>
      <c r="N43" s="973">
        <f>SUMIF($G$39:$G$41,G43,$N$39:$N$41)</f>
        <v>637.7554831028458</v>
      </c>
      <c r="O43" s="973">
        <f>SUMIF($G$39:$G$41,G43,$O$39:$O$41)</f>
        <v>-27.532363756582043</v>
      </c>
      <c r="Q43" s="981"/>
    </row>
    <row r="44" spans="1:22" ht="13.8" thickBot="1" x14ac:dyDescent="0.3">
      <c r="G44" s="973" t="s">
        <v>0</v>
      </c>
      <c r="M44" s="973">
        <f>SUMIF($G$39:$G$41,G44,$M$39:$M$41)</f>
        <v>0</v>
      </c>
      <c r="N44" s="973">
        <f>SUMIF($G$39:$G$41,G44,$N$39:$N$41)</f>
        <v>0</v>
      </c>
      <c r="O44" s="973">
        <f>SUMIF($G$39:$G$41,G44,$O$39:$O$41)</f>
        <v>0</v>
      </c>
      <c r="Q44" s="981"/>
    </row>
    <row r="45" spans="1:22" x14ac:dyDescent="0.25">
      <c r="G45" s="989"/>
      <c r="Q45" s="981"/>
    </row>
    <row r="46" spans="1:22" ht="13.8" thickBot="1" x14ac:dyDescent="0.3">
      <c r="B46" s="994"/>
      <c r="C46" s="994"/>
      <c r="D46" s="994"/>
      <c r="E46" s="994"/>
      <c r="F46" s="994"/>
      <c r="G46" s="995" t="s">
        <v>270</v>
      </c>
      <c r="H46" s="994"/>
      <c r="I46" s="994"/>
      <c r="J46" s="994"/>
      <c r="K46" s="994"/>
      <c r="L46" s="994"/>
      <c r="M46" s="996"/>
      <c r="N46" s="994"/>
      <c r="O46" s="994"/>
      <c r="P46" s="994"/>
      <c r="Q46" s="977">
        <f>Q8+Q16+Q25+Q32+Q42</f>
        <v>-1240463.7720394919</v>
      </c>
    </row>
    <row r="47" spans="1:22" ht="13.8" thickBot="1" x14ac:dyDescent="0.3"/>
    <row r="48" spans="1:22" ht="27" thickBot="1" x14ac:dyDescent="0.3">
      <c r="Q48" s="997" t="s">
        <v>271</v>
      </c>
      <c r="R48" s="997" t="s">
        <v>272</v>
      </c>
      <c r="S48" s="997" t="s">
        <v>273</v>
      </c>
    </row>
    <row r="49" spans="12:22" ht="13.8" thickBot="1" x14ac:dyDescent="0.3">
      <c r="O49" s="956">
        <v>134003</v>
      </c>
      <c r="P49" s="996" t="s">
        <v>246</v>
      </c>
      <c r="Q49" s="996">
        <f>SUMIF($J$6:$J$45,P49,$Q$6:$Q$45)</f>
        <v>0</v>
      </c>
      <c r="R49" s="996"/>
      <c r="S49" s="996">
        <f>Q49-R49</f>
        <v>0</v>
      </c>
      <c r="U49" s="998"/>
    </row>
    <row r="50" spans="12:22" ht="13.8" thickBot="1" x14ac:dyDescent="0.3">
      <c r="O50" s="956">
        <v>2230005</v>
      </c>
      <c r="P50" s="996" t="s">
        <v>251</v>
      </c>
      <c r="Q50" s="996">
        <f>SUMIF($J$6:$J$45,P50,$Q$6:$Q$45)</f>
        <v>-1240463.7720394921</v>
      </c>
      <c r="R50" s="996"/>
      <c r="S50" s="996">
        <f>Q50-R50</f>
        <v>-1240463.7720394921</v>
      </c>
      <c r="U50" s="998"/>
      <c r="V50" s="972"/>
    </row>
    <row r="51" spans="12:22" ht="13.8" thickBot="1" x14ac:dyDescent="0.3">
      <c r="P51" s="999" t="s">
        <v>274</v>
      </c>
      <c r="Q51" s="1000">
        <f>SUM(Q49:Q50)</f>
        <v>-1240463.7720394921</v>
      </c>
      <c r="R51" s="1000">
        <f>SUM(R49:R50)</f>
        <v>0</v>
      </c>
      <c r="S51" s="1000">
        <f>SUM(S49:S50)</f>
        <v>-1240463.7720394921</v>
      </c>
    </row>
    <row r="53" spans="12:22" x14ac:dyDescent="0.25">
      <c r="O53" s="981"/>
    </row>
    <row r="54" spans="12:22" x14ac:dyDescent="0.25">
      <c r="N54" s="981"/>
      <c r="O54" s="981"/>
    </row>
    <row r="55" spans="12:22" x14ac:dyDescent="0.25">
      <c r="N55" s="981"/>
      <c r="O55" s="981"/>
    </row>
    <row r="56" spans="12:22" x14ac:dyDescent="0.25">
      <c r="M56" s="972"/>
      <c r="N56" s="981"/>
      <c r="O56" s="981"/>
    </row>
    <row r="57" spans="12:22" x14ac:dyDescent="0.25">
      <c r="M57" s="972"/>
      <c r="N57" s="981"/>
      <c r="O57" s="981"/>
    </row>
    <row r="58" spans="12:22" x14ac:dyDescent="0.25">
      <c r="O58" s="981"/>
    </row>
    <row r="59" spans="12:22" x14ac:dyDescent="0.25">
      <c r="O59" s="981"/>
    </row>
    <row r="60" spans="12:22" x14ac:dyDescent="0.25">
      <c r="O60" s="981"/>
    </row>
    <row r="61" spans="12:22" x14ac:dyDescent="0.25">
      <c r="O61" s="981"/>
    </row>
    <row r="62" spans="12:22" x14ac:dyDescent="0.25">
      <c r="O62" s="972"/>
    </row>
    <row r="64" spans="12:22" x14ac:dyDescent="0.25">
      <c r="L64" s="1001"/>
    </row>
    <row r="65" spans="4:10" x14ac:dyDescent="0.25">
      <c r="D65" s="1001"/>
      <c r="J65" s="1001"/>
    </row>
    <row r="66" spans="4:10" x14ac:dyDescent="0.25">
      <c r="D66" s="1001"/>
      <c r="J66" s="1001"/>
    </row>
    <row r="67" spans="4:10" x14ac:dyDescent="0.25">
      <c r="D67" s="1001"/>
      <c r="J67" s="1001"/>
    </row>
    <row r="68" spans="4:10" x14ac:dyDescent="0.25">
      <c r="D68" s="1001"/>
      <c r="J68" s="1001"/>
    </row>
    <row r="69" spans="4:10" x14ac:dyDescent="0.25">
      <c r="D69" s="1001"/>
      <c r="J69" s="1001"/>
    </row>
    <row r="70" spans="4:10" x14ac:dyDescent="0.25">
      <c r="D70" s="1001"/>
      <c r="J70" s="1001"/>
    </row>
    <row r="71" spans="4:10" x14ac:dyDescent="0.25">
      <c r="D71" s="1001"/>
      <c r="J71" s="1001"/>
    </row>
    <row r="72" spans="4:10" x14ac:dyDescent="0.25">
      <c r="D72" s="1001"/>
      <c r="J72" s="1001"/>
    </row>
    <row r="73" spans="4:10" x14ac:dyDescent="0.25">
      <c r="D73" s="1001"/>
      <c r="J73" s="1001"/>
    </row>
    <row r="74" spans="4:10" x14ac:dyDescent="0.25">
      <c r="D74" s="1001"/>
      <c r="J74" s="972"/>
    </row>
    <row r="75" spans="4:10" x14ac:dyDescent="0.25">
      <c r="D75" s="1001"/>
      <c r="J75" s="972"/>
    </row>
    <row r="76" spans="4:10" x14ac:dyDescent="0.25">
      <c r="D76" s="1001"/>
    </row>
    <row r="77" spans="4:10" x14ac:dyDescent="0.25">
      <c r="D77" s="1001"/>
    </row>
    <row r="78" spans="4:10" x14ac:dyDescent="0.25">
      <c r="D78" s="1001"/>
      <c r="J78" s="1002"/>
    </row>
    <row r="79" spans="4:10" x14ac:dyDescent="0.25">
      <c r="D79" s="1001"/>
      <c r="J79" s="1002"/>
    </row>
    <row r="80" spans="4:10" ht="13.8" thickBot="1" x14ac:dyDescent="0.3">
      <c r="D80" s="1003"/>
      <c r="J80" s="1002"/>
    </row>
    <row r="81" spans="4:10" ht="13.8" thickTop="1" x14ac:dyDescent="0.25">
      <c r="D81" s="1001"/>
      <c r="J81" s="1002"/>
    </row>
    <row r="82" spans="4:10" x14ac:dyDescent="0.25">
      <c r="D82" s="1001"/>
    </row>
    <row r="83" spans="4:10" x14ac:dyDescent="0.25">
      <c r="D83" s="1001"/>
      <c r="J83" s="972"/>
    </row>
    <row r="84" spans="4:10" x14ac:dyDescent="0.25">
      <c r="D84" s="9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62"/>
      <c r="B39" s="1065" t="s">
        <v>270</v>
      </c>
      <c r="C39" s="1066"/>
      <c r="D39" s="1066"/>
      <c r="E39" s="1066"/>
      <c r="F39" s="1067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63"/>
      <c r="B40" s="1068"/>
      <c r="C40" s="1069"/>
      <c r="D40" s="1069"/>
      <c r="E40" s="1069"/>
      <c r="F40" s="1070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64"/>
      <c r="B41" s="1071"/>
      <c r="C41" s="1072"/>
      <c r="D41" s="1072"/>
      <c r="E41" s="1072"/>
      <c r="F41" s="1073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0DD2-1FB7-4C8E-BF4E-6EC232F54703}">
  <dimension ref="A1:L67"/>
  <sheetViews>
    <sheetView workbookViewId="0">
      <pane ySplit="3" topLeftCell="A4" activePane="bottomLeft" state="frozen"/>
      <selection pane="bottomLeft" sqref="A1:XFD1048576"/>
    </sheetView>
  </sheetViews>
  <sheetFormatPr defaultRowHeight="11.4" x14ac:dyDescent="0.2"/>
  <cols>
    <col min="1" max="1" width="12.5546875" style="694" customWidth="1"/>
    <col min="2" max="2" width="32.6640625" style="692" bestFit="1" customWidth="1"/>
    <col min="3" max="3" width="33.109375" style="692" bestFit="1" customWidth="1"/>
    <col min="4" max="4" width="8" style="694" bestFit="1" customWidth="1"/>
    <col min="5" max="5" width="14.77734375" style="692" bestFit="1" customWidth="1"/>
    <col min="6" max="6" width="13.88671875" style="692" customWidth="1"/>
    <col min="7" max="7" width="14.21875" style="692" bestFit="1" customWidth="1"/>
    <col min="8" max="8" width="10.109375" style="692" bestFit="1" customWidth="1"/>
    <col min="9" max="9" width="13.6640625" style="692" bestFit="1" customWidth="1"/>
    <col min="10" max="10" width="14.21875" style="692" bestFit="1" customWidth="1"/>
    <col min="11" max="11" width="12.5546875" style="692" bestFit="1" customWidth="1"/>
    <col min="12" max="12" width="14" style="692" bestFit="1" customWidth="1"/>
    <col min="13" max="16384" width="8.88671875" style="692"/>
  </cols>
  <sheetData>
    <row r="1" spans="1:12" x14ac:dyDescent="0.2">
      <c r="A1" s="748" t="s">
        <v>1635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507</v>
      </c>
      <c r="J3" s="618" t="s">
        <v>506</v>
      </c>
      <c r="K3" s="618" t="s">
        <v>285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144567499.88</v>
      </c>
      <c r="F5" s="692">
        <v>0</v>
      </c>
      <c r="G5" s="692">
        <v>0</v>
      </c>
      <c r="H5" s="692">
        <v>0</v>
      </c>
      <c r="I5" s="692">
        <v>0</v>
      </c>
      <c r="J5" s="692">
        <v>0</v>
      </c>
      <c r="K5" s="693">
        <v>-2432500</v>
      </c>
      <c r="L5" s="693">
        <v>142134999.88</v>
      </c>
    </row>
    <row r="6" spans="1:12" x14ac:dyDescent="0.2">
      <c r="A6" s="632"/>
      <c r="B6" s="630" t="s">
        <v>289</v>
      </c>
      <c r="C6" s="630"/>
      <c r="D6" s="632"/>
      <c r="E6" s="629">
        <v>144567499.88</v>
      </c>
      <c r="F6" s="630">
        <v>0</v>
      </c>
      <c r="G6" s="630">
        <v>0</v>
      </c>
      <c r="H6" s="630">
        <v>0</v>
      </c>
      <c r="I6" s="630">
        <v>0</v>
      </c>
      <c r="J6" s="630">
        <v>0</v>
      </c>
      <c r="K6" s="629">
        <v>-2432500</v>
      </c>
      <c r="L6" s="629">
        <v>142134999.88</v>
      </c>
    </row>
    <row r="7" spans="1:12" x14ac:dyDescent="0.2">
      <c r="E7" s="693"/>
      <c r="K7" s="693"/>
      <c r="L7" s="693"/>
    </row>
    <row r="8" spans="1:12" x14ac:dyDescent="0.2">
      <c r="A8" s="694">
        <v>500749</v>
      </c>
      <c r="B8" s="692" t="s">
        <v>298</v>
      </c>
      <c r="C8" s="692" t="s">
        <v>1406</v>
      </c>
      <c r="D8" s="694" t="s">
        <v>1</v>
      </c>
      <c r="E8" s="693">
        <v>88407800</v>
      </c>
      <c r="F8" s="692">
        <v>0</v>
      </c>
      <c r="G8" s="693">
        <v>35501900</v>
      </c>
      <c r="H8" s="692">
        <v>0</v>
      </c>
      <c r="I8" s="693">
        <v>-88755600</v>
      </c>
      <c r="J8" s="692">
        <v>0</v>
      </c>
      <c r="K8" s="693">
        <v>-35154100</v>
      </c>
      <c r="L8" s="692">
        <v>0</v>
      </c>
    </row>
    <row r="9" spans="1:12" x14ac:dyDescent="0.2">
      <c r="A9" s="632"/>
      <c r="B9" s="630" t="s">
        <v>298</v>
      </c>
      <c r="C9" s="630"/>
      <c r="D9" s="632"/>
      <c r="E9" s="629">
        <v>88407800</v>
      </c>
      <c r="F9" s="630">
        <v>0</v>
      </c>
      <c r="G9" s="629">
        <v>35501900</v>
      </c>
      <c r="H9" s="630">
        <v>0</v>
      </c>
      <c r="I9" s="629">
        <v>-88755600</v>
      </c>
      <c r="J9" s="630">
        <v>0</v>
      </c>
      <c r="K9" s="629">
        <v>-35154100</v>
      </c>
      <c r="L9" s="630">
        <v>0</v>
      </c>
    </row>
    <row r="10" spans="1:12" x14ac:dyDescent="0.2">
      <c r="E10" s="693"/>
      <c r="G10" s="693"/>
      <c r="I10" s="693"/>
      <c r="K10" s="693"/>
    </row>
    <row r="11" spans="1:12" x14ac:dyDescent="0.2">
      <c r="A11" s="694">
        <v>501230</v>
      </c>
      <c r="B11" s="692" t="s">
        <v>312</v>
      </c>
      <c r="C11" s="692" t="s">
        <v>1381</v>
      </c>
      <c r="D11" s="694" t="s">
        <v>0</v>
      </c>
      <c r="E11" s="693">
        <v>126496562.5</v>
      </c>
      <c r="F11" s="692">
        <v>0</v>
      </c>
      <c r="G11" s="692">
        <v>0</v>
      </c>
      <c r="H11" s="692">
        <v>0</v>
      </c>
      <c r="I11" s="693">
        <v>-8847343.75</v>
      </c>
      <c r="J11" s="692">
        <v>0</v>
      </c>
      <c r="K11" s="693">
        <v>-2164531.25</v>
      </c>
      <c r="L11" s="693">
        <v>115484687.5</v>
      </c>
    </row>
    <row r="12" spans="1:12" x14ac:dyDescent="0.2">
      <c r="A12" s="694">
        <v>501072</v>
      </c>
      <c r="B12" s="692" t="s">
        <v>312</v>
      </c>
      <c r="C12" s="692" t="s">
        <v>515</v>
      </c>
      <c r="D12" s="694" t="s">
        <v>0</v>
      </c>
      <c r="E12" s="693">
        <v>22175375.699999999</v>
      </c>
      <c r="F12" s="692">
        <v>0</v>
      </c>
      <c r="G12" s="692">
        <v>0</v>
      </c>
      <c r="H12" s="692">
        <v>0</v>
      </c>
      <c r="I12" s="692">
        <v>0</v>
      </c>
      <c r="J12" s="692">
        <v>0</v>
      </c>
      <c r="K12" s="693">
        <v>-373124</v>
      </c>
      <c r="L12" s="693">
        <v>21802251.699999999</v>
      </c>
    </row>
    <row r="13" spans="1:12" x14ac:dyDescent="0.2">
      <c r="A13" s="694">
        <v>501073</v>
      </c>
      <c r="B13" s="692" t="s">
        <v>312</v>
      </c>
      <c r="C13" s="692" t="s">
        <v>516</v>
      </c>
      <c r="D13" s="694" t="s">
        <v>0</v>
      </c>
      <c r="E13" s="693">
        <v>22182272.940000001</v>
      </c>
      <c r="F13" s="692">
        <v>0</v>
      </c>
      <c r="G13" s="692">
        <v>0</v>
      </c>
      <c r="H13" s="692">
        <v>0</v>
      </c>
      <c r="I13" s="692">
        <v>0</v>
      </c>
      <c r="J13" s="692">
        <v>0</v>
      </c>
      <c r="K13" s="693">
        <v>-373240.06</v>
      </c>
      <c r="L13" s="693">
        <v>21809032.879999999</v>
      </c>
    </row>
    <row r="14" spans="1:12" x14ac:dyDescent="0.2">
      <c r="A14" s="694">
        <v>501075</v>
      </c>
      <c r="B14" s="692" t="s">
        <v>312</v>
      </c>
      <c r="C14" s="692" t="s">
        <v>1407</v>
      </c>
      <c r="D14" s="694" t="s">
        <v>0</v>
      </c>
      <c r="E14" s="693">
        <v>22229617.420000002</v>
      </c>
      <c r="F14" s="692">
        <v>0</v>
      </c>
      <c r="G14" s="692">
        <v>0</v>
      </c>
      <c r="H14" s="692">
        <v>0</v>
      </c>
      <c r="I14" s="692">
        <v>0</v>
      </c>
      <c r="J14" s="692">
        <v>0</v>
      </c>
      <c r="K14" s="693">
        <v>-374036.65</v>
      </c>
      <c r="L14" s="693">
        <v>21855580.77</v>
      </c>
    </row>
    <row r="15" spans="1:12" x14ac:dyDescent="0.2">
      <c r="A15" s="694">
        <v>501076</v>
      </c>
      <c r="B15" s="692" t="s">
        <v>312</v>
      </c>
      <c r="C15" s="692" t="s">
        <v>1408</v>
      </c>
      <c r="D15" s="694" t="s">
        <v>0</v>
      </c>
      <c r="E15" s="693">
        <v>22198577.129999999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3">
        <v>-373514.38</v>
      </c>
      <c r="L15" s="693">
        <v>21825062.75</v>
      </c>
    </row>
    <row r="16" spans="1:12" x14ac:dyDescent="0.2">
      <c r="A16" s="694">
        <v>501077</v>
      </c>
      <c r="B16" s="692" t="s">
        <v>312</v>
      </c>
      <c r="C16" s="692" t="s">
        <v>1409</v>
      </c>
      <c r="D16" s="694" t="s">
        <v>0</v>
      </c>
      <c r="E16" s="693">
        <v>22736559.260000002</v>
      </c>
      <c r="F16" s="692">
        <v>0</v>
      </c>
      <c r="G16" s="692">
        <v>0</v>
      </c>
      <c r="H16" s="692">
        <v>0</v>
      </c>
      <c r="I16" s="692">
        <v>0</v>
      </c>
      <c r="J16" s="692">
        <v>0</v>
      </c>
      <c r="K16" s="693">
        <v>-382566.51</v>
      </c>
      <c r="L16" s="693">
        <v>22353992.75</v>
      </c>
    </row>
    <row r="17" spans="1:12" x14ac:dyDescent="0.2">
      <c r="A17" s="694">
        <v>501078</v>
      </c>
      <c r="B17" s="692" t="s">
        <v>312</v>
      </c>
      <c r="C17" s="692" t="s">
        <v>1410</v>
      </c>
      <c r="D17" s="694" t="s">
        <v>0</v>
      </c>
      <c r="E17" s="693">
        <v>22198577.129999999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-373514.38</v>
      </c>
      <c r="L17" s="693">
        <v>21825062.75</v>
      </c>
    </row>
    <row r="18" spans="1:12" x14ac:dyDescent="0.2">
      <c r="A18" s="632"/>
      <c r="B18" s="630" t="s">
        <v>312</v>
      </c>
      <c r="C18" s="630"/>
      <c r="D18" s="632"/>
      <c r="E18" s="629">
        <f>SUM(E11:E17)</f>
        <v>260217542.07999998</v>
      </c>
      <c r="F18" s="630">
        <v>0</v>
      </c>
      <c r="G18" s="630">
        <v>0</v>
      </c>
      <c r="H18" s="630">
        <v>0</v>
      </c>
      <c r="I18" s="629">
        <f>SUM(I11:I17)</f>
        <v>-8847343.75</v>
      </c>
      <c r="J18" s="630">
        <v>0</v>
      </c>
      <c r="K18" s="629">
        <f>SUM(K11:K17)</f>
        <v>-4414527.2299999995</v>
      </c>
      <c r="L18" s="629">
        <f>SUM(L11:L17)</f>
        <v>246955671.09999999</v>
      </c>
    </row>
    <row r="19" spans="1:12" x14ac:dyDescent="0.2">
      <c r="E19" s="693"/>
      <c r="K19" s="693"/>
      <c r="L19" s="693"/>
    </row>
    <row r="20" spans="1:12" x14ac:dyDescent="0.2">
      <c r="A20" s="694">
        <v>500400</v>
      </c>
      <c r="B20" s="692" t="s">
        <v>319</v>
      </c>
      <c r="C20" s="692" t="s">
        <v>1411</v>
      </c>
      <c r="D20" s="694" t="s">
        <v>0</v>
      </c>
      <c r="E20" s="693">
        <v>791214.4</v>
      </c>
      <c r="F20" s="692">
        <v>0</v>
      </c>
      <c r="G20" s="692">
        <v>0</v>
      </c>
      <c r="H20" s="692">
        <v>0</v>
      </c>
      <c r="I20" s="692">
        <v>0</v>
      </c>
      <c r="J20" s="692">
        <v>0</v>
      </c>
      <c r="K20" s="693">
        <v>-13313.04</v>
      </c>
      <c r="L20" s="693">
        <v>777901.36</v>
      </c>
    </row>
    <row r="21" spans="1:12" x14ac:dyDescent="0.2">
      <c r="A21" s="694">
        <v>500401</v>
      </c>
      <c r="B21" s="692" t="s">
        <v>319</v>
      </c>
      <c r="C21" s="692" t="s">
        <v>1412</v>
      </c>
      <c r="D21" s="694" t="s">
        <v>0</v>
      </c>
      <c r="E21" s="693">
        <v>7814968.9900000002</v>
      </c>
      <c r="F21" s="692">
        <v>0</v>
      </c>
      <c r="G21" s="692">
        <v>0</v>
      </c>
      <c r="H21" s="692">
        <v>0</v>
      </c>
      <c r="I21" s="692">
        <v>0</v>
      </c>
      <c r="J21" s="692">
        <v>0</v>
      </c>
      <c r="K21" s="693">
        <v>-131495.01</v>
      </c>
      <c r="L21" s="693">
        <v>7683473.9800000004</v>
      </c>
    </row>
    <row r="22" spans="1:12" x14ac:dyDescent="0.2">
      <c r="A22" s="694">
        <v>501098</v>
      </c>
      <c r="B22" s="692" t="s">
        <v>319</v>
      </c>
      <c r="C22" s="692" t="s">
        <v>1413</v>
      </c>
      <c r="D22" s="694" t="s">
        <v>0</v>
      </c>
      <c r="E22" s="693">
        <v>62096154.560000002</v>
      </c>
      <c r="F22" s="692">
        <v>0</v>
      </c>
      <c r="G22" s="692">
        <v>0</v>
      </c>
      <c r="H22" s="692">
        <v>0</v>
      </c>
      <c r="I22" s="692">
        <v>0</v>
      </c>
      <c r="J22" s="692">
        <v>0</v>
      </c>
      <c r="K22" s="693">
        <v>-1044833</v>
      </c>
      <c r="L22" s="693">
        <v>61051321.560000002</v>
      </c>
    </row>
    <row r="23" spans="1:12" x14ac:dyDescent="0.2">
      <c r="A23" s="694">
        <v>501100</v>
      </c>
      <c r="B23" s="692" t="s">
        <v>319</v>
      </c>
      <c r="C23" s="692" t="s">
        <v>1414</v>
      </c>
      <c r="D23" s="694" t="s">
        <v>0</v>
      </c>
      <c r="E23" s="693">
        <v>45435500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-764500</v>
      </c>
      <c r="L23" s="693">
        <v>44671000</v>
      </c>
    </row>
    <row r="24" spans="1:12" x14ac:dyDescent="0.2">
      <c r="A24" s="632"/>
      <c r="B24" s="630" t="s">
        <v>319</v>
      </c>
      <c r="C24" s="630"/>
      <c r="D24" s="632"/>
      <c r="E24" s="629">
        <v>116137837.95</v>
      </c>
      <c r="F24" s="630">
        <v>0</v>
      </c>
      <c r="G24" s="630">
        <v>0</v>
      </c>
      <c r="H24" s="630">
        <v>0</v>
      </c>
      <c r="I24" s="630">
        <v>0</v>
      </c>
      <c r="J24" s="630">
        <v>0</v>
      </c>
      <c r="K24" s="629">
        <v>-1954141.05</v>
      </c>
      <c r="L24" s="629">
        <v>114183696.90000001</v>
      </c>
    </row>
    <row r="25" spans="1:12" x14ac:dyDescent="0.2">
      <c r="E25" s="693"/>
      <c r="K25" s="693"/>
      <c r="L25" s="693"/>
    </row>
    <row r="26" spans="1:12" x14ac:dyDescent="0.2">
      <c r="A26" s="694">
        <v>501294</v>
      </c>
      <c r="B26" s="692" t="s">
        <v>1593</v>
      </c>
      <c r="C26" s="692" t="s">
        <v>1594</v>
      </c>
      <c r="E26" s="693">
        <v>18303754.66</v>
      </c>
      <c r="F26" s="692">
        <v>0</v>
      </c>
      <c r="G26" s="692">
        <v>0</v>
      </c>
      <c r="H26" s="692">
        <v>0</v>
      </c>
      <c r="I26" s="692">
        <v>0</v>
      </c>
      <c r="J26" s="692">
        <v>0</v>
      </c>
      <c r="K26" s="693">
        <v>-307979.89</v>
      </c>
      <c r="L26" s="693">
        <v>17995774.77</v>
      </c>
    </row>
    <row r="27" spans="1:12" x14ac:dyDescent="0.2">
      <c r="A27" s="694">
        <v>501295</v>
      </c>
      <c r="B27" s="692" t="s">
        <v>1593</v>
      </c>
      <c r="C27" s="692" t="s">
        <v>1594</v>
      </c>
      <c r="E27" s="693">
        <v>18303754.66</v>
      </c>
      <c r="F27" s="692">
        <v>0</v>
      </c>
      <c r="G27" s="692">
        <v>0</v>
      </c>
      <c r="H27" s="692">
        <v>0</v>
      </c>
      <c r="I27" s="692">
        <v>0</v>
      </c>
      <c r="J27" s="692">
        <v>0</v>
      </c>
      <c r="K27" s="693">
        <v>-307979.89</v>
      </c>
      <c r="L27" s="693">
        <v>17995774.77</v>
      </c>
    </row>
    <row r="28" spans="1:12" x14ac:dyDescent="0.2">
      <c r="A28" s="694">
        <v>501296</v>
      </c>
      <c r="B28" s="692" t="s">
        <v>1593</v>
      </c>
      <c r="C28" s="692" t="s">
        <v>1594</v>
      </c>
      <c r="E28" s="693">
        <v>693251.8</v>
      </c>
      <c r="F28" s="692">
        <v>0</v>
      </c>
      <c r="G28" s="692">
        <v>0</v>
      </c>
      <c r="H28" s="693">
        <v>37488.74</v>
      </c>
      <c r="I28" s="693">
        <v>-679405.23</v>
      </c>
      <c r="J28" s="693">
        <v>-51335.31</v>
      </c>
      <c r="K28" s="692">
        <v>0</v>
      </c>
      <c r="L28" s="692">
        <v>0</v>
      </c>
    </row>
    <row r="29" spans="1:12" x14ac:dyDescent="0.2">
      <c r="A29" s="694">
        <v>501308</v>
      </c>
      <c r="B29" s="692" t="s">
        <v>1593</v>
      </c>
      <c r="C29" s="692" t="s">
        <v>313</v>
      </c>
      <c r="E29" s="693">
        <v>11591278.99</v>
      </c>
      <c r="F29" s="692">
        <v>0</v>
      </c>
      <c r="G29" s="692">
        <v>0</v>
      </c>
      <c r="H29" s="692">
        <v>0</v>
      </c>
      <c r="I29" s="692">
        <v>0</v>
      </c>
      <c r="J29" s="692">
        <v>0</v>
      </c>
      <c r="K29" s="693">
        <v>-195035.44</v>
      </c>
      <c r="L29" s="693">
        <v>11396243.550000001</v>
      </c>
    </row>
    <row r="30" spans="1:12" x14ac:dyDescent="0.2">
      <c r="A30" s="632"/>
      <c r="B30" s="630" t="s">
        <v>1593</v>
      </c>
      <c r="C30" s="630"/>
      <c r="D30" s="632"/>
      <c r="E30" s="629">
        <v>48892040.109999999</v>
      </c>
      <c r="F30" s="630">
        <v>0</v>
      </c>
      <c r="G30" s="630">
        <v>0</v>
      </c>
      <c r="H30" s="629">
        <v>37488.74</v>
      </c>
      <c r="I30" s="629">
        <v>-679405.23</v>
      </c>
      <c r="J30" s="629">
        <v>-51335.31</v>
      </c>
      <c r="K30" s="629">
        <v>-810995.22</v>
      </c>
      <c r="L30" s="629">
        <v>47387793.090000004</v>
      </c>
    </row>
    <row r="31" spans="1:12" x14ac:dyDescent="0.2">
      <c r="E31" s="693"/>
      <c r="H31" s="693"/>
      <c r="I31" s="693"/>
      <c r="J31" s="693"/>
      <c r="K31" s="693"/>
      <c r="L31" s="693"/>
    </row>
    <row r="32" spans="1:12" x14ac:dyDescent="0.2">
      <c r="A32" s="694">
        <v>500010</v>
      </c>
      <c r="B32" s="692" t="s">
        <v>326</v>
      </c>
      <c r="C32" s="692" t="s">
        <v>320</v>
      </c>
      <c r="D32" s="694" t="s">
        <v>0</v>
      </c>
      <c r="E32" s="693">
        <v>11602328.5</v>
      </c>
      <c r="F32" s="692">
        <v>0</v>
      </c>
      <c r="G32" s="693">
        <v>1948239.09</v>
      </c>
      <c r="H32" s="692">
        <v>0</v>
      </c>
      <c r="I32" s="692">
        <v>0</v>
      </c>
      <c r="J32" s="693">
        <v>-11450645.789999999</v>
      </c>
      <c r="K32" s="693">
        <v>-2099921.7999999998</v>
      </c>
      <c r="L32" s="692">
        <v>0</v>
      </c>
    </row>
    <row r="33" spans="1:12" x14ac:dyDescent="0.2">
      <c r="A33" s="694">
        <v>500011</v>
      </c>
      <c r="B33" s="692" t="s">
        <v>326</v>
      </c>
      <c r="C33" s="692" t="s">
        <v>321</v>
      </c>
      <c r="D33" s="694" t="s">
        <v>0</v>
      </c>
      <c r="E33" s="693">
        <v>11778777.25</v>
      </c>
      <c r="F33" s="692">
        <v>0</v>
      </c>
      <c r="G33" s="693">
        <v>1902735.09</v>
      </c>
      <c r="H33" s="692">
        <v>0</v>
      </c>
      <c r="I33" s="692">
        <v>0</v>
      </c>
      <c r="J33" s="693">
        <v>-11624787.710000001</v>
      </c>
      <c r="K33" s="693">
        <v>-2056724.63</v>
      </c>
      <c r="L33" s="692">
        <v>0</v>
      </c>
    </row>
    <row r="34" spans="1:12" x14ac:dyDescent="0.2">
      <c r="A34" s="694">
        <v>500039</v>
      </c>
      <c r="B34" s="692" t="s">
        <v>326</v>
      </c>
      <c r="C34" s="692" t="s">
        <v>361</v>
      </c>
      <c r="D34" s="694" t="s">
        <v>0</v>
      </c>
      <c r="E34" s="693">
        <v>10751691.5</v>
      </c>
      <c r="F34" s="692">
        <v>0</v>
      </c>
      <c r="G34" s="693">
        <v>22928459.989999998</v>
      </c>
      <c r="H34" s="692">
        <v>0</v>
      </c>
      <c r="I34" s="692">
        <v>0</v>
      </c>
      <c r="J34" s="693">
        <v>-10611129.5</v>
      </c>
      <c r="K34" s="693">
        <v>-23069021.989999998</v>
      </c>
      <c r="L34" s="692">
        <v>0</v>
      </c>
    </row>
    <row r="35" spans="1:12" x14ac:dyDescent="0.2">
      <c r="A35" s="694">
        <v>500913</v>
      </c>
      <c r="B35" s="692" t="s">
        <v>326</v>
      </c>
      <c r="C35" s="692" t="s">
        <v>325</v>
      </c>
      <c r="D35" s="694" t="s">
        <v>0</v>
      </c>
      <c r="E35" s="693">
        <v>275509788.16000003</v>
      </c>
      <c r="F35" s="692">
        <v>0</v>
      </c>
      <c r="G35" s="692">
        <v>0</v>
      </c>
      <c r="H35" s="693">
        <v>5589595.54</v>
      </c>
      <c r="I35" s="692">
        <v>0</v>
      </c>
      <c r="J35" s="693">
        <v>-281099383.69999999</v>
      </c>
      <c r="K35" s="692">
        <v>0</v>
      </c>
      <c r="L35" s="692">
        <v>0</v>
      </c>
    </row>
    <row r="36" spans="1:12" x14ac:dyDescent="0.2">
      <c r="A36" s="632"/>
      <c r="B36" s="630" t="s">
        <v>326</v>
      </c>
      <c r="C36" s="630"/>
      <c r="D36" s="632"/>
      <c r="E36" s="629">
        <f>SUM(E32:E35)</f>
        <v>309642585.41000003</v>
      </c>
      <c r="F36" s="630">
        <v>0</v>
      </c>
      <c r="G36" s="629">
        <v>26779434.170000002</v>
      </c>
      <c r="H36" s="629">
        <v>5589595.54</v>
      </c>
      <c r="I36" s="630">
        <v>0</v>
      </c>
      <c r="J36" s="629">
        <v>-314785946.69999999</v>
      </c>
      <c r="K36" s="629">
        <v>-27225668.420000002</v>
      </c>
      <c r="L36" s="630">
        <v>0</v>
      </c>
    </row>
    <row r="37" spans="1:12" x14ac:dyDescent="0.2">
      <c r="E37" s="693"/>
      <c r="G37" s="693"/>
      <c r="H37" s="693"/>
      <c r="J37" s="693"/>
      <c r="K37" s="693"/>
    </row>
    <row r="38" spans="1:12" x14ac:dyDescent="0.2">
      <c r="A38" s="694">
        <v>500758</v>
      </c>
      <c r="B38" s="692" t="s">
        <v>337</v>
      </c>
      <c r="C38" s="692" t="s">
        <v>333</v>
      </c>
      <c r="D38" s="694" t="s">
        <v>26</v>
      </c>
      <c r="E38" s="693">
        <v>975206.98</v>
      </c>
      <c r="F38" s="692">
        <v>0</v>
      </c>
      <c r="G38" s="692">
        <v>0</v>
      </c>
      <c r="H38" s="692">
        <v>0</v>
      </c>
      <c r="I38" s="692">
        <v>0</v>
      </c>
      <c r="J38" s="693">
        <v>-975206.98</v>
      </c>
      <c r="K38" s="692">
        <v>0</v>
      </c>
      <c r="L38" s="692">
        <v>0</v>
      </c>
    </row>
    <row r="39" spans="1:12" x14ac:dyDescent="0.2">
      <c r="A39" s="632"/>
      <c r="B39" s="630" t="s">
        <v>337</v>
      </c>
      <c r="C39" s="630"/>
      <c r="D39" s="632"/>
      <c r="E39" s="629">
        <v>975206.98</v>
      </c>
      <c r="F39" s="630">
        <v>0</v>
      </c>
      <c r="G39" s="630">
        <v>0</v>
      </c>
      <c r="H39" s="630">
        <v>0</v>
      </c>
      <c r="I39" s="630">
        <v>0</v>
      </c>
      <c r="J39" s="629">
        <v>-975206.98</v>
      </c>
      <c r="K39" s="630">
        <v>0</v>
      </c>
      <c r="L39" s="630">
        <v>0</v>
      </c>
    </row>
    <row r="40" spans="1:12" x14ac:dyDescent="0.2">
      <c r="E40" s="693"/>
      <c r="J40" s="693"/>
    </row>
    <row r="41" spans="1:12" x14ac:dyDescent="0.2">
      <c r="A41" s="694">
        <v>500042</v>
      </c>
      <c r="B41" s="692" t="s">
        <v>353</v>
      </c>
      <c r="C41" s="692" t="s">
        <v>322</v>
      </c>
      <c r="D41" s="694" t="s">
        <v>0</v>
      </c>
      <c r="E41" s="693">
        <v>12547343.109999999</v>
      </c>
      <c r="F41" s="692">
        <v>0</v>
      </c>
      <c r="G41" s="693">
        <v>2242358.06</v>
      </c>
      <c r="H41" s="692">
        <v>0</v>
      </c>
      <c r="I41" s="692">
        <v>0</v>
      </c>
      <c r="J41" s="693">
        <v>-12383305.689999999</v>
      </c>
      <c r="K41" s="693">
        <v>-2406395.48</v>
      </c>
      <c r="L41" s="692">
        <v>0</v>
      </c>
    </row>
    <row r="42" spans="1:12" x14ac:dyDescent="0.2">
      <c r="A42" s="694">
        <v>500522</v>
      </c>
      <c r="B42" s="692" t="s">
        <v>353</v>
      </c>
      <c r="C42" s="692" t="s">
        <v>344</v>
      </c>
      <c r="D42" s="694" t="s">
        <v>0</v>
      </c>
      <c r="E42" s="693">
        <v>6727432.0899999999</v>
      </c>
      <c r="F42" s="692">
        <v>0</v>
      </c>
      <c r="G42" s="693">
        <v>7694717.75</v>
      </c>
      <c r="H42" s="692">
        <v>0</v>
      </c>
      <c r="I42" s="692">
        <v>0</v>
      </c>
      <c r="J42" s="693">
        <v>-6639481.1600000001</v>
      </c>
      <c r="K42" s="693">
        <v>-7782668.6799999997</v>
      </c>
      <c r="L42" s="692">
        <v>0</v>
      </c>
    </row>
    <row r="43" spans="1:12" x14ac:dyDescent="0.2">
      <c r="A43" s="694">
        <v>500557</v>
      </c>
      <c r="B43" s="692" t="s">
        <v>353</v>
      </c>
      <c r="C43" s="692" t="s">
        <v>345</v>
      </c>
      <c r="D43" s="694" t="s">
        <v>0</v>
      </c>
      <c r="E43" s="693">
        <v>144643768.63999999</v>
      </c>
      <c r="F43" s="692">
        <v>0</v>
      </c>
      <c r="G43" s="693">
        <v>32001142.41</v>
      </c>
      <c r="H43" s="692">
        <v>0</v>
      </c>
      <c r="I43" s="692">
        <v>0</v>
      </c>
      <c r="J43" s="693">
        <v>-142752771.55000001</v>
      </c>
      <c r="K43" s="693">
        <v>-33892139.5</v>
      </c>
      <c r="L43" s="692">
        <v>0</v>
      </c>
    </row>
    <row r="44" spans="1:12" x14ac:dyDescent="0.2">
      <c r="A44" s="694">
        <v>500558</v>
      </c>
      <c r="B44" s="692" t="s">
        <v>353</v>
      </c>
      <c r="C44" s="692" t="s">
        <v>346</v>
      </c>
      <c r="D44" s="694" t="s">
        <v>0</v>
      </c>
      <c r="E44" s="693">
        <v>164842817.19999999</v>
      </c>
      <c r="F44" s="692">
        <v>0</v>
      </c>
      <c r="G44" s="693">
        <v>41119758.549999997</v>
      </c>
      <c r="H44" s="692">
        <v>0</v>
      </c>
      <c r="I44" s="692">
        <v>0</v>
      </c>
      <c r="J44" s="693">
        <v>-162687748.28999999</v>
      </c>
      <c r="K44" s="693">
        <v>-43274827.460000001</v>
      </c>
      <c r="L44" s="692">
        <v>0</v>
      </c>
    </row>
    <row r="45" spans="1:12" x14ac:dyDescent="0.2">
      <c r="A45" s="694">
        <v>500883</v>
      </c>
      <c r="B45" s="692" t="s">
        <v>353</v>
      </c>
      <c r="C45" s="692" t="s">
        <v>351</v>
      </c>
      <c r="D45" s="694" t="s">
        <v>0</v>
      </c>
      <c r="E45" s="693">
        <v>8819719.9499999993</v>
      </c>
      <c r="F45" s="692">
        <v>0</v>
      </c>
      <c r="G45" s="692">
        <v>0</v>
      </c>
      <c r="H45" s="693">
        <v>822736.51</v>
      </c>
      <c r="I45" s="692">
        <v>0</v>
      </c>
      <c r="J45" s="693">
        <v>-9642456.4600000009</v>
      </c>
      <c r="K45" s="692">
        <v>0</v>
      </c>
      <c r="L45" s="692">
        <v>0</v>
      </c>
    </row>
    <row r="46" spans="1:12" x14ac:dyDescent="0.2">
      <c r="A46" s="694">
        <v>500884</v>
      </c>
      <c r="B46" s="692" t="s">
        <v>353</v>
      </c>
      <c r="C46" s="692" t="s">
        <v>352</v>
      </c>
      <c r="D46" s="694" t="s">
        <v>0</v>
      </c>
      <c r="E46" s="693">
        <v>15546914.6</v>
      </c>
      <c r="F46" s="692">
        <v>0</v>
      </c>
      <c r="G46" s="692">
        <v>0</v>
      </c>
      <c r="H46" s="693">
        <v>1624037.4</v>
      </c>
      <c r="I46" s="692">
        <v>0</v>
      </c>
      <c r="J46" s="693">
        <v>-17170952</v>
      </c>
      <c r="K46" s="692">
        <v>0</v>
      </c>
      <c r="L46" s="692">
        <v>0</v>
      </c>
    </row>
    <row r="47" spans="1:12" x14ac:dyDescent="0.2">
      <c r="A47" s="694">
        <v>500885</v>
      </c>
      <c r="B47" s="692" t="s">
        <v>353</v>
      </c>
      <c r="C47" s="692" t="s">
        <v>307</v>
      </c>
      <c r="D47" s="694" t="s">
        <v>0</v>
      </c>
      <c r="E47" s="693">
        <v>82345432.840000004</v>
      </c>
      <c r="F47" s="692">
        <v>0</v>
      </c>
      <c r="G47" s="692">
        <v>0</v>
      </c>
      <c r="H47" s="692">
        <v>0</v>
      </c>
      <c r="I47" s="692">
        <v>0</v>
      </c>
      <c r="J47" s="693">
        <v>-59514671.259999998</v>
      </c>
      <c r="K47" s="693">
        <v>-1159256.8600000001</v>
      </c>
      <c r="L47" s="693">
        <v>21671504.719999999</v>
      </c>
    </row>
    <row r="48" spans="1:12" x14ac:dyDescent="0.2">
      <c r="A48" s="694">
        <v>500914</v>
      </c>
      <c r="B48" s="692" t="s">
        <v>353</v>
      </c>
      <c r="C48" s="692" t="s">
        <v>309</v>
      </c>
      <c r="D48" s="694" t="s">
        <v>0</v>
      </c>
      <c r="E48" s="693">
        <v>90251425.010000005</v>
      </c>
      <c r="F48" s="692">
        <v>0</v>
      </c>
      <c r="G48" s="692">
        <v>0</v>
      </c>
      <c r="H48" s="692">
        <v>0</v>
      </c>
      <c r="I48" s="692">
        <v>0</v>
      </c>
      <c r="J48" s="692">
        <v>0</v>
      </c>
      <c r="K48" s="693">
        <v>-1518575.03</v>
      </c>
      <c r="L48" s="693">
        <v>88732849.980000004</v>
      </c>
    </row>
    <row r="49" spans="1:12" x14ac:dyDescent="0.2">
      <c r="A49" s="694">
        <v>500980</v>
      </c>
      <c r="B49" s="692" t="s">
        <v>353</v>
      </c>
      <c r="C49" s="692" t="s">
        <v>341</v>
      </c>
      <c r="D49" s="694" t="s">
        <v>0</v>
      </c>
      <c r="E49" s="693">
        <v>2390060.36</v>
      </c>
      <c r="F49" s="692">
        <v>0</v>
      </c>
      <c r="G49" s="692">
        <v>0</v>
      </c>
      <c r="H49" s="693">
        <v>8749.68</v>
      </c>
      <c r="I49" s="692">
        <v>0</v>
      </c>
      <c r="J49" s="693">
        <v>-2398810.04</v>
      </c>
      <c r="K49" s="692">
        <v>0</v>
      </c>
      <c r="L49" s="692">
        <v>0</v>
      </c>
    </row>
    <row r="50" spans="1:12" x14ac:dyDescent="0.2">
      <c r="A50" s="632"/>
      <c r="B50" s="630" t="s">
        <v>353</v>
      </c>
      <c r="C50" s="630"/>
      <c r="D50" s="632"/>
      <c r="E50" s="629">
        <v>528114913.80000001</v>
      </c>
      <c r="F50" s="630">
        <v>0</v>
      </c>
      <c r="G50" s="629">
        <v>83057976.769999996</v>
      </c>
      <c r="H50" s="629">
        <v>2455523.59</v>
      </c>
      <c r="I50" s="630">
        <v>0</v>
      </c>
      <c r="J50" s="629">
        <v>-413190196.44999999</v>
      </c>
      <c r="K50" s="629">
        <v>-90033863.010000005</v>
      </c>
      <c r="L50" s="629">
        <v>110404354.7</v>
      </c>
    </row>
    <row r="51" spans="1:12" x14ac:dyDescent="0.2">
      <c r="E51" s="693"/>
      <c r="G51" s="693"/>
      <c r="H51" s="693"/>
      <c r="J51" s="693"/>
      <c r="K51" s="693"/>
      <c r="L51" s="693"/>
    </row>
    <row r="52" spans="1:12" x14ac:dyDescent="0.2">
      <c r="A52" s="694">
        <v>501000</v>
      </c>
      <c r="B52" s="692" t="s">
        <v>360</v>
      </c>
      <c r="C52" s="692" t="s">
        <v>1254</v>
      </c>
      <c r="D52" s="694" t="s">
        <v>26</v>
      </c>
      <c r="E52" s="693">
        <v>15467575.560000001</v>
      </c>
      <c r="F52" s="692">
        <v>0</v>
      </c>
      <c r="G52" s="692">
        <v>0</v>
      </c>
      <c r="H52" s="692">
        <v>0</v>
      </c>
      <c r="I52" s="692">
        <v>0</v>
      </c>
      <c r="J52" s="693">
        <v>-15467575.560000001</v>
      </c>
      <c r="K52" s="692">
        <v>0</v>
      </c>
      <c r="L52" s="692">
        <v>0</v>
      </c>
    </row>
    <row r="53" spans="1:12" x14ac:dyDescent="0.2">
      <c r="A53" s="632"/>
      <c r="B53" s="630" t="s">
        <v>360</v>
      </c>
      <c r="C53" s="630"/>
      <c r="D53" s="632"/>
      <c r="E53" s="629">
        <v>15467575.560000001</v>
      </c>
      <c r="F53" s="630">
        <v>0</v>
      </c>
      <c r="G53" s="630">
        <v>0</v>
      </c>
      <c r="H53" s="630">
        <v>0</v>
      </c>
      <c r="I53" s="630">
        <v>0</v>
      </c>
      <c r="J53" s="629">
        <v>-15467575.560000001</v>
      </c>
      <c r="K53" s="630">
        <v>0</v>
      </c>
      <c r="L53" s="630">
        <v>0</v>
      </c>
    </row>
    <row r="54" spans="1:12" x14ac:dyDescent="0.2">
      <c r="E54" s="693"/>
      <c r="J54" s="693"/>
    </row>
    <row r="55" spans="1:12" x14ac:dyDescent="0.2">
      <c r="A55" s="694">
        <v>500265</v>
      </c>
      <c r="B55" s="692" t="s">
        <v>365</v>
      </c>
      <c r="C55" s="692" t="s">
        <v>323</v>
      </c>
      <c r="D55" s="694" t="s">
        <v>0</v>
      </c>
      <c r="E55" s="693">
        <v>73855861.830000013</v>
      </c>
      <c r="F55" s="692">
        <v>0</v>
      </c>
      <c r="G55" s="693">
        <v>11577375.68</v>
      </c>
      <c r="H55" s="692">
        <v>0</v>
      </c>
      <c r="I55" s="692">
        <v>0</v>
      </c>
      <c r="J55" s="693">
        <v>-72890308.829999998</v>
      </c>
      <c r="K55" s="693">
        <v>-12542928.68</v>
      </c>
      <c r="L55" s="692">
        <v>0</v>
      </c>
    </row>
    <row r="56" spans="1:12" x14ac:dyDescent="0.2">
      <c r="A56" s="694">
        <v>500274</v>
      </c>
      <c r="B56" s="692" t="s">
        <v>365</v>
      </c>
      <c r="C56" s="692" t="s">
        <v>324</v>
      </c>
      <c r="D56" s="694" t="s">
        <v>0</v>
      </c>
      <c r="E56" s="693">
        <v>36736587.829999983</v>
      </c>
      <c r="F56" s="692">
        <v>0</v>
      </c>
      <c r="G56" s="693">
        <v>8678826.2899999991</v>
      </c>
      <c r="H56" s="692">
        <v>0</v>
      </c>
      <c r="I56" s="692">
        <v>0</v>
      </c>
      <c r="J56" s="693">
        <v>-36256312.850000001</v>
      </c>
      <c r="K56" s="693">
        <v>-9159101.2699999996</v>
      </c>
      <c r="L56" s="692">
        <v>0</v>
      </c>
    </row>
    <row r="57" spans="1:12" x14ac:dyDescent="0.2">
      <c r="A57" s="694">
        <v>500512</v>
      </c>
      <c r="B57" s="692" t="s">
        <v>365</v>
      </c>
      <c r="C57" s="692" t="s">
        <v>364</v>
      </c>
      <c r="D57" s="694" t="s">
        <v>1</v>
      </c>
      <c r="E57" s="693">
        <v>100254043.02000003</v>
      </c>
      <c r="F57" s="692">
        <v>0</v>
      </c>
      <c r="G57" s="693">
        <v>11934646.34</v>
      </c>
      <c r="H57" s="692">
        <v>0</v>
      </c>
      <c r="I57" s="692">
        <v>0</v>
      </c>
      <c r="J57" s="693">
        <v>-100367329.11</v>
      </c>
      <c r="K57" s="693">
        <v>-11821360.25</v>
      </c>
      <c r="L57" s="692">
        <v>0</v>
      </c>
    </row>
    <row r="58" spans="1:12" x14ac:dyDescent="0.2">
      <c r="A58" s="632"/>
      <c r="B58" s="630" t="s">
        <v>365</v>
      </c>
      <c r="C58" s="630"/>
      <c r="D58" s="632"/>
      <c r="E58" s="629">
        <f>SUM(E55:E57)</f>
        <v>210846492.68000001</v>
      </c>
      <c r="F58" s="630">
        <v>0</v>
      </c>
      <c r="G58" s="629">
        <f>SUM(G55:G57)</f>
        <v>32190848.309999999</v>
      </c>
      <c r="H58" s="630">
        <v>0</v>
      </c>
      <c r="I58" s="630">
        <v>0</v>
      </c>
      <c r="J58" s="629">
        <f t="shared" ref="J58:L58" si="0">SUM(J55:J57)</f>
        <v>-209513950.79000002</v>
      </c>
      <c r="K58" s="629">
        <f t="shared" si="0"/>
        <v>-33523390.199999999</v>
      </c>
      <c r="L58" s="629">
        <f t="shared" si="0"/>
        <v>0</v>
      </c>
    </row>
    <row r="59" spans="1:12" x14ac:dyDescent="0.2">
      <c r="E59" s="693"/>
      <c r="G59" s="693"/>
      <c r="J59" s="693"/>
      <c r="K59" s="693"/>
      <c r="L59" s="693"/>
    </row>
    <row r="60" spans="1:12" x14ac:dyDescent="0.2">
      <c r="A60" s="694">
        <v>500776</v>
      </c>
      <c r="B60" s="692" t="s">
        <v>1269</v>
      </c>
      <c r="C60" s="692" t="s">
        <v>340</v>
      </c>
      <c r="D60" s="694" t="s">
        <v>0</v>
      </c>
      <c r="E60" s="693">
        <v>56602471.969999999</v>
      </c>
      <c r="F60" s="692">
        <v>0</v>
      </c>
      <c r="G60" s="693">
        <v>24681833.170000002</v>
      </c>
      <c r="H60" s="692">
        <v>0</v>
      </c>
      <c r="I60" s="692">
        <v>0</v>
      </c>
      <c r="J60" s="693">
        <v>-55862480.810000002</v>
      </c>
      <c r="K60" s="693">
        <v>-25421824.329999998</v>
      </c>
      <c r="L60" s="692">
        <v>0</v>
      </c>
    </row>
    <row r="61" spans="1:12" x14ac:dyDescent="0.2">
      <c r="A61" s="632"/>
      <c r="B61" s="630" t="s">
        <v>1269</v>
      </c>
      <c r="C61" s="630"/>
      <c r="D61" s="632"/>
      <c r="E61" s="629">
        <v>56602471.969999999</v>
      </c>
      <c r="F61" s="630">
        <v>0</v>
      </c>
      <c r="G61" s="629">
        <v>24681833.170000002</v>
      </c>
      <c r="H61" s="630">
        <v>0</v>
      </c>
      <c r="I61" s="630">
        <v>0</v>
      </c>
      <c r="J61" s="629">
        <v>-55862480.810000002</v>
      </c>
      <c r="K61" s="629">
        <v>-25421824.329999998</v>
      </c>
      <c r="L61" s="630">
        <v>0</v>
      </c>
    </row>
    <row r="62" spans="1:12" x14ac:dyDescent="0.2">
      <c r="E62" s="693"/>
      <c r="G62" s="693"/>
      <c r="J62" s="693"/>
      <c r="K62" s="693"/>
    </row>
    <row r="63" spans="1:12" x14ac:dyDescent="0.2">
      <c r="A63" s="694">
        <v>500781</v>
      </c>
      <c r="B63" s="692" t="s">
        <v>1270</v>
      </c>
      <c r="C63" s="692" t="s">
        <v>350</v>
      </c>
      <c r="D63" s="694" t="s">
        <v>0</v>
      </c>
      <c r="E63" s="693">
        <v>15282850</v>
      </c>
      <c r="F63" s="692">
        <v>0</v>
      </c>
      <c r="G63" s="693">
        <v>4148508.23</v>
      </c>
      <c r="H63" s="692">
        <v>0</v>
      </c>
      <c r="I63" s="692">
        <v>0</v>
      </c>
      <c r="J63" s="693">
        <v>-15083050</v>
      </c>
      <c r="K63" s="693">
        <v>-4348308.2300000004</v>
      </c>
      <c r="L63" s="692">
        <v>0</v>
      </c>
    </row>
    <row r="64" spans="1:12" x14ac:dyDescent="0.2">
      <c r="A64" s="632"/>
      <c r="B64" s="630" t="s">
        <v>1270</v>
      </c>
      <c r="C64" s="630"/>
      <c r="D64" s="632"/>
      <c r="E64" s="629">
        <v>15282850</v>
      </c>
      <c r="F64" s="630">
        <v>0</v>
      </c>
      <c r="G64" s="629">
        <v>4148508.23</v>
      </c>
      <c r="H64" s="630">
        <v>0</v>
      </c>
      <c r="I64" s="630">
        <v>0</v>
      </c>
      <c r="J64" s="629">
        <v>-15083050</v>
      </c>
      <c r="K64" s="629">
        <v>-4348308.2300000004</v>
      </c>
      <c r="L64" s="630">
        <v>0</v>
      </c>
    </row>
    <row r="66" spans="5:12" x14ac:dyDescent="0.2">
      <c r="E66" s="629">
        <f>E64+E61+E58+E53+E50+E39+E36+E30+E24+E18+E9+E6</f>
        <v>1795154816.4200001</v>
      </c>
      <c r="F66" s="629">
        <f t="shared" ref="F66:L66" si="1">F64+F61+F58+F53+F50+F39+F36+F30+F24+F18+F9+F6</f>
        <v>0</v>
      </c>
      <c r="G66" s="629">
        <f t="shared" si="1"/>
        <v>206360500.64999998</v>
      </c>
      <c r="H66" s="629">
        <f t="shared" si="1"/>
        <v>8082607.8700000001</v>
      </c>
      <c r="I66" s="629">
        <f t="shared" si="1"/>
        <v>-98282348.980000004</v>
      </c>
      <c r="J66" s="629">
        <f t="shared" si="1"/>
        <v>-1024929742.5999999</v>
      </c>
      <c r="K66" s="629">
        <f t="shared" si="1"/>
        <v>-225319317.69</v>
      </c>
      <c r="L66" s="629">
        <f t="shared" si="1"/>
        <v>661066515.67000008</v>
      </c>
    </row>
    <row r="67" spans="5:12" x14ac:dyDescent="0.2">
      <c r="L67" s="74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67AA-1B65-4CC5-8318-9CC60BBC3D69}">
  <dimension ref="A1:R96"/>
  <sheetViews>
    <sheetView workbookViewId="0">
      <pane ySplit="5" topLeftCell="A54" activePane="bottomLeft" state="frozen"/>
      <selection pane="bottomLeft" activeCell="I7" sqref="I7:I78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1">
        <v>1948239.09</v>
      </c>
      <c r="Q7" s="691">
        <v>11450645.789999999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2099921.7999999998</v>
      </c>
      <c r="P8" s="691">
        <v>4520495</v>
      </c>
      <c r="Q8" s="691">
        <v>6620416.7999999998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1">
        <v>1902735.09</v>
      </c>
      <c r="Q9" s="691">
        <v>11624787.710000001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2056724.63</v>
      </c>
      <c r="P10" s="691">
        <v>4589771.84</v>
      </c>
      <c r="Q10" s="691">
        <v>6646496.4699999997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1">
        <v>22928459.989999998</v>
      </c>
      <c r="Q11" s="691">
        <v>10611129.5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23069021.989999998</v>
      </c>
      <c r="P12" s="691">
        <v>4719440.95</v>
      </c>
      <c r="Q12" s="691">
        <v>27788462.940000001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1">
        <v>2242358.06</v>
      </c>
      <c r="Q13" s="691">
        <v>12383305.689999999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2406395.48</v>
      </c>
      <c r="P14" s="691">
        <v>2262691.79</v>
      </c>
      <c r="Q14" s="691">
        <v>4669087.2699999996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L15" s="690" t="s">
        <v>26</v>
      </c>
      <c r="N15" s="691">
        <v>61312933.149999999</v>
      </c>
      <c r="P15" s="691">
        <v>11577375.68</v>
      </c>
      <c r="Q15" s="691">
        <v>72890308.829999998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386</v>
      </c>
      <c r="L16" s="690" t="s">
        <v>26</v>
      </c>
      <c r="N16" s="691">
        <v>12542928.68</v>
      </c>
      <c r="P16" s="691">
        <v>5432821.9100000001</v>
      </c>
      <c r="Q16" s="691">
        <v>17975750.59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L17" s="690" t="s">
        <v>26</v>
      </c>
      <c r="N17" s="691">
        <v>27577486.559999999</v>
      </c>
      <c r="P17" s="691">
        <v>8678826.2899999991</v>
      </c>
      <c r="Q17" s="691">
        <v>36256312.850000001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386</v>
      </c>
      <c r="L18" s="690" t="s">
        <v>26</v>
      </c>
      <c r="N18" s="691">
        <v>9159101.2699999996</v>
      </c>
      <c r="P18" s="691">
        <v>109438.36</v>
      </c>
      <c r="Q18" s="691">
        <v>9268539.6300000008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500400</v>
      </c>
      <c r="J19" s="690" t="s">
        <v>1403</v>
      </c>
      <c r="L19" s="690" t="s">
        <v>26</v>
      </c>
      <c r="N19" s="691">
        <v>10950.9</v>
      </c>
      <c r="P19" s="690">
        <v>0</v>
      </c>
      <c r="Q19" s="690">
        <v>0</v>
      </c>
      <c r="R19" s="691">
        <v>10950.9</v>
      </c>
    </row>
    <row r="20" spans="4:18" x14ac:dyDescent="0.2">
      <c r="D20" s="690" t="s">
        <v>384</v>
      </c>
      <c r="F20" s="690">
        <v>138901</v>
      </c>
      <c r="I20" s="690">
        <v>500400</v>
      </c>
      <c r="J20" s="690" t="s">
        <v>1403</v>
      </c>
      <c r="K20" s="690" t="s">
        <v>386</v>
      </c>
      <c r="L20" s="690" t="s">
        <v>26</v>
      </c>
      <c r="N20" s="691">
        <v>780263.5</v>
      </c>
      <c r="P20" s="691">
        <v>1412637.38</v>
      </c>
      <c r="Q20" s="691">
        <v>1425950.42</v>
      </c>
      <c r="R20" s="691">
        <v>766950.46</v>
      </c>
    </row>
    <row r="21" spans="4:18" x14ac:dyDescent="0.2">
      <c r="D21" s="690" t="s">
        <v>384</v>
      </c>
      <c r="F21" s="690">
        <v>138901</v>
      </c>
      <c r="I21" s="690">
        <v>500401</v>
      </c>
      <c r="J21" s="690" t="s">
        <v>398</v>
      </c>
      <c r="L21" s="690" t="s">
        <v>26</v>
      </c>
      <c r="N21" s="691">
        <v>2227121.2200000002</v>
      </c>
      <c r="P21" s="690">
        <v>0</v>
      </c>
      <c r="Q21" s="690">
        <v>0</v>
      </c>
      <c r="R21" s="691">
        <v>2227121.2200000002</v>
      </c>
    </row>
    <row r="22" spans="4:18" x14ac:dyDescent="0.2">
      <c r="D22" s="690" t="s">
        <v>384</v>
      </c>
      <c r="F22" s="690">
        <v>138901</v>
      </c>
      <c r="I22" s="690">
        <v>500401</v>
      </c>
      <c r="J22" s="690" t="s">
        <v>398</v>
      </c>
      <c r="K22" s="690" t="s">
        <v>386</v>
      </c>
      <c r="L22" s="690" t="s">
        <v>26</v>
      </c>
      <c r="N22" s="691">
        <v>5587847.7699999996</v>
      </c>
      <c r="P22" s="691">
        <v>5981283.5499999998</v>
      </c>
      <c r="Q22" s="691">
        <v>6112778.5599999996</v>
      </c>
      <c r="R22" s="691">
        <v>5456352.7599999998</v>
      </c>
    </row>
    <row r="23" spans="4:18" x14ac:dyDescent="0.2">
      <c r="D23" s="690" t="s">
        <v>384</v>
      </c>
      <c r="F23" s="690">
        <v>138901</v>
      </c>
      <c r="I23" s="690">
        <v>500512</v>
      </c>
      <c r="J23" s="690" t="s">
        <v>400</v>
      </c>
      <c r="L23" s="690" t="s">
        <v>26</v>
      </c>
      <c r="N23" s="691">
        <v>88432682.769999996</v>
      </c>
      <c r="P23" s="691">
        <v>11934646.34</v>
      </c>
      <c r="Q23" s="691">
        <v>100367329.11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500512</v>
      </c>
      <c r="J24" s="690" t="s">
        <v>400</v>
      </c>
      <c r="K24" s="690" t="s">
        <v>386</v>
      </c>
      <c r="L24" s="690" t="s">
        <v>26</v>
      </c>
      <c r="N24" s="691">
        <v>11821360.25</v>
      </c>
      <c r="P24" s="691">
        <v>307089.68</v>
      </c>
      <c r="Q24" s="691">
        <v>12128449.93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500522</v>
      </c>
      <c r="J25" s="690" t="s">
        <v>402</v>
      </c>
      <c r="L25" s="690" t="s">
        <v>26</v>
      </c>
      <c r="N25" s="691">
        <v>-1055236.5900000001</v>
      </c>
      <c r="P25" s="691">
        <v>7694717.75</v>
      </c>
      <c r="Q25" s="691">
        <v>6639481.1600000001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500522</v>
      </c>
      <c r="J26" s="690" t="s">
        <v>402</v>
      </c>
      <c r="K26" s="690" t="s">
        <v>386</v>
      </c>
      <c r="L26" s="690" t="s">
        <v>26</v>
      </c>
      <c r="N26" s="691">
        <v>7782668.6799999997</v>
      </c>
      <c r="P26" s="690">
        <v>0</v>
      </c>
      <c r="Q26" s="691">
        <v>7782668.6799999997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500557</v>
      </c>
      <c r="J27" s="690" t="s">
        <v>406</v>
      </c>
      <c r="L27" s="690" t="s">
        <v>26</v>
      </c>
      <c r="N27" s="691">
        <v>110751629.14</v>
      </c>
      <c r="P27" s="691">
        <v>32001142.41</v>
      </c>
      <c r="Q27" s="691">
        <v>142752771.55000001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500557</v>
      </c>
      <c r="J28" s="690" t="s">
        <v>406</v>
      </c>
      <c r="K28" s="690" t="s">
        <v>386</v>
      </c>
      <c r="L28" s="690" t="s">
        <v>26</v>
      </c>
      <c r="N28" s="691">
        <v>33892139.5</v>
      </c>
      <c r="P28" s="691">
        <v>1621330</v>
      </c>
      <c r="Q28" s="691">
        <v>35513469.5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500558</v>
      </c>
      <c r="J29" s="690" t="s">
        <v>406</v>
      </c>
      <c r="L29" s="690" t="s">
        <v>26</v>
      </c>
      <c r="N29" s="691">
        <v>121567989.73999999</v>
      </c>
      <c r="P29" s="691">
        <v>41119758.549999997</v>
      </c>
      <c r="Q29" s="691">
        <v>162687748.28999999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500558</v>
      </c>
      <c r="J30" s="690" t="s">
        <v>406</v>
      </c>
      <c r="K30" s="690" t="s">
        <v>386</v>
      </c>
      <c r="L30" s="690" t="s">
        <v>26</v>
      </c>
      <c r="N30" s="691">
        <v>43274827.460000001</v>
      </c>
      <c r="P30" s="691">
        <v>2475873.3199999998</v>
      </c>
      <c r="Q30" s="691">
        <v>45750700.780000001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500749</v>
      </c>
      <c r="J31" s="690" t="s">
        <v>421</v>
      </c>
      <c r="L31" s="690" t="s">
        <v>26</v>
      </c>
      <c r="N31" s="691">
        <v>53253700</v>
      </c>
      <c r="P31" s="691">
        <v>35501900</v>
      </c>
      <c r="Q31" s="691">
        <v>88755600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500749</v>
      </c>
      <c r="J32" s="690" t="s">
        <v>421</v>
      </c>
      <c r="K32" s="690" t="s">
        <v>386</v>
      </c>
      <c r="L32" s="690" t="s">
        <v>26</v>
      </c>
      <c r="N32" s="691">
        <v>35154100</v>
      </c>
      <c r="P32" s="691">
        <v>53513950</v>
      </c>
      <c r="Q32" s="691">
        <v>88668050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500758</v>
      </c>
      <c r="J33" s="690" t="s">
        <v>422</v>
      </c>
      <c r="L33" s="690" t="s">
        <v>26</v>
      </c>
      <c r="N33" s="691">
        <v>975206.98</v>
      </c>
      <c r="P33" s="690">
        <v>0</v>
      </c>
      <c r="Q33" s="691">
        <v>975206.98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500776</v>
      </c>
      <c r="J34" s="690" t="s">
        <v>424</v>
      </c>
      <c r="L34" s="690" t="s">
        <v>26</v>
      </c>
      <c r="N34" s="691">
        <v>31180647.640000001</v>
      </c>
      <c r="P34" s="691">
        <v>24681833.170000002</v>
      </c>
      <c r="Q34" s="691">
        <v>55862480.810000002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500776</v>
      </c>
      <c r="J35" s="690" t="s">
        <v>424</v>
      </c>
      <c r="K35" s="690" t="s">
        <v>386</v>
      </c>
      <c r="L35" s="690" t="s">
        <v>26</v>
      </c>
      <c r="N35" s="691">
        <v>25421824.329999998</v>
      </c>
      <c r="P35" s="691">
        <v>1635204.61</v>
      </c>
      <c r="Q35" s="691">
        <v>27057028.940000001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500781</v>
      </c>
      <c r="J36" s="690" t="s">
        <v>424</v>
      </c>
      <c r="L36" s="690" t="s">
        <v>26</v>
      </c>
      <c r="N36" s="691">
        <v>10934541.77</v>
      </c>
      <c r="P36" s="691">
        <v>4148508.23</v>
      </c>
      <c r="Q36" s="691">
        <v>15083050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500781</v>
      </c>
      <c r="J37" s="690" t="s">
        <v>424</v>
      </c>
      <c r="K37" s="690" t="s">
        <v>386</v>
      </c>
      <c r="L37" s="690" t="s">
        <v>26</v>
      </c>
      <c r="N37" s="691">
        <v>4348308.2300000004</v>
      </c>
      <c r="P37" s="691">
        <v>8008409.7199999997</v>
      </c>
      <c r="Q37" s="691">
        <v>12356717.949999999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500883</v>
      </c>
      <c r="J38" s="690" t="s">
        <v>431</v>
      </c>
      <c r="L38" s="690" t="s">
        <v>26</v>
      </c>
      <c r="N38" s="691">
        <v>9642456.4600000009</v>
      </c>
      <c r="P38" s="690">
        <v>0</v>
      </c>
      <c r="Q38" s="691">
        <v>9642456.4600000009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500883</v>
      </c>
      <c r="J39" s="690" t="s">
        <v>431</v>
      </c>
      <c r="K39" s="690" t="s">
        <v>386</v>
      </c>
      <c r="L39" s="690" t="s">
        <v>26</v>
      </c>
      <c r="N39" s="691">
        <v>-822736.51</v>
      </c>
      <c r="P39" s="691">
        <v>830282.31</v>
      </c>
      <c r="Q39" s="691">
        <v>7545.8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500884</v>
      </c>
      <c r="J40" s="690" t="s">
        <v>431</v>
      </c>
      <c r="L40" s="690" t="s">
        <v>26</v>
      </c>
      <c r="N40" s="691">
        <v>17170952</v>
      </c>
      <c r="P40" s="690">
        <v>0</v>
      </c>
      <c r="Q40" s="691">
        <v>17170952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500884</v>
      </c>
      <c r="J41" s="690" t="s">
        <v>431</v>
      </c>
      <c r="K41" s="690" t="s">
        <v>386</v>
      </c>
      <c r="L41" s="690" t="s">
        <v>26</v>
      </c>
      <c r="N41" s="691">
        <v>-1624037.4</v>
      </c>
      <c r="P41" s="691">
        <v>1632016.87</v>
      </c>
      <c r="Q41" s="691">
        <v>7979.47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500885</v>
      </c>
      <c r="J42" s="690" t="s">
        <v>432</v>
      </c>
      <c r="L42" s="690" t="s">
        <v>26</v>
      </c>
      <c r="N42" s="691">
        <v>87215473.359999999</v>
      </c>
      <c r="P42" s="690">
        <v>0</v>
      </c>
      <c r="Q42" s="691">
        <v>59514671.259999998</v>
      </c>
      <c r="R42" s="691">
        <v>27700802.100000001</v>
      </c>
    </row>
    <row r="43" spans="4:18" x14ac:dyDescent="0.2">
      <c r="D43" s="690" t="s">
        <v>384</v>
      </c>
      <c r="F43" s="690">
        <v>138901</v>
      </c>
      <c r="I43" s="690">
        <v>500885</v>
      </c>
      <c r="J43" s="690" t="s">
        <v>432</v>
      </c>
      <c r="K43" s="690" t="s">
        <v>386</v>
      </c>
      <c r="L43" s="690" t="s">
        <v>26</v>
      </c>
      <c r="N43" s="691">
        <v>-4870040.5199999996</v>
      </c>
      <c r="P43" s="691">
        <v>5775797.0499999998</v>
      </c>
      <c r="Q43" s="691">
        <v>6935053.9100000001</v>
      </c>
      <c r="R43" s="691">
        <v>-6029297.3799999999</v>
      </c>
    </row>
    <row r="44" spans="4:18" x14ac:dyDescent="0.2">
      <c r="D44" s="690" t="s">
        <v>384</v>
      </c>
      <c r="F44" s="690">
        <v>138901</v>
      </c>
      <c r="I44" s="690">
        <v>500913</v>
      </c>
      <c r="J44" s="690" t="s">
        <v>434</v>
      </c>
      <c r="L44" s="690" t="s">
        <v>26</v>
      </c>
      <c r="N44" s="691">
        <v>281099383.69999999</v>
      </c>
      <c r="P44" s="690">
        <v>0</v>
      </c>
      <c r="Q44" s="691">
        <v>281099383.69999999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500913</v>
      </c>
      <c r="J45" s="690" t="s">
        <v>434</v>
      </c>
      <c r="K45" s="690" t="s">
        <v>386</v>
      </c>
      <c r="L45" s="690" t="s">
        <v>26</v>
      </c>
      <c r="N45" s="691">
        <v>-5589595.54</v>
      </c>
      <c r="P45" s="691">
        <v>9051234.6300000008</v>
      </c>
      <c r="Q45" s="691">
        <v>3461639.09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500914</v>
      </c>
      <c r="J46" s="690" t="s">
        <v>435</v>
      </c>
      <c r="L46" s="690" t="s">
        <v>26</v>
      </c>
      <c r="N46" s="691">
        <v>91284651.930000007</v>
      </c>
      <c r="P46" s="690">
        <v>0</v>
      </c>
      <c r="Q46" s="690">
        <v>0</v>
      </c>
      <c r="R46" s="691">
        <v>91284651.930000007</v>
      </c>
    </row>
    <row r="47" spans="4:18" x14ac:dyDescent="0.2">
      <c r="D47" s="690" t="s">
        <v>384</v>
      </c>
      <c r="F47" s="690">
        <v>138901</v>
      </c>
      <c r="I47" s="690">
        <v>500914</v>
      </c>
      <c r="J47" s="690" t="s">
        <v>435</v>
      </c>
      <c r="K47" s="690" t="s">
        <v>386</v>
      </c>
      <c r="L47" s="690" t="s">
        <v>26</v>
      </c>
      <c r="N47" s="691">
        <v>-1033226.92</v>
      </c>
      <c r="P47" s="691">
        <v>2280713.84</v>
      </c>
      <c r="Q47" s="691">
        <v>3799288.87</v>
      </c>
      <c r="R47" s="691">
        <v>-2551801.9500000002</v>
      </c>
    </row>
    <row r="48" spans="4:18" x14ac:dyDescent="0.2">
      <c r="D48" s="690" t="s">
        <v>384</v>
      </c>
      <c r="F48" s="690">
        <v>138901</v>
      </c>
      <c r="I48" s="690">
        <v>500937</v>
      </c>
      <c r="J48" s="690" t="s">
        <v>1404</v>
      </c>
      <c r="L48" s="690" t="s">
        <v>26</v>
      </c>
      <c r="N48" s="691">
        <v>139010444.96000001</v>
      </c>
      <c r="P48" s="690">
        <v>0</v>
      </c>
      <c r="Q48" s="690">
        <v>0</v>
      </c>
      <c r="R48" s="691">
        <v>139010444.96000001</v>
      </c>
    </row>
    <row r="49" spans="4:18" x14ac:dyDescent="0.2">
      <c r="D49" s="690" t="s">
        <v>384</v>
      </c>
      <c r="F49" s="690">
        <v>138901</v>
      </c>
      <c r="I49" s="690">
        <v>500937</v>
      </c>
      <c r="J49" s="690" t="s">
        <v>1404</v>
      </c>
      <c r="K49" s="690" t="s">
        <v>386</v>
      </c>
      <c r="L49" s="690" t="s">
        <v>26</v>
      </c>
      <c r="N49" s="691">
        <v>5557054.9199999999</v>
      </c>
      <c r="P49" s="691">
        <v>16470624.57</v>
      </c>
      <c r="Q49" s="691">
        <v>18903124.57</v>
      </c>
      <c r="R49" s="691">
        <v>3124554.92</v>
      </c>
    </row>
    <row r="50" spans="4:18" x14ac:dyDescent="0.2">
      <c r="D50" s="690" t="s">
        <v>384</v>
      </c>
      <c r="F50" s="690">
        <v>138901</v>
      </c>
      <c r="I50" s="690">
        <v>500980</v>
      </c>
      <c r="J50" s="690" t="s">
        <v>439</v>
      </c>
      <c r="L50" s="690" t="s">
        <v>26</v>
      </c>
      <c r="N50" s="691">
        <v>2398810.04</v>
      </c>
      <c r="P50" s="690">
        <v>0</v>
      </c>
      <c r="Q50" s="691">
        <v>2398810.04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500980</v>
      </c>
      <c r="J51" s="690" t="s">
        <v>439</v>
      </c>
      <c r="K51" s="690" t="s">
        <v>386</v>
      </c>
      <c r="L51" s="690" t="s">
        <v>26</v>
      </c>
      <c r="N51" s="691">
        <v>-8749.68</v>
      </c>
      <c r="P51" s="691">
        <v>113035.13</v>
      </c>
      <c r="Q51" s="691">
        <v>104285.45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501000</v>
      </c>
      <c r="J52" s="690" t="s">
        <v>440</v>
      </c>
      <c r="L52" s="690" t="s">
        <v>26</v>
      </c>
      <c r="N52" s="691">
        <v>15467575.560000001</v>
      </c>
      <c r="P52" s="690">
        <v>0</v>
      </c>
      <c r="Q52" s="691">
        <v>15467575.560000001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501072</v>
      </c>
      <c r="J53" s="690" t="s">
        <v>520</v>
      </c>
      <c r="L53" s="690" t="s">
        <v>26</v>
      </c>
      <c r="N53" s="691">
        <v>23192303.359999999</v>
      </c>
      <c r="P53" s="690">
        <v>0</v>
      </c>
      <c r="Q53" s="690">
        <v>0</v>
      </c>
      <c r="R53" s="691">
        <v>23192303.359999999</v>
      </c>
    </row>
    <row r="54" spans="4:18" x14ac:dyDescent="0.2">
      <c r="D54" s="690" t="s">
        <v>384</v>
      </c>
      <c r="F54" s="690">
        <v>138901</v>
      </c>
      <c r="I54" s="690">
        <v>501072</v>
      </c>
      <c r="J54" s="690" t="s">
        <v>520</v>
      </c>
      <c r="K54" s="690" t="s">
        <v>386</v>
      </c>
      <c r="L54" s="690" t="s">
        <v>26</v>
      </c>
      <c r="N54" s="691">
        <v>-1016927.66</v>
      </c>
      <c r="P54" s="691">
        <v>2042950.32</v>
      </c>
      <c r="Q54" s="691">
        <v>2416074.3199999998</v>
      </c>
      <c r="R54" s="691">
        <v>-1390051.66</v>
      </c>
    </row>
    <row r="55" spans="4:18" x14ac:dyDescent="0.2">
      <c r="D55" s="690" t="s">
        <v>384</v>
      </c>
      <c r="F55" s="690">
        <v>138901</v>
      </c>
      <c r="I55" s="690">
        <v>501073</v>
      </c>
      <c r="J55" s="690" t="s">
        <v>521</v>
      </c>
      <c r="L55" s="690" t="s">
        <v>26</v>
      </c>
      <c r="N55" s="691">
        <v>23199482.350000001</v>
      </c>
      <c r="P55" s="690">
        <v>0</v>
      </c>
      <c r="Q55" s="690">
        <v>0</v>
      </c>
      <c r="R55" s="691">
        <v>23199482.350000001</v>
      </c>
    </row>
    <row r="56" spans="4:18" x14ac:dyDescent="0.2">
      <c r="D56" s="690" t="s">
        <v>384</v>
      </c>
      <c r="F56" s="690">
        <v>138901</v>
      </c>
      <c r="I56" s="690">
        <v>501073</v>
      </c>
      <c r="J56" s="690" t="s">
        <v>521</v>
      </c>
      <c r="K56" s="690" t="s">
        <v>386</v>
      </c>
      <c r="L56" s="690" t="s">
        <v>26</v>
      </c>
      <c r="N56" s="691">
        <v>-1017209.41</v>
      </c>
      <c r="P56" s="691">
        <v>2042552.51</v>
      </c>
      <c r="Q56" s="691">
        <v>2415792.5699999998</v>
      </c>
      <c r="R56" s="691">
        <v>-1390449.47</v>
      </c>
    </row>
    <row r="57" spans="4:18" x14ac:dyDescent="0.2">
      <c r="D57" s="690" t="s">
        <v>384</v>
      </c>
      <c r="F57" s="690">
        <v>138901</v>
      </c>
      <c r="I57" s="690">
        <v>501075</v>
      </c>
      <c r="J57" s="690" t="s">
        <v>1240</v>
      </c>
      <c r="L57" s="690" t="s">
        <v>26</v>
      </c>
      <c r="N57" s="691">
        <v>23699672.57</v>
      </c>
      <c r="P57" s="690">
        <v>0</v>
      </c>
      <c r="Q57" s="690">
        <v>0</v>
      </c>
      <c r="R57" s="691">
        <v>23699672.57</v>
      </c>
    </row>
    <row r="58" spans="4:18" x14ac:dyDescent="0.2">
      <c r="D58" s="690" t="s">
        <v>384</v>
      </c>
      <c r="F58" s="690">
        <v>138901</v>
      </c>
      <c r="I58" s="690">
        <v>501075</v>
      </c>
      <c r="J58" s="690" t="s">
        <v>1240</v>
      </c>
      <c r="K58" s="690" t="s">
        <v>386</v>
      </c>
      <c r="L58" s="690" t="s">
        <v>26</v>
      </c>
      <c r="N58" s="691">
        <v>-1470055.15</v>
      </c>
      <c r="P58" s="691">
        <v>2455351.41</v>
      </c>
      <c r="Q58" s="691">
        <v>2829388.06</v>
      </c>
      <c r="R58" s="691">
        <v>-1844091.8</v>
      </c>
    </row>
    <row r="59" spans="4:18" x14ac:dyDescent="0.2">
      <c r="D59" s="690" t="s">
        <v>384</v>
      </c>
      <c r="F59" s="690">
        <v>138901</v>
      </c>
      <c r="I59" s="690">
        <v>501076</v>
      </c>
      <c r="J59" s="690" t="s">
        <v>1241</v>
      </c>
      <c r="L59" s="690" t="s">
        <v>26</v>
      </c>
      <c r="N59" s="691">
        <v>23669126.210000001</v>
      </c>
      <c r="P59" s="690">
        <v>0</v>
      </c>
      <c r="Q59" s="690">
        <v>0</v>
      </c>
      <c r="R59" s="691">
        <v>23669126.210000001</v>
      </c>
    </row>
    <row r="60" spans="4:18" x14ac:dyDescent="0.2">
      <c r="D60" s="690" t="s">
        <v>384</v>
      </c>
      <c r="F60" s="690">
        <v>138901</v>
      </c>
      <c r="I60" s="690">
        <v>501076</v>
      </c>
      <c r="J60" s="690" t="s">
        <v>1241</v>
      </c>
      <c r="K60" s="690" t="s">
        <v>386</v>
      </c>
      <c r="L60" s="690" t="s">
        <v>26</v>
      </c>
      <c r="N60" s="691">
        <v>-1470549.08</v>
      </c>
      <c r="P60" s="691">
        <v>2448445.64</v>
      </c>
      <c r="Q60" s="691">
        <v>2821960.02</v>
      </c>
      <c r="R60" s="691">
        <v>-1844063.46</v>
      </c>
    </row>
    <row r="61" spans="4:18" x14ac:dyDescent="0.2">
      <c r="D61" s="690" t="s">
        <v>384</v>
      </c>
      <c r="F61" s="690">
        <v>138901</v>
      </c>
      <c r="I61" s="690">
        <v>501077</v>
      </c>
      <c r="J61" s="690" t="s">
        <v>1242</v>
      </c>
      <c r="L61" s="690" t="s">
        <v>26</v>
      </c>
      <c r="N61" s="691">
        <v>24241340.25</v>
      </c>
      <c r="P61" s="690">
        <v>0</v>
      </c>
      <c r="Q61" s="690">
        <v>0</v>
      </c>
      <c r="R61" s="691">
        <v>24241340.25</v>
      </c>
    </row>
    <row r="62" spans="4:18" x14ac:dyDescent="0.2">
      <c r="D62" s="690" t="s">
        <v>384</v>
      </c>
      <c r="F62" s="690">
        <v>138901</v>
      </c>
      <c r="I62" s="690">
        <v>501077</v>
      </c>
      <c r="J62" s="690" t="s">
        <v>1242</v>
      </c>
      <c r="K62" s="690" t="s">
        <v>386</v>
      </c>
      <c r="L62" s="690" t="s">
        <v>26</v>
      </c>
      <c r="N62" s="691">
        <v>-1504780.99</v>
      </c>
      <c r="P62" s="691">
        <v>2517832.04</v>
      </c>
      <c r="Q62" s="691">
        <v>2900398.55</v>
      </c>
      <c r="R62" s="691">
        <v>-1887347.5</v>
      </c>
    </row>
    <row r="63" spans="4:18" x14ac:dyDescent="0.2">
      <c r="D63" s="690" t="s">
        <v>384</v>
      </c>
      <c r="F63" s="690">
        <v>138901</v>
      </c>
      <c r="I63" s="690">
        <v>501078</v>
      </c>
      <c r="J63" s="690" t="s">
        <v>1243</v>
      </c>
      <c r="L63" s="690" t="s">
        <v>26</v>
      </c>
      <c r="N63" s="691">
        <v>23669126.219999999</v>
      </c>
      <c r="P63" s="690">
        <v>0</v>
      </c>
      <c r="Q63" s="690">
        <v>0</v>
      </c>
      <c r="R63" s="691">
        <v>23669126.219999999</v>
      </c>
    </row>
    <row r="64" spans="4:18" x14ac:dyDescent="0.2">
      <c r="D64" s="690" t="s">
        <v>384</v>
      </c>
      <c r="F64" s="690">
        <v>138901</v>
      </c>
      <c r="I64" s="690">
        <v>501078</v>
      </c>
      <c r="J64" s="690" t="s">
        <v>1243</v>
      </c>
      <c r="K64" s="690" t="s">
        <v>386</v>
      </c>
      <c r="L64" s="690" t="s">
        <v>26</v>
      </c>
      <c r="N64" s="691">
        <v>-1470549.09</v>
      </c>
      <c r="P64" s="691">
        <v>2448445.63</v>
      </c>
      <c r="Q64" s="691">
        <v>2821960.01</v>
      </c>
      <c r="R64" s="691">
        <v>-1844063.47</v>
      </c>
    </row>
    <row r="65" spans="2:18" x14ac:dyDescent="0.2">
      <c r="D65" s="690" t="s">
        <v>384</v>
      </c>
      <c r="F65" s="690">
        <v>138901</v>
      </c>
      <c r="I65" s="690">
        <v>501098</v>
      </c>
      <c r="J65" s="690" t="s">
        <v>1278</v>
      </c>
      <c r="L65" s="690" t="s">
        <v>26</v>
      </c>
      <c r="N65" s="691">
        <v>71351605.700000003</v>
      </c>
      <c r="P65" s="690">
        <v>0</v>
      </c>
      <c r="Q65" s="690">
        <v>0</v>
      </c>
      <c r="R65" s="691">
        <v>71351605.700000003</v>
      </c>
    </row>
    <row r="66" spans="2:18" x14ac:dyDescent="0.2">
      <c r="D66" s="690" t="s">
        <v>384</v>
      </c>
      <c r="F66" s="690">
        <v>138901</v>
      </c>
      <c r="I66" s="690">
        <v>501098</v>
      </c>
      <c r="J66" s="690" t="s">
        <v>1278</v>
      </c>
      <c r="K66" s="690" t="s">
        <v>386</v>
      </c>
      <c r="L66" s="690" t="s">
        <v>26</v>
      </c>
      <c r="N66" s="691">
        <v>-9255451.1400000006</v>
      </c>
      <c r="P66" s="691">
        <v>9255451.1400000006</v>
      </c>
      <c r="Q66" s="691">
        <v>10300284.140000001</v>
      </c>
      <c r="R66" s="691">
        <v>-10300284.140000001</v>
      </c>
    </row>
    <row r="67" spans="2:18" x14ac:dyDescent="0.2">
      <c r="D67" s="690" t="s">
        <v>384</v>
      </c>
      <c r="F67" s="690">
        <v>138901</v>
      </c>
      <c r="I67" s="690">
        <v>501100</v>
      </c>
      <c r="J67" s="690" t="s">
        <v>416</v>
      </c>
      <c r="L67" s="690" t="s">
        <v>26</v>
      </c>
      <c r="N67" s="691">
        <v>55140500</v>
      </c>
      <c r="P67" s="690">
        <v>0</v>
      </c>
      <c r="Q67" s="690">
        <v>0</v>
      </c>
      <c r="R67" s="691">
        <v>55140500</v>
      </c>
    </row>
    <row r="68" spans="2:18" x14ac:dyDescent="0.2">
      <c r="D68" s="690" t="s">
        <v>384</v>
      </c>
      <c r="F68" s="690">
        <v>138901</v>
      </c>
      <c r="I68" s="690">
        <v>501100</v>
      </c>
      <c r="J68" s="690" t="s">
        <v>416</v>
      </c>
      <c r="K68" s="690" t="s">
        <v>386</v>
      </c>
      <c r="L68" s="690" t="s">
        <v>26</v>
      </c>
      <c r="N68" s="691">
        <v>-9705000</v>
      </c>
      <c r="P68" s="691">
        <v>14840500</v>
      </c>
      <c r="Q68" s="691">
        <v>15605000</v>
      </c>
      <c r="R68" s="691">
        <v>-10469500</v>
      </c>
    </row>
    <row r="69" spans="2:18" x14ac:dyDescent="0.2">
      <c r="D69" s="690" t="s">
        <v>384</v>
      </c>
      <c r="F69" s="690">
        <v>138901</v>
      </c>
      <c r="I69" s="690">
        <v>501230</v>
      </c>
      <c r="J69" s="690" t="s">
        <v>1580</v>
      </c>
      <c r="L69" s="690" t="s">
        <v>26</v>
      </c>
      <c r="N69" s="691">
        <v>136597343.75</v>
      </c>
      <c r="P69" s="690">
        <v>0</v>
      </c>
      <c r="Q69" s="691">
        <v>8847343.75</v>
      </c>
      <c r="R69" s="691">
        <v>127750000</v>
      </c>
    </row>
    <row r="70" spans="2:18" x14ac:dyDescent="0.2">
      <c r="D70" s="690" t="s">
        <v>384</v>
      </c>
      <c r="F70" s="690">
        <v>138901</v>
      </c>
      <c r="I70" s="690">
        <v>501230</v>
      </c>
      <c r="J70" s="690" t="s">
        <v>1580</v>
      </c>
      <c r="K70" s="690" t="s">
        <v>386</v>
      </c>
      <c r="L70" s="690" t="s">
        <v>26</v>
      </c>
      <c r="N70" s="691">
        <v>-10100781.25</v>
      </c>
      <c r="P70" s="691">
        <v>11203281.25</v>
      </c>
      <c r="Q70" s="691">
        <v>13367812.5</v>
      </c>
      <c r="R70" s="691">
        <v>-12265312.5</v>
      </c>
    </row>
    <row r="71" spans="2:18" x14ac:dyDescent="0.2">
      <c r="D71" s="690" t="s">
        <v>384</v>
      </c>
      <c r="F71" s="690">
        <v>138901</v>
      </c>
      <c r="I71" s="690">
        <v>501294</v>
      </c>
      <c r="J71" s="690" t="s">
        <v>1592</v>
      </c>
      <c r="L71" s="690" t="s">
        <v>26</v>
      </c>
      <c r="N71" s="691">
        <v>18715871.640000001</v>
      </c>
      <c r="P71" s="690">
        <v>0</v>
      </c>
      <c r="Q71" s="690">
        <v>0</v>
      </c>
      <c r="R71" s="691">
        <v>18715871.640000001</v>
      </c>
    </row>
    <row r="72" spans="2:18" x14ac:dyDescent="0.2">
      <c r="D72" s="690" t="s">
        <v>384</v>
      </c>
      <c r="F72" s="690">
        <v>138901</v>
      </c>
      <c r="I72" s="690">
        <v>501294</v>
      </c>
      <c r="J72" s="690" t="s">
        <v>1592</v>
      </c>
      <c r="K72" s="690" t="s">
        <v>386</v>
      </c>
      <c r="L72" s="690" t="s">
        <v>26</v>
      </c>
      <c r="N72" s="691">
        <v>-412116.98</v>
      </c>
      <c r="P72" s="691">
        <v>412116.98</v>
      </c>
      <c r="Q72" s="691">
        <v>720096.87</v>
      </c>
      <c r="R72" s="691">
        <v>-720096.87</v>
      </c>
    </row>
    <row r="73" spans="2:18" x14ac:dyDescent="0.2">
      <c r="D73" s="690" t="s">
        <v>384</v>
      </c>
      <c r="F73" s="690">
        <v>138901</v>
      </c>
      <c r="I73" s="690">
        <v>501295</v>
      </c>
      <c r="J73" s="690" t="s">
        <v>1592</v>
      </c>
      <c r="L73" s="690" t="s">
        <v>26</v>
      </c>
      <c r="N73" s="691">
        <v>18715871.640000001</v>
      </c>
      <c r="P73" s="690">
        <v>0</v>
      </c>
      <c r="Q73" s="690">
        <v>0</v>
      </c>
      <c r="R73" s="691">
        <v>18715871.640000001</v>
      </c>
    </row>
    <row r="74" spans="2:18" x14ac:dyDescent="0.2">
      <c r="D74" s="690" t="s">
        <v>384</v>
      </c>
      <c r="F74" s="690">
        <v>138901</v>
      </c>
      <c r="I74" s="690">
        <v>501295</v>
      </c>
      <c r="J74" s="690" t="s">
        <v>1592</v>
      </c>
      <c r="K74" s="690" t="s">
        <v>386</v>
      </c>
      <c r="L74" s="690" t="s">
        <v>26</v>
      </c>
      <c r="N74" s="691">
        <v>-412116.98</v>
      </c>
      <c r="P74" s="691">
        <v>412116.98</v>
      </c>
      <c r="Q74" s="691">
        <v>720096.87</v>
      </c>
      <c r="R74" s="691">
        <v>-720096.87</v>
      </c>
    </row>
    <row r="75" spans="2:18" x14ac:dyDescent="0.2">
      <c r="D75" s="690" t="s">
        <v>384</v>
      </c>
      <c r="F75" s="690">
        <v>138901</v>
      </c>
      <c r="I75" s="690">
        <v>501296</v>
      </c>
      <c r="J75" s="690" t="s">
        <v>1592</v>
      </c>
      <c r="L75" s="690" t="s">
        <v>26</v>
      </c>
      <c r="N75" s="691">
        <v>730740.54</v>
      </c>
      <c r="P75" s="690">
        <v>0</v>
      </c>
      <c r="Q75" s="691">
        <v>730740.54</v>
      </c>
      <c r="R75" s="690">
        <v>0</v>
      </c>
    </row>
    <row r="76" spans="2:18" x14ac:dyDescent="0.2">
      <c r="D76" s="690" t="s">
        <v>384</v>
      </c>
      <c r="F76" s="690">
        <v>138901</v>
      </c>
      <c r="I76" s="690">
        <v>501296</v>
      </c>
      <c r="J76" s="690" t="s">
        <v>1592</v>
      </c>
      <c r="K76" s="690" t="s">
        <v>386</v>
      </c>
      <c r="L76" s="690" t="s">
        <v>26</v>
      </c>
      <c r="N76" s="691">
        <v>-37488.74</v>
      </c>
      <c r="P76" s="691">
        <v>354746.93</v>
      </c>
      <c r="Q76" s="691">
        <v>317258.19</v>
      </c>
      <c r="R76" s="690">
        <v>0</v>
      </c>
    </row>
    <row r="77" spans="2:18" x14ac:dyDescent="0.2">
      <c r="D77" s="690" t="s">
        <v>384</v>
      </c>
      <c r="F77" s="690">
        <v>138901</v>
      </c>
      <c r="I77" s="690">
        <v>501308</v>
      </c>
      <c r="J77" s="690" t="s">
        <v>1605</v>
      </c>
      <c r="L77" s="690" t="s">
        <v>26</v>
      </c>
      <c r="N77" s="691">
        <v>11605310.310000001</v>
      </c>
      <c r="P77" s="690">
        <v>0</v>
      </c>
      <c r="Q77" s="690">
        <v>0</v>
      </c>
      <c r="R77" s="691">
        <v>11605310.310000001</v>
      </c>
    </row>
    <row r="78" spans="2:18" x14ac:dyDescent="0.2">
      <c r="D78" s="690" t="s">
        <v>384</v>
      </c>
      <c r="F78" s="690">
        <v>138901</v>
      </c>
      <c r="I78" s="690">
        <v>501308</v>
      </c>
      <c r="J78" s="690" t="s">
        <v>1605</v>
      </c>
      <c r="K78" s="690" t="s">
        <v>386</v>
      </c>
      <c r="L78" s="690" t="s">
        <v>26</v>
      </c>
      <c r="N78" s="691">
        <v>-14031.32</v>
      </c>
      <c r="P78" s="691">
        <v>244097.69</v>
      </c>
      <c r="Q78" s="691">
        <v>439133.13</v>
      </c>
      <c r="R78" s="691">
        <v>-209066.76</v>
      </c>
    </row>
    <row r="80" spans="2:18" x14ac:dyDescent="0.2">
      <c r="B80" s="690" t="s">
        <v>442</v>
      </c>
      <c r="D80" s="690" t="s">
        <v>384</v>
      </c>
      <c r="F80" s="690">
        <v>138901</v>
      </c>
      <c r="L80" s="690" t="s">
        <v>26</v>
      </c>
      <c r="N80" s="691">
        <v>1795154816.4200001</v>
      </c>
      <c r="P80" s="691">
        <v>430844970.69999999</v>
      </c>
      <c r="Q80" s="691">
        <v>1564933271.45</v>
      </c>
      <c r="R80" s="691">
        <v>661066515.66999996</v>
      </c>
    </row>
    <row r="82" spans="1:18" x14ac:dyDescent="0.2">
      <c r="B82" s="690" t="s">
        <v>443</v>
      </c>
      <c r="D82" s="690" t="s">
        <v>384</v>
      </c>
      <c r="L82" s="690" t="s">
        <v>26</v>
      </c>
      <c r="N82" s="691">
        <v>1795154816.4200001</v>
      </c>
      <c r="P82" s="691">
        <v>430844970.69999999</v>
      </c>
      <c r="Q82" s="691">
        <v>1564933271.45</v>
      </c>
      <c r="R82" s="691">
        <v>661066515.66999996</v>
      </c>
    </row>
    <row r="84" spans="1:18" x14ac:dyDescent="0.2">
      <c r="B84" s="690" t="s">
        <v>444</v>
      </c>
      <c r="L84" s="690" t="s">
        <v>26</v>
      </c>
      <c r="N84" s="691">
        <v>1795154816.4200001</v>
      </c>
      <c r="P84" s="691">
        <v>430844970.69999999</v>
      </c>
      <c r="Q84" s="691">
        <v>1564933271.45</v>
      </c>
      <c r="R84" s="691">
        <v>661066515.66999996</v>
      </c>
    </row>
    <row r="86" spans="1:18" x14ac:dyDescent="0.2">
      <c r="A86" s="690" t="s">
        <v>1634</v>
      </c>
    </row>
    <row r="87" spans="1:18" x14ac:dyDescent="0.2">
      <c r="A87" s="690" t="s">
        <v>446</v>
      </c>
    </row>
    <row r="88" spans="1:18" x14ac:dyDescent="0.2">
      <c r="A88" s="690" t="s">
        <v>1629</v>
      </c>
    </row>
    <row r="89" spans="1:18" x14ac:dyDescent="0.2">
      <c r="A89" s="690" t="s">
        <v>447</v>
      </c>
    </row>
    <row r="91" spans="1:18" x14ac:dyDescent="0.2">
      <c r="C91" s="690" t="s">
        <v>379</v>
      </c>
      <c r="E91" s="690" t="s">
        <v>374</v>
      </c>
      <c r="G91" s="690" t="s">
        <v>448</v>
      </c>
      <c r="H91" s="690" t="s">
        <v>380</v>
      </c>
      <c r="J91" s="690" t="s">
        <v>381</v>
      </c>
      <c r="M91" s="690" t="s">
        <v>382</v>
      </c>
      <c r="O91" s="690" t="s">
        <v>383</v>
      </c>
    </row>
    <row r="93" spans="1:18" x14ac:dyDescent="0.2">
      <c r="C93" s="690" t="s">
        <v>26</v>
      </c>
      <c r="E93" s="690" t="s">
        <v>384</v>
      </c>
      <c r="H93" s="691">
        <v>1622035772.29</v>
      </c>
      <c r="J93" s="691">
        <v>206406894.44</v>
      </c>
      <c r="M93" s="691">
        <v>1123258485.3699999</v>
      </c>
      <c r="O93" s="691">
        <v>705184181.36000001</v>
      </c>
    </row>
    <row r="94" spans="1:18" x14ac:dyDescent="0.2">
      <c r="C94" s="690" t="s">
        <v>26</v>
      </c>
      <c r="E94" s="690" t="s">
        <v>384</v>
      </c>
      <c r="G94" s="690" t="s">
        <v>386</v>
      </c>
      <c r="H94" s="691">
        <v>173119044.13</v>
      </c>
      <c r="J94" s="691">
        <v>224438076.25999999</v>
      </c>
      <c r="M94" s="691">
        <v>441674786.07999998</v>
      </c>
      <c r="O94" s="691">
        <v>-44117665.689999998</v>
      </c>
    </row>
    <row r="96" spans="1:18" x14ac:dyDescent="0.2">
      <c r="B96" s="690" t="s">
        <v>442</v>
      </c>
      <c r="C96" s="690" t="s">
        <v>26</v>
      </c>
      <c r="H96" s="691">
        <v>1795154816.4200001</v>
      </c>
      <c r="J96" s="691">
        <v>430844970.69999999</v>
      </c>
      <c r="M96" s="691">
        <v>1564933271.45</v>
      </c>
      <c r="O96" s="691">
        <v>661066515.66999996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36E0-15CF-4A53-979C-19AA17B283AB}">
  <dimension ref="A1:R62"/>
  <sheetViews>
    <sheetView workbookViewId="0">
      <pane ySplit="5" topLeftCell="A20" activePane="bottomLeft" state="frozen"/>
      <selection pane="bottomLeft" activeCell="I7" sqref="I7:I44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1636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-212.69</v>
      </c>
      <c r="P7" s="691">
        <v>177012.36</v>
      </c>
      <c r="Q7" s="691">
        <v>177178.76</v>
      </c>
      <c r="R7" s="690">
        <v>-379.09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10103</v>
      </c>
      <c r="P8" s="691">
        <v>3241.25</v>
      </c>
      <c r="Q8" s="690">
        <v>0</v>
      </c>
      <c r="R8" s="691">
        <v>13344.25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-4312.91</v>
      </c>
      <c r="P9" s="691">
        <v>15407.27</v>
      </c>
      <c r="Q9" s="691">
        <v>16909.53</v>
      </c>
      <c r="R9" s="691">
        <v>-5815.17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93596.22</v>
      </c>
      <c r="P10" s="691">
        <v>19577.07</v>
      </c>
      <c r="Q10" s="690">
        <v>0</v>
      </c>
      <c r="R10" s="691">
        <v>113173.29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</v>
      </c>
      <c r="P11" s="691">
        <v>266641.57</v>
      </c>
      <c r="Q11" s="691">
        <v>266641.57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0">
        <v>0</v>
      </c>
      <c r="P12" s="690">
        <v>0</v>
      </c>
      <c r="Q12" s="690">
        <v>0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0">
        <v>0</v>
      </c>
      <c r="P15" s="690">
        <v>0</v>
      </c>
      <c r="Q15" s="690">
        <v>0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0">
        <v>0</v>
      </c>
      <c r="P16" s="690">
        <v>0</v>
      </c>
      <c r="Q16" s="690">
        <v>0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491950.08000000002</v>
      </c>
      <c r="P18" s="691">
        <v>2545541.08</v>
      </c>
      <c r="Q18" s="691">
        <v>3037491.16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1486420.16</v>
      </c>
      <c r="P19" s="691">
        <v>586627.21</v>
      </c>
      <c r="Q19" s="691">
        <v>2073047.37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500883</v>
      </c>
      <c r="J20" s="690" t="s">
        <v>431</v>
      </c>
      <c r="K20" s="690" t="s">
        <v>544</v>
      </c>
      <c r="L20" s="690" t="s">
        <v>26</v>
      </c>
      <c r="N20" s="690">
        <v>0</v>
      </c>
      <c r="P20" s="691">
        <v>132272.20000000001</v>
      </c>
      <c r="Q20" s="691">
        <v>132272.20000000001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500884</v>
      </c>
      <c r="J21" s="690" t="s">
        <v>431</v>
      </c>
      <c r="K21" s="690" t="s">
        <v>544</v>
      </c>
      <c r="L21" s="690" t="s">
        <v>26</v>
      </c>
      <c r="N21" s="690">
        <v>0</v>
      </c>
      <c r="P21" s="691">
        <v>183782.56</v>
      </c>
      <c r="Q21" s="691">
        <v>183782.56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500918</v>
      </c>
      <c r="J22" s="690" t="s">
        <v>434</v>
      </c>
      <c r="K22" s="690" t="s">
        <v>544</v>
      </c>
      <c r="L22" s="690" t="s">
        <v>26</v>
      </c>
      <c r="N22" s="690">
        <v>0</v>
      </c>
      <c r="P22" s="691">
        <v>1948.7</v>
      </c>
      <c r="Q22" s="691">
        <v>1948.7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500918</v>
      </c>
      <c r="J23" s="690" t="s">
        <v>434</v>
      </c>
      <c r="K23" s="690" t="s">
        <v>543</v>
      </c>
      <c r="L23" s="690" t="s">
        <v>26</v>
      </c>
      <c r="N23" s="690">
        <v>0</v>
      </c>
      <c r="P23" s="691">
        <v>1948.71</v>
      </c>
      <c r="Q23" s="691">
        <v>1948.71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500937</v>
      </c>
      <c r="J24" s="690" t="s">
        <v>1404</v>
      </c>
      <c r="K24" s="690" t="s">
        <v>544</v>
      </c>
      <c r="L24" s="690" t="s">
        <v>26</v>
      </c>
      <c r="N24" s="691">
        <v>-36985.919999999998</v>
      </c>
      <c r="P24" s="691">
        <v>13776854.57</v>
      </c>
      <c r="Q24" s="691">
        <v>13787269.779999999</v>
      </c>
      <c r="R24" s="691">
        <v>-47401.13</v>
      </c>
    </row>
    <row r="25" spans="4:18" x14ac:dyDescent="0.2">
      <c r="D25" s="690" t="s">
        <v>384</v>
      </c>
      <c r="F25" s="690">
        <v>138901</v>
      </c>
      <c r="I25" s="690">
        <v>500937</v>
      </c>
      <c r="J25" s="690" t="s">
        <v>1404</v>
      </c>
      <c r="K25" s="690" t="s">
        <v>543</v>
      </c>
      <c r="L25" s="690" t="s">
        <v>26</v>
      </c>
      <c r="N25" s="691">
        <v>655975.88</v>
      </c>
      <c r="P25" s="691">
        <v>898372.15</v>
      </c>
      <c r="Q25" s="690">
        <v>0</v>
      </c>
      <c r="R25" s="691">
        <v>1554348.03</v>
      </c>
    </row>
    <row r="26" spans="4:18" x14ac:dyDescent="0.2">
      <c r="D26" s="690" t="s">
        <v>384</v>
      </c>
      <c r="F26" s="690">
        <v>138901</v>
      </c>
      <c r="I26" s="690">
        <v>501045</v>
      </c>
      <c r="J26" s="690" t="s">
        <v>518</v>
      </c>
      <c r="K26" s="690" t="s">
        <v>544</v>
      </c>
      <c r="L26" s="690" t="s">
        <v>26</v>
      </c>
      <c r="N26" s="690">
        <v>0</v>
      </c>
      <c r="P26" s="691">
        <v>14957.69</v>
      </c>
      <c r="Q26" s="691">
        <v>14957.69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501072</v>
      </c>
      <c r="J27" s="690" t="s">
        <v>520</v>
      </c>
      <c r="K27" s="690" t="s">
        <v>544</v>
      </c>
      <c r="L27" s="690" t="s">
        <v>26</v>
      </c>
      <c r="N27" s="691">
        <v>-7313.47</v>
      </c>
      <c r="P27" s="691">
        <v>999110.3</v>
      </c>
      <c r="Q27" s="691">
        <v>1000046.17</v>
      </c>
      <c r="R27" s="691">
        <v>-8249.34</v>
      </c>
    </row>
    <row r="28" spans="4:18" x14ac:dyDescent="0.2">
      <c r="D28" s="690" t="s">
        <v>384</v>
      </c>
      <c r="F28" s="690">
        <v>138901</v>
      </c>
      <c r="I28" s="690">
        <v>501072</v>
      </c>
      <c r="J28" s="690" t="s">
        <v>520</v>
      </c>
      <c r="K28" s="690" t="s">
        <v>543</v>
      </c>
      <c r="L28" s="690" t="s">
        <v>26</v>
      </c>
      <c r="N28" s="691">
        <v>62936.78</v>
      </c>
      <c r="P28" s="691">
        <v>121093.33</v>
      </c>
      <c r="Q28" s="690">
        <v>0</v>
      </c>
      <c r="R28" s="691">
        <v>184030.11</v>
      </c>
    </row>
    <row r="29" spans="4:18" x14ac:dyDescent="0.2">
      <c r="D29" s="690" t="s">
        <v>384</v>
      </c>
      <c r="F29" s="690">
        <v>138901</v>
      </c>
      <c r="I29" s="690">
        <v>501073</v>
      </c>
      <c r="J29" s="690" t="s">
        <v>521</v>
      </c>
      <c r="K29" s="690" t="s">
        <v>544</v>
      </c>
      <c r="L29" s="690" t="s">
        <v>26</v>
      </c>
      <c r="N29" s="691">
        <v>-7350.89</v>
      </c>
      <c r="P29" s="691">
        <v>1000351.12</v>
      </c>
      <c r="Q29" s="691">
        <v>1001287.31</v>
      </c>
      <c r="R29" s="691">
        <v>-8287.08</v>
      </c>
    </row>
    <row r="30" spans="4:18" x14ac:dyDescent="0.2">
      <c r="D30" s="690" t="s">
        <v>384</v>
      </c>
      <c r="F30" s="690">
        <v>138901</v>
      </c>
      <c r="I30" s="690">
        <v>501073</v>
      </c>
      <c r="J30" s="690" t="s">
        <v>521</v>
      </c>
      <c r="K30" s="690" t="s">
        <v>543</v>
      </c>
      <c r="L30" s="690" t="s">
        <v>26</v>
      </c>
      <c r="N30" s="691">
        <v>62991.35</v>
      </c>
      <c r="P30" s="691">
        <v>121131.02</v>
      </c>
      <c r="Q30" s="690">
        <v>0</v>
      </c>
      <c r="R30" s="691">
        <v>184122.37</v>
      </c>
    </row>
    <row r="31" spans="4:18" x14ac:dyDescent="0.2">
      <c r="D31" s="690" t="s">
        <v>384</v>
      </c>
      <c r="F31" s="690">
        <v>138901</v>
      </c>
      <c r="I31" s="690">
        <v>501075</v>
      </c>
      <c r="J31" s="690" t="s">
        <v>1240</v>
      </c>
      <c r="K31" s="690" t="s">
        <v>544</v>
      </c>
      <c r="L31" s="690" t="s">
        <v>26</v>
      </c>
      <c r="N31" s="691">
        <v>17153.39</v>
      </c>
      <c r="P31" s="691">
        <v>953801.07</v>
      </c>
      <c r="Q31" s="691">
        <v>956807.4</v>
      </c>
      <c r="R31" s="691">
        <v>14147.06</v>
      </c>
    </row>
    <row r="32" spans="4:18" x14ac:dyDescent="0.2">
      <c r="D32" s="690" t="s">
        <v>384</v>
      </c>
      <c r="F32" s="690">
        <v>138901</v>
      </c>
      <c r="I32" s="690">
        <v>501075</v>
      </c>
      <c r="J32" s="690" t="s">
        <v>1240</v>
      </c>
      <c r="K32" s="690" t="s">
        <v>543</v>
      </c>
      <c r="L32" s="690" t="s">
        <v>26</v>
      </c>
      <c r="N32" s="691">
        <v>161517.17000000001</v>
      </c>
      <c r="P32" s="691">
        <v>121013.13</v>
      </c>
      <c r="Q32" s="690">
        <v>0</v>
      </c>
      <c r="R32" s="691">
        <v>282530.3</v>
      </c>
    </row>
    <row r="33" spans="2:18" x14ac:dyDescent="0.2">
      <c r="D33" s="690" t="s">
        <v>384</v>
      </c>
      <c r="F33" s="690">
        <v>138901</v>
      </c>
      <c r="I33" s="690">
        <v>501076</v>
      </c>
      <c r="J33" s="690" t="s">
        <v>1241</v>
      </c>
      <c r="K33" s="690" t="s">
        <v>544</v>
      </c>
      <c r="L33" s="690" t="s">
        <v>26</v>
      </c>
      <c r="N33" s="691">
        <v>17165.490000000002</v>
      </c>
      <c r="P33" s="691">
        <v>953414.7</v>
      </c>
      <c r="Q33" s="691">
        <v>956416.78</v>
      </c>
      <c r="R33" s="691">
        <v>14163.41</v>
      </c>
    </row>
    <row r="34" spans="2:18" x14ac:dyDescent="0.2">
      <c r="D34" s="690" t="s">
        <v>384</v>
      </c>
      <c r="F34" s="690">
        <v>138901</v>
      </c>
      <c r="I34" s="690">
        <v>501076</v>
      </c>
      <c r="J34" s="690" t="s">
        <v>1241</v>
      </c>
      <c r="K34" s="690" t="s">
        <v>543</v>
      </c>
      <c r="L34" s="690" t="s">
        <v>26</v>
      </c>
      <c r="N34" s="691">
        <v>161255.56</v>
      </c>
      <c r="P34" s="691">
        <v>120844.15</v>
      </c>
      <c r="Q34" s="690">
        <v>0</v>
      </c>
      <c r="R34" s="691">
        <v>282099.71000000002</v>
      </c>
    </row>
    <row r="35" spans="2:18" x14ac:dyDescent="0.2">
      <c r="D35" s="690" t="s">
        <v>384</v>
      </c>
      <c r="F35" s="690">
        <v>138901</v>
      </c>
      <c r="I35" s="690">
        <v>501077</v>
      </c>
      <c r="J35" s="690" t="s">
        <v>1242</v>
      </c>
      <c r="K35" s="690" t="s">
        <v>544</v>
      </c>
      <c r="L35" s="690" t="s">
        <v>26</v>
      </c>
      <c r="N35" s="691">
        <v>17609.29</v>
      </c>
      <c r="P35" s="691">
        <v>977935.7</v>
      </c>
      <c r="Q35" s="691">
        <v>981010.58</v>
      </c>
      <c r="R35" s="691">
        <v>14534.41</v>
      </c>
    </row>
    <row r="36" spans="2:18" x14ac:dyDescent="0.2">
      <c r="D36" s="690" t="s">
        <v>384</v>
      </c>
      <c r="F36" s="690">
        <v>138901</v>
      </c>
      <c r="I36" s="690">
        <v>501077</v>
      </c>
      <c r="J36" s="690" t="s">
        <v>1242</v>
      </c>
      <c r="K36" s="690" t="s">
        <v>543</v>
      </c>
      <c r="L36" s="690" t="s">
        <v>26</v>
      </c>
      <c r="N36" s="691">
        <v>165135.76</v>
      </c>
      <c r="P36" s="691">
        <v>123772.82</v>
      </c>
      <c r="Q36" s="690">
        <v>0</v>
      </c>
      <c r="R36" s="691">
        <v>288908.58</v>
      </c>
    </row>
    <row r="37" spans="2:18" x14ac:dyDescent="0.2">
      <c r="D37" s="690" t="s">
        <v>384</v>
      </c>
      <c r="F37" s="690">
        <v>138901</v>
      </c>
      <c r="I37" s="690">
        <v>501078</v>
      </c>
      <c r="J37" s="690" t="s">
        <v>1243</v>
      </c>
      <c r="K37" s="690" t="s">
        <v>544</v>
      </c>
      <c r="L37" s="690" t="s">
        <v>26</v>
      </c>
      <c r="N37" s="691">
        <v>17165.509999999998</v>
      </c>
      <c r="P37" s="691">
        <v>953414.72</v>
      </c>
      <c r="Q37" s="691">
        <v>956416.8</v>
      </c>
      <c r="R37" s="691">
        <v>14163.43</v>
      </c>
    </row>
    <row r="38" spans="2:18" x14ac:dyDescent="0.2">
      <c r="D38" s="690" t="s">
        <v>384</v>
      </c>
      <c r="F38" s="690">
        <v>138901</v>
      </c>
      <c r="I38" s="690">
        <v>501078</v>
      </c>
      <c r="J38" s="690" t="s">
        <v>1243</v>
      </c>
      <c r="K38" s="690" t="s">
        <v>543</v>
      </c>
      <c r="L38" s="690" t="s">
        <v>26</v>
      </c>
      <c r="N38" s="691">
        <v>161255.54</v>
      </c>
      <c r="P38" s="691">
        <v>120844.15</v>
      </c>
      <c r="Q38" s="690">
        <v>0</v>
      </c>
      <c r="R38" s="691">
        <v>282099.69</v>
      </c>
    </row>
    <row r="39" spans="2:18" x14ac:dyDescent="0.2">
      <c r="D39" s="690" t="s">
        <v>384</v>
      </c>
      <c r="F39" s="690">
        <v>138901</v>
      </c>
      <c r="I39" s="690">
        <v>501098</v>
      </c>
      <c r="J39" s="690" t="s">
        <v>1278</v>
      </c>
      <c r="K39" s="690" t="s">
        <v>544</v>
      </c>
      <c r="L39" s="690" t="s">
        <v>26</v>
      </c>
      <c r="N39" s="691">
        <v>-7396.58</v>
      </c>
      <c r="P39" s="691">
        <v>1448402.53</v>
      </c>
      <c r="Q39" s="691">
        <v>1454861.03</v>
      </c>
      <c r="R39" s="691">
        <v>-13855.08</v>
      </c>
    </row>
    <row r="40" spans="2:18" x14ac:dyDescent="0.2">
      <c r="D40" s="690" t="s">
        <v>384</v>
      </c>
      <c r="F40" s="690">
        <v>138901</v>
      </c>
      <c r="I40" s="690">
        <v>501098</v>
      </c>
      <c r="J40" s="690" t="s">
        <v>1278</v>
      </c>
      <c r="K40" s="690" t="s">
        <v>543</v>
      </c>
      <c r="L40" s="690" t="s">
        <v>26</v>
      </c>
      <c r="N40" s="691">
        <v>391236.13</v>
      </c>
      <c r="P40" s="691">
        <v>334251.53000000003</v>
      </c>
      <c r="Q40" s="690">
        <v>0</v>
      </c>
      <c r="R40" s="691">
        <v>725487.66</v>
      </c>
    </row>
    <row r="41" spans="2:18" x14ac:dyDescent="0.2">
      <c r="D41" s="690" t="s">
        <v>384</v>
      </c>
      <c r="F41" s="690">
        <v>138901</v>
      </c>
      <c r="I41" s="690">
        <v>501100</v>
      </c>
      <c r="J41" s="690" t="s">
        <v>416</v>
      </c>
      <c r="K41" s="690" t="s">
        <v>544</v>
      </c>
      <c r="L41" s="690" t="s">
        <v>26</v>
      </c>
      <c r="N41" s="691">
        <v>19398.59</v>
      </c>
      <c r="P41" s="691">
        <v>2921525.61</v>
      </c>
      <c r="Q41" s="691">
        <v>2930279.65</v>
      </c>
      <c r="R41" s="691">
        <v>10644.55</v>
      </c>
    </row>
    <row r="42" spans="2:18" x14ac:dyDescent="0.2">
      <c r="D42" s="690" t="s">
        <v>384</v>
      </c>
      <c r="F42" s="690">
        <v>138901</v>
      </c>
      <c r="I42" s="690">
        <v>501100</v>
      </c>
      <c r="J42" s="690" t="s">
        <v>416</v>
      </c>
      <c r="K42" s="690" t="s">
        <v>543</v>
      </c>
      <c r="L42" s="690" t="s">
        <v>26</v>
      </c>
      <c r="N42" s="691">
        <v>500867.84000000003</v>
      </c>
      <c r="P42" s="691">
        <v>304940.12</v>
      </c>
      <c r="Q42" s="690">
        <v>0</v>
      </c>
      <c r="R42" s="691">
        <v>805807.96</v>
      </c>
    </row>
    <row r="43" spans="2:18" x14ac:dyDescent="0.2">
      <c r="D43" s="690" t="s">
        <v>384</v>
      </c>
      <c r="F43" s="690">
        <v>138901</v>
      </c>
      <c r="I43" s="690">
        <v>501230</v>
      </c>
      <c r="J43" s="690" t="s">
        <v>1580</v>
      </c>
      <c r="K43" s="690" t="s">
        <v>544</v>
      </c>
      <c r="L43" s="690" t="s">
        <v>26</v>
      </c>
      <c r="N43" s="691">
        <v>-49944.26</v>
      </c>
      <c r="P43" s="691">
        <v>349100.19</v>
      </c>
      <c r="Q43" s="691">
        <v>383017.32</v>
      </c>
      <c r="R43" s="691">
        <v>-83861.39</v>
      </c>
    </row>
    <row r="44" spans="2:18" x14ac:dyDescent="0.2">
      <c r="D44" s="690" t="s">
        <v>384</v>
      </c>
      <c r="F44" s="690">
        <v>138901</v>
      </c>
      <c r="I44" s="690">
        <v>501230</v>
      </c>
      <c r="J44" s="690" t="s">
        <v>1580</v>
      </c>
      <c r="K44" s="690" t="s">
        <v>543</v>
      </c>
      <c r="L44" s="690" t="s">
        <v>26</v>
      </c>
      <c r="N44" s="691">
        <v>1568586.03</v>
      </c>
      <c r="P44" s="691">
        <v>685643.32</v>
      </c>
      <c r="Q44" s="691">
        <v>2050288.74</v>
      </c>
      <c r="R44" s="691">
        <v>203940.61</v>
      </c>
    </row>
    <row r="46" spans="2:18" x14ac:dyDescent="0.2">
      <c r="B46" s="690" t="s">
        <v>442</v>
      </c>
      <c r="D46" s="690" t="s">
        <v>384</v>
      </c>
      <c r="F46" s="690">
        <v>138901</v>
      </c>
      <c r="L46" s="690" t="s">
        <v>26</v>
      </c>
      <c r="N46" s="691">
        <v>5948803.0499999998</v>
      </c>
      <c r="P46" s="691">
        <v>31234773.899999999</v>
      </c>
      <c r="Q46" s="691">
        <v>32363879.809999999</v>
      </c>
      <c r="R46" s="691">
        <v>4819697.1399999997</v>
      </c>
    </row>
    <row r="48" spans="2:18" x14ac:dyDescent="0.2">
      <c r="B48" s="690" t="s">
        <v>443</v>
      </c>
      <c r="D48" s="690" t="s">
        <v>384</v>
      </c>
      <c r="L48" s="690" t="s">
        <v>26</v>
      </c>
      <c r="N48" s="691">
        <v>5948803.0499999998</v>
      </c>
      <c r="P48" s="691">
        <v>31234773.899999999</v>
      </c>
      <c r="Q48" s="691">
        <v>32363879.809999999</v>
      </c>
      <c r="R48" s="691">
        <v>4819697.1399999997</v>
      </c>
    </row>
    <row r="50" spans="1:18" x14ac:dyDescent="0.2">
      <c r="B50" s="690" t="s">
        <v>444</v>
      </c>
      <c r="L50" s="690" t="s">
        <v>26</v>
      </c>
      <c r="N50" s="691">
        <v>5948803.0499999998</v>
      </c>
      <c r="P50" s="691">
        <v>31234773.899999999</v>
      </c>
      <c r="Q50" s="691">
        <v>32363879.809999999</v>
      </c>
      <c r="R50" s="691">
        <v>4819697.1399999997</v>
      </c>
    </row>
    <row r="52" spans="1:18" x14ac:dyDescent="0.2">
      <c r="A52" s="690" t="s">
        <v>1637</v>
      </c>
    </row>
    <row r="53" spans="1:18" x14ac:dyDescent="0.2">
      <c r="A53" s="690" t="s">
        <v>446</v>
      </c>
    </row>
    <row r="54" spans="1:18" x14ac:dyDescent="0.2">
      <c r="A54" s="690" t="s">
        <v>1629</v>
      </c>
    </row>
    <row r="55" spans="1:18" x14ac:dyDescent="0.2">
      <c r="A55" s="690" t="s">
        <v>447</v>
      </c>
    </row>
    <row r="57" spans="1:18" x14ac:dyDescent="0.2">
      <c r="C57" s="690" t="s">
        <v>379</v>
      </c>
      <c r="E57" s="690" t="s">
        <v>374</v>
      </c>
      <c r="G57" s="690" t="s">
        <v>448</v>
      </c>
      <c r="H57" s="690" t="s">
        <v>380</v>
      </c>
      <c r="J57" s="690" t="s">
        <v>381</v>
      </c>
      <c r="M57" s="690" t="s">
        <v>382</v>
      </c>
      <c r="O57" s="690" t="s">
        <v>383</v>
      </c>
    </row>
    <row r="59" spans="1:18" x14ac:dyDescent="0.2">
      <c r="C59" s="690" t="s">
        <v>26</v>
      </c>
      <c r="E59" s="690" t="s">
        <v>384</v>
      </c>
      <c r="G59" s="690" t="s">
        <v>544</v>
      </c>
      <c r="H59" s="691">
        <v>466925.63</v>
      </c>
      <c r="J59" s="691">
        <v>27671473.940000001</v>
      </c>
      <c r="M59" s="691">
        <v>28238594.989999998</v>
      </c>
      <c r="O59" s="691">
        <v>-100195.42</v>
      </c>
    </row>
    <row r="60" spans="1:18" x14ac:dyDescent="0.2">
      <c r="C60" s="690" t="s">
        <v>26</v>
      </c>
      <c r="E60" s="690" t="s">
        <v>384</v>
      </c>
      <c r="G60" s="690" t="s">
        <v>543</v>
      </c>
      <c r="H60" s="691">
        <v>5481877.4199999999</v>
      </c>
      <c r="J60" s="691">
        <v>3563299.96</v>
      </c>
      <c r="M60" s="691">
        <v>4125284.82</v>
      </c>
      <c r="O60" s="691">
        <v>4919892.5599999996</v>
      </c>
    </row>
    <row r="62" spans="1:18" x14ac:dyDescent="0.2">
      <c r="B62" s="690" t="s">
        <v>442</v>
      </c>
      <c r="C62" s="690" t="s">
        <v>26</v>
      </c>
      <c r="H62" s="691">
        <v>5948803.0499999998</v>
      </c>
      <c r="J62" s="691">
        <v>31234773.899999999</v>
      </c>
      <c r="M62" s="691">
        <v>32363879.809999999</v>
      </c>
      <c r="O62" s="691">
        <v>4819697.1399999997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0</v>
      </c>
      <c r="O7" s="877"/>
      <c r="P7" s="878">
        <v>0</v>
      </c>
      <c r="Q7" s="878">
        <v>10951.99</v>
      </c>
      <c r="R7" s="878">
        <f t="shared" ref="R7:R29" si="0">N7+P7-Q7</f>
        <v>-10951.99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439035.89</v>
      </c>
      <c r="O8" s="877"/>
      <c r="P8" s="879">
        <v>419797.34</v>
      </c>
      <c r="Q8" s="880">
        <v>0</v>
      </c>
      <c r="R8" s="879">
        <f t="shared" si="0"/>
        <v>858833.23</v>
      </c>
      <c r="S8" s="886">
        <f>SUM(R7:R8)</f>
        <v>847881.24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8241.0559999998659</v>
      </c>
      <c r="Y8" s="890">
        <f>S8-U8</f>
        <v>3125.9195000000764</v>
      </c>
      <c r="Z8" s="890">
        <f>S8-V8</f>
        <v>3694.2679999999236</v>
      </c>
      <c r="AA8" s="890">
        <f>S8-W8</f>
        <v>2.7499999850988388E-3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0</v>
      </c>
      <c r="O9" s="877"/>
      <c r="P9" s="879">
        <v>0</v>
      </c>
      <c r="Q9" s="879">
        <v>89065.82</v>
      </c>
      <c r="R9" s="879">
        <f t="shared" si="0"/>
        <v>-89065.82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3570410.36</v>
      </c>
      <c r="O10" s="877"/>
      <c r="P10" s="879">
        <v>3027496.94</v>
      </c>
      <c r="Q10" s="880">
        <v>0</v>
      </c>
      <c r="R10" s="879">
        <f t="shared" si="0"/>
        <v>6597907.2999999998</v>
      </c>
      <c r="S10" s="886">
        <f>SUM(R9:R10)</f>
        <v>6508841.4799999995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63263.196639998816</v>
      </c>
      <c r="Y10" s="890">
        <f>S10-U10</f>
        <v>23996.361430000514</v>
      </c>
      <c r="Z10" s="890">
        <f>S10-V10</f>
        <v>28359.343119999394</v>
      </c>
      <c r="AA10" s="890">
        <f>S10-W10</f>
        <v>-3.7865000776946545E-2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0</v>
      </c>
      <c r="O11" s="877"/>
      <c r="P11" s="879">
        <v>0</v>
      </c>
      <c r="Q11" s="879">
        <v>294943.03999999998</v>
      </c>
      <c r="R11" s="879">
        <f t="shared" si="0"/>
        <v>-294943.03999999998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11823480.970000001</v>
      </c>
      <c r="O12" s="877"/>
      <c r="P12" s="879">
        <v>14646772.43</v>
      </c>
      <c r="Q12" s="880">
        <v>0</v>
      </c>
      <c r="R12" s="879">
        <f t="shared" si="0"/>
        <v>26470253.399999999</v>
      </c>
      <c r="S12" s="886">
        <f>SUM(R11:R12)</f>
        <v>26175310.359999999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254413.15151999891</v>
      </c>
      <c r="Y12" s="890">
        <f>S12-U12</f>
        <v>96501.548490002751</v>
      </c>
      <c r="Z12" s="890">
        <f>S12-V12</f>
        <v>114047.28215999901</v>
      </c>
      <c r="AA12" s="890">
        <f>S12-W12</f>
        <v>1.3305000960826874E-2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0</v>
      </c>
      <c r="O13" s="877"/>
      <c r="P13" s="879">
        <v>0</v>
      </c>
      <c r="Q13" s="879">
        <v>15942.36</v>
      </c>
      <c r="R13" s="879">
        <f t="shared" si="0"/>
        <v>-15942.36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639086.31999999995</v>
      </c>
      <c r="O14" s="877"/>
      <c r="P14" s="879">
        <v>453876.19</v>
      </c>
      <c r="Q14" s="880">
        <v>0</v>
      </c>
      <c r="R14" s="879">
        <f t="shared" si="0"/>
        <v>1092962.51</v>
      </c>
      <c r="S14" s="886">
        <f>SUM(R13:R14)</f>
        <v>1077020.1499999999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10468.169679999817</v>
      </c>
      <c r="Y14" s="890">
        <f>S14-U14</f>
        <v>3970.6734100000467</v>
      </c>
      <c r="Z14" s="890">
        <f>S14-V14</f>
        <v>4692.6174399997108</v>
      </c>
      <c r="AA14" s="890">
        <f>S14-W14</f>
        <v>-1.8755000084638596E-2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0</v>
      </c>
      <c r="O15" s="877"/>
      <c r="P15" s="879">
        <v>0</v>
      </c>
      <c r="Q15" s="879">
        <v>17752.12</v>
      </c>
      <c r="R15" s="879">
        <f t="shared" si="0"/>
        <v>-17752.12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711634.8</v>
      </c>
      <c r="O16" s="877"/>
      <c r="P16" s="879">
        <v>725607.51</v>
      </c>
      <c r="Q16" s="880">
        <v>0</v>
      </c>
      <c r="R16" s="879">
        <f t="shared" si="0"/>
        <v>1437242.31</v>
      </c>
      <c r="S16" s="886">
        <f>SUM(R15:R16)</f>
        <v>1419490.19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259336.76295999973</v>
      </c>
      <c r="Y16" s="890">
        <f>S16-U16</f>
        <v>252269.04126999993</v>
      </c>
      <c r="Z16" s="890">
        <f>S16-V16</f>
        <v>253054.34367999993</v>
      </c>
      <c r="AA16" s="890">
        <f>S16-W16</f>
        <v>247949.87801499991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0</v>
      </c>
      <c r="O17" s="877"/>
      <c r="P17" s="879">
        <v>0</v>
      </c>
      <c r="Q17" s="879">
        <v>12220.27</v>
      </c>
      <c r="R17" s="879">
        <f t="shared" si="0"/>
        <v>-12220.27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489877.9</v>
      </c>
      <c r="O18" s="877"/>
      <c r="P18" s="879">
        <v>196883.28</v>
      </c>
      <c r="Q18" s="880">
        <v>0</v>
      </c>
      <c r="R18" s="879">
        <f t="shared" si="0"/>
        <v>686761.18</v>
      </c>
      <c r="S18" s="886">
        <f>SUM(R17:R18)</f>
        <v>674540.91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-238983.63912000007</v>
      </c>
      <c r="Y18" s="890">
        <f>S18-U18</f>
        <v>-244548.88343999989</v>
      </c>
      <c r="Z18" s="890">
        <f>S18-V18</f>
        <v>-243930.52296000009</v>
      </c>
      <c r="AA18" s="890">
        <f>S18-W18</f>
        <v>-247949.86608000007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0</v>
      </c>
      <c r="O19" s="877"/>
      <c r="P19" s="879">
        <v>0</v>
      </c>
      <c r="Q19" s="879">
        <v>69601.27</v>
      </c>
      <c r="R19" s="879">
        <f t="shared" si="0"/>
        <v>-69601.27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2790130.08</v>
      </c>
      <c r="O20" s="877"/>
      <c r="P20" s="879">
        <v>2720593.97</v>
      </c>
      <c r="Q20" s="880">
        <v>0</v>
      </c>
      <c r="R20" s="879">
        <f t="shared" si="0"/>
        <v>5510724.0500000007</v>
      </c>
      <c r="S20" s="886">
        <f>SUM(R19:R20)</f>
        <v>5441122.7800000012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52885.451360000297</v>
      </c>
      <c r="Y20" s="890">
        <f>S20-U20</f>
        <v>20059.998320001177</v>
      </c>
      <c r="Z20" s="890">
        <f>S20-V20</f>
        <v>23707.270880000666</v>
      </c>
      <c r="AA20" s="890">
        <f>S20-W20</f>
        <v>-7.5999926775693893E-4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0</v>
      </c>
      <c r="O21" s="877"/>
      <c r="P21" s="879">
        <v>0</v>
      </c>
      <c r="Q21" s="879">
        <v>65829.09</v>
      </c>
      <c r="R21" s="879">
        <f t="shared" si="0"/>
        <v>-65829.09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2638912.5499999998</v>
      </c>
      <c r="O22" s="877"/>
      <c r="P22" s="879">
        <v>2287545.9700000002</v>
      </c>
      <c r="Q22" s="880">
        <v>0</v>
      </c>
      <c r="R22" s="879">
        <f t="shared" si="0"/>
        <v>4926458.5199999996</v>
      </c>
      <c r="S22" s="886">
        <f>SUM(R21:R22)</f>
        <v>4860629.43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47243.287439999171</v>
      </c>
      <c r="Y22" s="890">
        <f>S22-U22</f>
        <v>17919.861029999331</v>
      </c>
      <c r="Z22" s="890">
        <f>S22-V22</f>
        <v>21178.019519998692</v>
      </c>
      <c r="AA22" s="890">
        <f>S22-W22</f>
        <v>-1.0665001347661018E-2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0</v>
      </c>
      <c r="O23" s="877"/>
      <c r="P23" s="879">
        <v>0</v>
      </c>
      <c r="Q23" s="879">
        <v>88195.66</v>
      </c>
      <c r="R23" s="879">
        <f t="shared" si="0"/>
        <v>-88195.66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3535529.42</v>
      </c>
      <c r="O24" s="877"/>
      <c r="P24" s="879">
        <v>3071572.58</v>
      </c>
      <c r="Q24" s="880">
        <v>0</v>
      </c>
      <c r="R24" s="879">
        <f t="shared" si="0"/>
        <v>6607102</v>
      </c>
      <c r="S24" s="886">
        <f>SUM(R23:R24)</f>
        <v>6518906.3399999999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63361.064799998887</v>
      </c>
      <c r="Y24" s="890">
        <f>S24-U24</f>
        <v>24033.510099999607</v>
      </c>
      <c r="Z24" s="890">
        <f>S24-V24</f>
        <v>28403.238399999216</v>
      </c>
      <c r="AA24" s="890">
        <f>S24-W24</f>
        <v>4.4499989598989487E-3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0</v>
      </c>
      <c r="O25" s="877"/>
      <c r="P25" s="879">
        <v>0</v>
      </c>
      <c r="Q25" s="879">
        <v>1511.34</v>
      </c>
      <c r="R25" s="879">
        <f t="shared" si="0"/>
        <v>-1511.34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60585.57</v>
      </c>
      <c r="O26" s="877"/>
      <c r="P26" s="879">
        <v>20945.02</v>
      </c>
      <c r="Q26" s="880">
        <v>0</v>
      </c>
      <c r="R26" s="879">
        <f t="shared" si="0"/>
        <v>81530.59</v>
      </c>
      <c r="S26" s="886">
        <f>SUM(R25:R26)</f>
        <v>80019.25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777.74919999999111</v>
      </c>
      <c r="Y26" s="890">
        <f>S26-U26</f>
        <v>295.00539999999455</v>
      </c>
      <c r="Z26" s="890">
        <f>S26-V26</f>
        <v>348.64359999998123</v>
      </c>
      <c r="AA26" s="890">
        <f>S26-W26</f>
        <v>-4.7000000049592927E-3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1000767.02</v>
      </c>
      <c r="O27" s="877"/>
      <c r="P27" s="879">
        <v>1046444.59</v>
      </c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0</v>
      </c>
      <c r="O28" s="877"/>
      <c r="P28" s="879">
        <v>0</v>
      </c>
      <c r="Q28" s="879">
        <v>28723.1</v>
      </c>
      <c r="R28" s="879">
        <f t="shared" si="0"/>
        <v>-28723.1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1151433.2</v>
      </c>
      <c r="O29" s="877"/>
      <c r="P29" s="879">
        <v>1174445.26</v>
      </c>
      <c r="Q29" s="880">
        <v>0</v>
      </c>
      <c r="R29" s="879">
        <f t="shared" si="0"/>
        <v>2325878.46</v>
      </c>
      <c r="S29" s="886">
        <f>SUM(R28:R29)</f>
        <v>2297155.36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22327.38527999958</v>
      </c>
      <c r="Y29" s="890">
        <f>S29-U29</f>
        <v>8469.0018600001931</v>
      </c>
      <c r="Z29" s="890">
        <f>S29-V29</f>
        <v>10008.822239999659</v>
      </c>
      <c r="AA29" s="890">
        <f>S29-W29</f>
        <v>-1.0230000130832195E-2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-10951.99</v>
      </c>
      <c r="O7" s="877"/>
      <c r="P7" s="878"/>
      <c r="Q7" s="878">
        <f>10951.99+8241.03</f>
        <v>19193.02</v>
      </c>
      <c r="R7" s="878">
        <f t="shared" ref="R7:R29" si="0">N7+P7-Q7</f>
        <v>-30145.010000000002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858833.23</v>
      </c>
      <c r="O8" s="877"/>
      <c r="P8" s="879"/>
      <c r="Q8" s="880">
        <v>0</v>
      </c>
      <c r="R8" s="879">
        <f t="shared" si="0"/>
        <v>858833.23</v>
      </c>
      <c r="S8" s="886">
        <f>SUM(R7:R8)</f>
        <v>828688.22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-10951.964000000153</v>
      </c>
      <c r="Y8" s="890">
        <f>S8-U8</f>
        <v>-16067.100499999942</v>
      </c>
      <c r="Z8" s="890">
        <f>S8-V8</f>
        <v>-15498.752000000095</v>
      </c>
      <c r="AA8" s="890">
        <f>S8-W8</f>
        <v>-19193.017250000034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-89065.82</v>
      </c>
      <c r="O9" s="877"/>
      <c r="P9" s="879"/>
      <c r="Q9" s="879">
        <f>89065.82+63263.2</f>
        <v>152329.02000000002</v>
      </c>
      <c r="R9" s="879">
        <f t="shared" si="0"/>
        <v>-241394.84000000003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6597907.2999999998</v>
      </c>
      <c r="O10" s="877"/>
      <c r="P10" s="879"/>
      <c r="Q10" s="880">
        <v>0</v>
      </c>
      <c r="R10" s="879">
        <f t="shared" si="0"/>
        <v>6597907.2999999998</v>
      </c>
      <c r="S10" s="886">
        <f>SUM(R9:R10)</f>
        <v>6356512.46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-89065.823360000737</v>
      </c>
      <c r="Y10" s="890">
        <f>S10-U10</f>
        <v>-128332.65856999904</v>
      </c>
      <c r="Z10" s="890">
        <f>S10-V10</f>
        <v>-123969.67688000016</v>
      </c>
      <c r="AA10" s="890">
        <f>S10-W10</f>
        <v>-152329.05786500033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-294943.03999999998</v>
      </c>
      <c r="O11" s="877"/>
      <c r="P11" s="879"/>
      <c r="Q11" s="879">
        <f>294943.04+254413.15</f>
        <v>549356.18999999994</v>
      </c>
      <c r="R11" s="879">
        <f t="shared" si="0"/>
        <v>-844299.23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26470253.399999999</v>
      </c>
      <c r="O12" s="877"/>
      <c r="P12" s="879"/>
      <c r="Q12" s="880">
        <v>0</v>
      </c>
      <c r="R12" s="879">
        <f t="shared" si="0"/>
        <v>26470253.399999999</v>
      </c>
      <c r="S12" s="886">
        <f>SUM(R11:R12)</f>
        <v>25625954.169999998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-294943.03848000243</v>
      </c>
      <c r="Y12" s="890">
        <f>S12-U12</f>
        <v>-452854.64150999859</v>
      </c>
      <c r="Z12" s="890">
        <f>S12-V12</f>
        <v>-435308.90784000233</v>
      </c>
      <c r="AA12" s="890">
        <f>S12-W12</f>
        <v>-549356.17669500038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-15942.36</v>
      </c>
      <c r="O13" s="877"/>
      <c r="P13" s="879"/>
      <c r="Q13" s="879">
        <f>15942.36+10468.17+0.04</f>
        <v>26410.57</v>
      </c>
      <c r="R13" s="879">
        <f t="shared" si="0"/>
        <v>-42352.93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/>
      <c r="Q14" s="880">
        <v>0</v>
      </c>
      <c r="R14" s="879">
        <f t="shared" si="0"/>
        <v>1092962.51</v>
      </c>
      <c r="S14" s="886">
        <f>SUM(R13:R14)</f>
        <v>1050609.58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-15942.400320000015</v>
      </c>
      <c r="Y14" s="890">
        <f>S14-U14</f>
        <v>-22439.896589999786</v>
      </c>
      <c r="Z14" s="890">
        <f>S14-V14</f>
        <v>-21717.952560000122</v>
      </c>
      <c r="AA14" s="890">
        <f>S14-W14</f>
        <v>-26410.588754999917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-17752.12</v>
      </c>
      <c r="O15" s="877"/>
      <c r="P15" s="879"/>
      <c r="Q15" s="879">
        <f>17752.12+259336.76</f>
        <v>277088.88</v>
      </c>
      <c r="R15" s="879">
        <f t="shared" si="0"/>
        <v>-294841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1437242.31</v>
      </c>
      <c r="O16" s="877"/>
      <c r="P16" s="879"/>
      <c r="Q16" s="880">
        <v>0</v>
      </c>
      <c r="R16" s="879">
        <f t="shared" si="0"/>
        <v>1437242.31</v>
      </c>
      <c r="S16" s="886">
        <f>SUM(R15:R16)</f>
        <v>1142401.31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-17752.117040000157</v>
      </c>
      <c r="Y16" s="890">
        <f>S16-U16</f>
        <v>-24819.838729999959</v>
      </c>
      <c r="Z16" s="890">
        <f>S16-V16</f>
        <v>-24034.536319999956</v>
      </c>
      <c r="AA16" s="890">
        <f>S16-W16</f>
        <v>-29139.001984999981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-12220.27</v>
      </c>
      <c r="O17" s="877"/>
      <c r="P17" s="879"/>
      <c r="Q17" s="879">
        <f>12220.27-238983.64</f>
        <v>-226763.37000000002</v>
      </c>
      <c r="R17" s="879">
        <f t="shared" si="0"/>
        <v>214543.10000000003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686761.18</v>
      </c>
      <c r="O18" s="877"/>
      <c r="P18" s="879"/>
      <c r="Q18" s="880">
        <v>0</v>
      </c>
      <c r="R18" s="879">
        <f t="shared" si="0"/>
        <v>686761.18</v>
      </c>
      <c r="S18" s="886">
        <f>SUM(R17:R18)</f>
        <v>901304.28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-12220.26912000007</v>
      </c>
      <c r="Y18" s="890">
        <f>S18-U18</f>
        <v>-17785.513439999893</v>
      </c>
      <c r="Z18" s="890">
        <f>S18-V18</f>
        <v>-17167.152960000094</v>
      </c>
      <c r="AA18" s="890">
        <f>S18-W18</f>
        <v>-21186.49608000007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-69601.27</v>
      </c>
      <c r="O19" s="877"/>
      <c r="P19" s="879"/>
      <c r="Q19" s="879">
        <f>69601.27+52885.45</f>
        <v>122486.72</v>
      </c>
      <c r="R19" s="879">
        <f t="shared" si="0"/>
        <v>-192087.99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5510724.0500000007</v>
      </c>
      <c r="O20" s="877"/>
      <c r="P20" s="879"/>
      <c r="Q20" s="880">
        <v>0</v>
      </c>
      <c r="R20" s="879">
        <f t="shared" si="0"/>
        <v>5510724.0500000007</v>
      </c>
      <c r="S20" s="886">
        <f>SUM(R19:R20)</f>
        <v>5318636.0600000005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-69601.268640000373</v>
      </c>
      <c r="Y20" s="890">
        <f>S20-U20</f>
        <v>-102426.72167999949</v>
      </c>
      <c r="Z20" s="890">
        <f>S20-V20</f>
        <v>-98779.449120000005</v>
      </c>
      <c r="AA20" s="890">
        <f>S20-W20</f>
        <v>-122486.72075999994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-65829.09</v>
      </c>
      <c r="O21" s="877"/>
      <c r="P21" s="879"/>
      <c r="Q21" s="879">
        <f>65829.09+47243.29</f>
        <v>113072.38</v>
      </c>
      <c r="R21" s="879">
        <f t="shared" si="0"/>
        <v>-178901.47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4926458.5199999996</v>
      </c>
      <c r="O22" s="877"/>
      <c r="P22" s="879"/>
      <c r="Q22" s="880">
        <v>0</v>
      </c>
      <c r="R22" s="879">
        <f t="shared" si="0"/>
        <v>4926458.5199999996</v>
      </c>
      <c r="S22" s="886">
        <f>SUM(R21:R22)</f>
        <v>4747557.05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-65829.092560000718</v>
      </c>
      <c r="Y22" s="890">
        <f>S22-U22</f>
        <v>-95152.518970000558</v>
      </c>
      <c r="Z22" s="890">
        <f>S22-V22</f>
        <v>-91894.360480001196</v>
      </c>
      <c r="AA22" s="890">
        <f>S22-W22</f>
        <v>-113072.39066500124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-88195.66</v>
      </c>
      <c r="O23" s="877"/>
      <c r="P23" s="879"/>
      <c r="Q23" s="879">
        <f>88195.66+63361.06</f>
        <v>151556.72</v>
      </c>
      <c r="R23" s="879">
        <f t="shared" si="0"/>
        <v>-239752.38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6607102</v>
      </c>
      <c r="O24" s="877"/>
      <c r="P24" s="879"/>
      <c r="Q24" s="880">
        <v>0</v>
      </c>
      <c r="R24" s="879">
        <f t="shared" si="0"/>
        <v>6607102</v>
      </c>
      <c r="S24" s="886">
        <f>SUM(R23:R24)</f>
        <v>6367349.6200000001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-88195.655200000852</v>
      </c>
      <c r="Y24" s="890">
        <f>S24-U24</f>
        <v>-127523.20990000013</v>
      </c>
      <c r="Z24" s="890">
        <f>S24-V24</f>
        <v>-123153.48160000052</v>
      </c>
      <c r="AA24" s="890">
        <f>S24-W24</f>
        <v>-151556.71555000078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-1511.34</v>
      </c>
      <c r="O25" s="877"/>
      <c r="P25" s="879"/>
      <c r="Q25" s="879">
        <f>1511.34+777.75</f>
        <v>2289.09</v>
      </c>
      <c r="R25" s="879">
        <f t="shared" si="0"/>
        <v>-3800.4300000000003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81530.59</v>
      </c>
      <c r="O26" s="877"/>
      <c r="P26" s="879"/>
      <c r="Q26" s="880">
        <v>0</v>
      </c>
      <c r="R26" s="879">
        <f t="shared" si="0"/>
        <v>81530.59</v>
      </c>
      <c r="S26" s="886">
        <f>SUM(R25:R26)</f>
        <v>77730.16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-1511.3408000000054</v>
      </c>
      <c r="Y26" s="890">
        <f>S26-U26</f>
        <v>-1994.084600000002</v>
      </c>
      <c r="Z26" s="890">
        <f>S26-V26</f>
        <v>-1940.4464000000153</v>
      </c>
      <c r="AA26" s="890">
        <f>S26-W26</f>
        <v>-2289.0947000000015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2047211.6099999999</v>
      </c>
      <c r="O27" s="877"/>
      <c r="P27" s="879"/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-28723.1</v>
      </c>
      <c r="O28" s="877"/>
      <c r="P28" s="879"/>
      <c r="Q28" s="879">
        <f>28723.1+22327.39</f>
        <v>51050.49</v>
      </c>
      <c r="R28" s="879">
        <f t="shared" si="0"/>
        <v>-79773.59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2325878.46</v>
      </c>
      <c r="O29" s="877"/>
      <c r="P29" s="879"/>
      <c r="Q29" s="880">
        <v>0</v>
      </c>
      <c r="R29" s="879">
        <f t="shared" si="0"/>
        <v>2325878.46</v>
      </c>
      <c r="S29" s="886">
        <f>SUM(R28:R29)</f>
        <v>2246104.87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-28723.104720000178</v>
      </c>
      <c r="Y29" s="890">
        <f>S29-U29</f>
        <v>-42581.488139999565</v>
      </c>
      <c r="Z29" s="890">
        <f>S29-V29</f>
        <v>-41041.667760000098</v>
      </c>
      <c r="AA29" s="890">
        <f>S29-W29</f>
        <v>-51050.500229999889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4DD0-B84E-40CB-8DEB-A0C547742D42}">
  <dimension ref="A1:R76"/>
  <sheetViews>
    <sheetView workbookViewId="0">
      <pane ySplit="5" topLeftCell="A34" activePane="bottomLeft" state="frozen"/>
      <selection pane="bottomLeft" activeCell="I7" sqref="I7:I58"/>
    </sheetView>
  </sheetViews>
  <sheetFormatPr defaultRowHeight="11.4" x14ac:dyDescent="0.2"/>
  <cols>
    <col min="1" max="1" width="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709416.49</v>
      </c>
      <c r="P7" s="691">
        <v>1308542.9099999999</v>
      </c>
      <c r="Q7" s="691">
        <v>2017959.4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4932440.0599999996</v>
      </c>
      <c r="P8" s="691">
        <v>635658.1</v>
      </c>
      <c r="Q8" s="691">
        <v>5568098.1600000001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705145.34</v>
      </c>
      <c r="P9" s="691">
        <v>1312465.77</v>
      </c>
      <c r="Q9" s="691">
        <v>2017611.11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4893268.5199999996</v>
      </c>
      <c r="P10" s="691">
        <v>631954.6</v>
      </c>
      <c r="Q10" s="691">
        <v>5525223.1200000001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1711388.17</v>
      </c>
      <c r="P11" s="691">
        <v>3738995.1</v>
      </c>
      <c r="Q11" s="691">
        <v>5450383.2699999996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21060513.84</v>
      </c>
      <c r="P12" s="691">
        <v>1413680.18</v>
      </c>
      <c r="Q12" s="691">
        <v>22474194.02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802277.02</v>
      </c>
      <c r="P13" s="691">
        <v>12794977.609999999</v>
      </c>
      <c r="Q13" s="691">
        <v>13597254.630000001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67189972.109999999</v>
      </c>
      <c r="P14" s="690">
        <v>0</v>
      </c>
      <c r="Q14" s="691">
        <v>67189972.109999999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-378309.03</v>
      </c>
      <c r="P15" s="691">
        <v>3642024.37</v>
      </c>
      <c r="Q15" s="691">
        <v>3263715.34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38580970.780000001</v>
      </c>
      <c r="P16" s="690">
        <v>0</v>
      </c>
      <c r="Q16" s="691">
        <v>38580970.780000001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367355.18</v>
      </c>
      <c r="P17" s="691">
        <v>3102691.36</v>
      </c>
      <c r="Q17" s="691">
        <v>3470046.54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66472583.609999999</v>
      </c>
      <c r="P18" s="691">
        <v>442883.53</v>
      </c>
      <c r="Q18" s="691">
        <v>66915467.140000001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0">
        <v>0</v>
      </c>
      <c r="P19" s="690">
        <v>0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500557</v>
      </c>
      <c r="J21" s="690" t="s">
        <v>406</v>
      </c>
      <c r="K21" s="690" t="s">
        <v>561</v>
      </c>
      <c r="L21" s="690" t="s">
        <v>26</v>
      </c>
      <c r="N21" s="691">
        <v>-4285948.34</v>
      </c>
      <c r="P21" s="691">
        <v>15179317.26</v>
      </c>
      <c r="Q21" s="691">
        <v>10893368.92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562</v>
      </c>
      <c r="L22" s="690" t="s">
        <v>26</v>
      </c>
      <c r="N22" s="691">
        <v>144169946.31</v>
      </c>
      <c r="P22" s="690">
        <v>0</v>
      </c>
      <c r="Q22" s="691">
        <v>144169946.31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500558</v>
      </c>
      <c r="J23" s="690" t="s">
        <v>406</v>
      </c>
      <c r="K23" s="690" t="s">
        <v>561</v>
      </c>
      <c r="L23" s="690" t="s">
        <v>26</v>
      </c>
      <c r="N23" s="691">
        <v>-4203723.47</v>
      </c>
      <c r="P23" s="691">
        <v>17181920.48</v>
      </c>
      <c r="Q23" s="691">
        <v>12978197.01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562</v>
      </c>
      <c r="L24" s="690" t="s">
        <v>26</v>
      </c>
      <c r="N24" s="691">
        <v>180329041.87</v>
      </c>
      <c r="P24" s="690">
        <v>0</v>
      </c>
      <c r="Q24" s="691">
        <v>180329041.87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562</v>
      </c>
      <c r="L25" s="690" t="s">
        <v>26</v>
      </c>
      <c r="N25" s="691">
        <v>237291.62</v>
      </c>
      <c r="P25" s="690">
        <v>0</v>
      </c>
      <c r="Q25" s="691">
        <v>237291.62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561</v>
      </c>
      <c r="L26" s="690" t="s">
        <v>26</v>
      </c>
      <c r="N26" s="691">
        <v>-2161470.0699999998</v>
      </c>
      <c r="P26" s="691">
        <v>5130036.4800000004</v>
      </c>
      <c r="Q26" s="691">
        <v>2968566.41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562</v>
      </c>
      <c r="L27" s="690" t="s">
        <v>26</v>
      </c>
      <c r="N27" s="691">
        <v>45129304.869999997</v>
      </c>
      <c r="P27" s="690">
        <v>0</v>
      </c>
      <c r="Q27" s="691">
        <v>45129304.869999997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500781</v>
      </c>
      <c r="J28" s="690" t="s">
        <v>424</v>
      </c>
      <c r="K28" s="690" t="s">
        <v>561</v>
      </c>
      <c r="L28" s="690" t="s">
        <v>26</v>
      </c>
      <c r="N28" s="691">
        <v>-432491.91</v>
      </c>
      <c r="P28" s="691">
        <v>1076719.1599999999</v>
      </c>
      <c r="Q28" s="691">
        <v>644227.25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500781</v>
      </c>
      <c r="J29" s="690" t="s">
        <v>424</v>
      </c>
      <c r="K29" s="690" t="s">
        <v>562</v>
      </c>
      <c r="L29" s="690" t="s">
        <v>26</v>
      </c>
      <c r="N29" s="691">
        <v>9632626.4499999993</v>
      </c>
      <c r="P29" s="690">
        <v>0</v>
      </c>
      <c r="Q29" s="691">
        <v>9632626.4499999993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500839</v>
      </c>
      <c r="J30" s="690" t="s">
        <v>586</v>
      </c>
      <c r="K30" s="690" t="s">
        <v>561</v>
      </c>
      <c r="L30" s="690" t="s">
        <v>26</v>
      </c>
      <c r="N30" s="690">
        <v>0</v>
      </c>
      <c r="P30" s="691">
        <v>82457.17</v>
      </c>
      <c r="Q30" s="691">
        <v>82457.17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561</v>
      </c>
      <c r="L31" s="690" t="s">
        <v>26</v>
      </c>
      <c r="N31" s="691">
        <v>-297988.14</v>
      </c>
      <c r="P31" s="691">
        <v>714623.07</v>
      </c>
      <c r="Q31" s="691">
        <v>416634.93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500883</v>
      </c>
      <c r="J32" s="690" t="s">
        <v>431</v>
      </c>
      <c r="K32" s="690" t="s">
        <v>562</v>
      </c>
      <c r="L32" s="690" t="s">
        <v>26</v>
      </c>
      <c r="N32" s="691">
        <v>6358771.7699999996</v>
      </c>
      <c r="P32" s="690">
        <v>0</v>
      </c>
      <c r="Q32" s="691">
        <v>6358771.7699999996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500884</v>
      </c>
      <c r="J33" s="690" t="s">
        <v>431</v>
      </c>
      <c r="K33" s="690" t="s">
        <v>561</v>
      </c>
      <c r="L33" s="690" t="s">
        <v>26</v>
      </c>
      <c r="N33" s="691">
        <v>-514198.35</v>
      </c>
      <c r="P33" s="691">
        <v>1258922.71</v>
      </c>
      <c r="Q33" s="691">
        <v>744724.36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500884</v>
      </c>
      <c r="J34" s="690" t="s">
        <v>431</v>
      </c>
      <c r="K34" s="690" t="s">
        <v>562</v>
      </c>
      <c r="L34" s="690" t="s">
        <v>26</v>
      </c>
      <c r="N34" s="691">
        <v>11191645.529999999</v>
      </c>
      <c r="P34" s="690">
        <v>0</v>
      </c>
      <c r="Q34" s="691">
        <v>11191645.529999999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500885</v>
      </c>
      <c r="J35" s="690" t="s">
        <v>432</v>
      </c>
      <c r="K35" s="690" t="s">
        <v>561</v>
      </c>
      <c r="L35" s="690" t="s">
        <v>26</v>
      </c>
      <c r="N35" s="691">
        <v>-2525513.54</v>
      </c>
      <c r="P35" s="691">
        <v>2804092.19</v>
      </c>
      <c r="Q35" s="691">
        <v>3265159.95</v>
      </c>
      <c r="R35" s="691">
        <v>-2986581.3</v>
      </c>
    </row>
    <row r="36" spans="4:18" x14ac:dyDescent="0.2">
      <c r="D36" s="690" t="s">
        <v>384</v>
      </c>
      <c r="F36" s="690">
        <v>138901</v>
      </c>
      <c r="I36" s="690">
        <v>500885</v>
      </c>
      <c r="J36" s="690" t="s">
        <v>432</v>
      </c>
      <c r="K36" s="690" t="s">
        <v>562</v>
      </c>
      <c r="L36" s="690" t="s">
        <v>26</v>
      </c>
      <c r="N36" s="691">
        <v>37792929.369999997</v>
      </c>
      <c r="P36" s="691">
        <v>658602.30000000005</v>
      </c>
      <c r="Q36" s="691">
        <v>34806348.030000001</v>
      </c>
      <c r="R36" s="691">
        <v>3645183.64</v>
      </c>
    </row>
    <row r="37" spans="4:18" x14ac:dyDescent="0.2">
      <c r="D37" s="690" t="s">
        <v>384</v>
      </c>
      <c r="F37" s="690">
        <v>138901</v>
      </c>
      <c r="I37" s="690">
        <v>500913</v>
      </c>
      <c r="J37" s="690" t="s">
        <v>434</v>
      </c>
      <c r="K37" s="690" t="s">
        <v>561</v>
      </c>
      <c r="L37" s="690" t="s">
        <v>26</v>
      </c>
      <c r="N37" s="691">
        <v>-10588725.539999999</v>
      </c>
      <c r="P37" s="691">
        <v>25505213.370000001</v>
      </c>
      <c r="Q37" s="691">
        <v>14916487.83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500913</v>
      </c>
      <c r="J38" s="690" t="s">
        <v>434</v>
      </c>
      <c r="K38" s="690" t="s">
        <v>562</v>
      </c>
      <c r="L38" s="690" t="s">
        <v>26</v>
      </c>
      <c r="N38" s="691">
        <v>204464870.43000001</v>
      </c>
      <c r="P38" s="690">
        <v>0</v>
      </c>
      <c r="Q38" s="691">
        <v>204464870.43000001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500914</v>
      </c>
      <c r="J39" s="690" t="s">
        <v>435</v>
      </c>
      <c r="K39" s="690" t="s">
        <v>561</v>
      </c>
      <c r="L39" s="690" t="s">
        <v>26</v>
      </c>
      <c r="N39" s="691">
        <v>-2926753.07</v>
      </c>
      <c r="P39" s="691">
        <v>3267599.02</v>
      </c>
      <c r="Q39" s="691">
        <v>3986931.91</v>
      </c>
      <c r="R39" s="691">
        <v>-3646085.96</v>
      </c>
    </row>
    <row r="40" spans="4:18" x14ac:dyDescent="0.2">
      <c r="D40" s="690" t="s">
        <v>384</v>
      </c>
      <c r="F40" s="690">
        <v>138901</v>
      </c>
      <c r="I40" s="690">
        <v>500914</v>
      </c>
      <c r="J40" s="690" t="s">
        <v>435</v>
      </c>
      <c r="K40" s="690" t="s">
        <v>562</v>
      </c>
      <c r="L40" s="690" t="s">
        <v>26</v>
      </c>
      <c r="N40" s="691">
        <v>45677893.539999999</v>
      </c>
      <c r="P40" s="691">
        <v>768355.65</v>
      </c>
      <c r="Q40" s="690">
        <v>0</v>
      </c>
      <c r="R40" s="691">
        <v>46446249.189999998</v>
      </c>
    </row>
    <row r="41" spans="4:18" x14ac:dyDescent="0.2">
      <c r="D41" s="690" t="s">
        <v>384</v>
      </c>
      <c r="F41" s="690">
        <v>138901</v>
      </c>
      <c r="I41" s="690">
        <v>500918</v>
      </c>
      <c r="J41" s="690" t="s">
        <v>434</v>
      </c>
      <c r="K41" s="690" t="s">
        <v>561</v>
      </c>
      <c r="L41" s="690" t="s">
        <v>26</v>
      </c>
      <c r="N41" s="691">
        <v>-37594.61</v>
      </c>
      <c r="P41" s="691">
        <v>85514.35</v>
      </c>
      <c r="Q41" s="691">
        <v>47919.74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500918</v>
      </c>
      <c r="J42" s="690" t="s">
        <v>434</v>
      </c>
      <c r="K42" s="690" t="s">
        <v>562</v>
      </c>
      <c r="L42" s="690" t="s">
        <v>26</v>
      </c>
      <c r="N42" s="691">
        <v>649032.79</v>
      </c>
      <c r="P42" s="690">
        <v>0</v>
      </c>
      <c r="Q42" s="691">
        <v>649032.79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500980</v>
      </c>
      <c r="J43" s="690" t="s">
        <v>439</v>
      </c>
      <c r="K43" s="690" t="s">
        <v>561</v>
      </c>
      <c r="L43" s="690" t="s">
        <v>26</v>
      </c>
      <c r="N43" s="691">
        <v>-31611.45</v>
      </c>
      <c r="P43" s="691">
        <v>231300.69</v>
      </c>
      <c r="Q43" s="691">
        <v>199689.24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500980</v>
      </c>
      <c r="J44" s="690" t="s">
        <v>439</v>
      </c>
      <c r="K44" s="690" t="s">
        <v>562</v>
      </c>
      <c r="L44" s="690" t="s">
        <v>26</v>
      </c>
      <c r="N44" s="691">
        <v>790130.74</v>
      </c>
      <c r="P44" s="690">
        <v>0</v>
      </c>
      <c r="Q44" s="691">
        <v>790130.74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501000</v>
      </c>
      <c r="J45" s="690" t="s">
        <v>440</v>
      </c>
      <c r="K45" s="690" t="s">
        <v>562</v>
      </c>
      <c r="L45" s="690" t="s">
        <v>26</v>
      </c>
      <c r="N45" s="691">
        <v>7617174.8600000003</v>
      </c>
      <c r="P45" s="690">
        <v>0</v>
      </c>
      <c r="Q45" s="691">
        <v>7617174.8600000003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501045</v>
      </c>
      <c r="J46" s="690" t="s">
        <v>518</v>
      </c>
      <c r="K46" s="690" t="s">
        <v>561</v>
      </c>
      <c r="L46" s="690" t="s">
        <v>26</v>
      </c>
      <c r="N46" s="690">
        <v>0</v>
      </c>
      <c r="P46" s="691">
        <v>5338573.4000000004</v>
      </c>
      <c r="Q46" s="691">
        <v>5338573.4000000004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501045</v>
      </c>
      <c r="J47" s="690" t="s">
        <v>518</v>
      </c>
      <c r="K47" s="690" t="s">
        <v>562</v>
      </c>
      <c r="L47" s="690" t="s">
        <v>26</v>
      </c>
      <c r="N47" s="690">
        <v>0</v>
      </c>
      <c r="P47" s="691">
        <v>1832236.5</v>
      </c>
      <c r="Q47" s="691">
        <v>1832236.5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501075</v>
      </c>
      <c r="J48" s="690" t="s">
        <v>1240</v>
      </c>
      <c r="K48" s="690" t="s">
        <v>561</v>
      </c>
      <c r="L48" s="690" t="s">
        <v>26</v>
      </c>
      <c r="N48" s="690">
        <v>0</v>
      </c>
      <c r="P48" s="691">
        <v>53178.99</v>
      </c>
      <c r="Q48" s="691">
        <v>53178.99</v>
      </c>
      <c r="R48" s="690">
        <v>0</v>
      </c>
    </row>
    <row r="49" spans="2:18" x14ac:dyDescent="0.2">
      <c r="D49" s="690" t="s">
        <v>384</v>
      </c>
      <c r="F49" s="690">
        <v>138901</v>
      </c>
      <c r="I49" s="690">
        <v>501076</v>
      </c>
      <c r="J49" s="690" t="s">
        <v>1241</v>
      </c>
      <c r="K49" s="690" t="s">
        <v>561</v>
      </c>
      <c r="L49" s="690" t="s">
        <v>26</v>
      </c>
      <c r="N49" s="690">
        <v>0</v>
      </c>
      <c r="P49" s="691">
        <v>53268.35</v>
      </c>
      <c r="Q49" s="691">
        <v>53268.35</v>
      </c>
      <c r="R49" s="690">
        <v>0</v>
      </c>
    </row>
    <row r="50" spans="2:18" x14ac:dyDescent="0.2">
      <c r="D50" s="690" t="s">
        <v>384</v>
      </c>
      <c r="F50" s="690">
        <v>138901</v>
      </c>
      <c r="I50" s="690">
        <v>501078</v>
      </c>
      <c r="J50" s="690" t="s">
        <v>1243</v>
      </c>
      <c r="K50" s="690" t="s">
        <v>561</v>
      </c>
      <c r="L50" s="690" t="s">
        <v>26</v>
      </c>
      <c r="N50" s="690">
        <v>0</v>
      </c>
      <c r="P50" s="691">
        <v>53268.35</v>
      </c>
      <c r="Q50" s="691">
        <v>53268.35</v>
      </c>
      <c r="R50" s="690">
        <v>0</v>
      </c>
    </row>
    <row r="51" spans="2:18" x14ac:dyDescent="0.2">
      <c r="D51" s="690" t="s">
        <v>384</v>
      </c>
      <c r="F51" s="690">
        <v>138901</v>
      </c>
      <c r="I51" s="690">
        <v>501294</v>
      </c>
      <c r="J51" s="690" t="s">
        <v>1592</v>
      </c>
      <c r="K51" s="690" t="s">
        <v>561</v>
      </c>
      <c r="L51" s="690" t="s">
        <v>26</v>
      </c>
      <c r="N51" s="691">
        <v>-1114.77</v>
      </c>
      <c r="P51" s="691">
        <v>1114.77</v>
      </c>
      <c r="Q51" s="691">
        <v>3617.11</v>
      </c>
      <c r="R51" s="691">
        <v>-3617.11</v>
      </c>
    </row>
    <row r="52" spans="2:18" x14ac:dyDescent="0.2">
      <c r="D52" s="690" t="s">
        <v>384</v>
      </c>
      <c r="F52" s="690">
        <v>138901</v>
      </c>
      <c r="I52" s="690">
        <v>501294</v>
      </c>
      <c r="J52" s="690" t="s">
        <v>1592</v>
      </c>
      <c r="K52" s="690" t="s">
        <v>562</v>
      </c>
      <c r="L52" s="690" t="s">
        <v>26</v>
      </c>
      <c r="N52" s="691">
        <v>149832.76</v>
      </c>
      <c r="P52" s="691">
        <v>69733.62</v>
      </c>
      <c r="Q52" s="690">
        <v>0</v>
      </c>
      <c r="R52" s="691">
        <v>219566.38</v>
      </c>
    </row>
    <row r="53" spans="2:18" x14ac:dyDescent="0.2">
      <c r="D53" s="690" t="s">
        <v>384</v>
      </c>
      <c r="F53" s="690">
        <v>138901</v>
      </c>
      <c r="I53" s="690">
        <v>501295</v>
      </c>
      <c r="J53" s="690" t="s">
        <v>1592</v>
      </c>
      <c r="K53" s="690" t="s">
        <v>561</v>
      </c>
      <c r="L53" s="690" t="s">
        <v>26</v>
      </c>
      <c r="N53" s="691">
        <v>-1114.77</v>
      </c>
      <c r="P53" s="691">
        <v>1114.77</v>
      </c>
      <c r="Q53" s="691">
        <v>3617.11</v>
      </c>
      <c r="R53" s="691">
        <v>-3617.11</v>
      </c>
    </row>
    <row r="54" spans="2:18" x14ac:dyDescent="0.2">
      <c r="D54" s="690" t="s">
        <v>384</v>
      </c>
      <c r="F54" s="690">
        <v>138901</v>
      </c>
      <c r="I54" s="690">
        <v>501295</v>
      </c>
      <c r="J54" s="690" t="s">
        <v>1592</v>
      </c>
      <c r="K54" s="690" t="s">
        <v>562</v>
      </c>
      <c r="L54" s="690" t="s">
        <v>26</v>
      </c>
      <c r="N54" s="691">
        <v>149832.76</v>
      </c>
      <c r="P54" s="691">
        <v>69733.62</v>
      </c>
      <c r="Q54" s="690">
        <v>0</v>
      </c>
      <c r="R54" s="691">
        <v>219566.38</v>
      </c>
    </row>
    <row r="55" spans="2:18" x14ac:dyDescent="0.2">
      <c r="D55" s="690" t="s">
        <v>384</v>
      </c>
      <c r="F55" s="690">
        <v>138901</v>
      </c>
      <c r="I55" s="690">
        <v>501296</v>
      </c>
      <c r="J55" s="690" t="s">
        <v>1592</v>
      </c>
      <c r="K55" s="690" t="s">
        <v>561</v>
      </c>
      <c r="L55" s="690" t="s">
        <v>26</v>
      </c>
      <c r="N55" s="690">
        <v>-181.7</v>
      </c>
      <c r="P55" s="690">
        <v>650.45000000000005</v>
      </c>
      <c r="Q55" s="690">
        <v>468.75</v>
      </c>
      <c r="R55" s="690">
        <v>0</v>
      </c>
    </row>
    <row r="56" spans="2:18" x14ac:dyDescent="0.2">
      <c r="D56" s="690" t="s">
        <v>384</v>
      </c>
      <c r="F56" s="690">
        <v>138901</v>
      </c>
      <c r="I56" s="690">
        <v>501296</v>
      </c>
      <c r="J56" s="690" t="s">
        <v>1592</v>
      </c>
      <c r="K56" s="690" t="s">
        <v>562</v>
      </c>
      <c r="L56" s="690" t="s">
        <v>26</v>
      </c>
      <c r="N56" s="691">
        <v>14373.47</v>
      </c>
      <c r="P56" s="691">
        <v>1098.0899999999999</v>
      </c>
      <c r="Q56" s="691">
        <v>15471.56</v>
      </c>
      <c r="R56" s="690">
        <v>0</v>
      </c>
    </row>
    <row r="57" spans="2:18" x14ac:dyDescent="0.2">
      <c r="D57" s="690" t="s">
        <v>384</v>
      </c>
      <c r="F57" s="690">
        <v>138901</v>
      </c>
      <c r="I57" s="690">
        <v>501308</v>
      </c>
      <c r="J57" s="690" t="s">
        <v>1605</v>
      </c>
      <c r="K57" s="690" t="s">
        <v>561</v>
      </c>
      <c r="L57" s="690" t="s">
        <v>26</v>
      </c>
      <c r="N57" s="691">
        <v>-14221.7</v>
      </c>
      <c r="P57" s="691">
        <v>32579.8</v>
      </c>
      <c r="Q57" s="691">
        <v>51223.29</v>
      </c>
      <c r="R57" s="691">
        <v>-32865.19</v>
      </c>
    </row>
    <row r="58" spans="2:18" x14ac:dyDescent="0.2">
      <c r="D58" s="690" t="s">
        <v>384</v>
      </c>
      <c r="F58" s="690">
        <v>138901</v>
      </c>
      <c r="I58" s="690">
        <v>501308</v>
      </c>
      <c r="J58" s="690" t="s">
        <v>1605</v>
      </c>
      <c r="K58" s="690" t="s">
        <v>562</v>
      </c>
      <c r="L58" s="690" t="s">
        <v>26</v>
      </c>
      <c r="N58" s="691">
        <v>1118159.08</v>
      </c>
      <c r="P58" s="691">
        <v>97164.18</v>
      </c>
      <c r="Q58" s="691">
        <v>278434.8</v>
      </c>
      <c r="R58" s="691">
        <v>936888.46</v>
      </c>
    </row>
    <row r="60" spans="2:18" x14ac:dyDescent="0.2">
      <c r="B60" s="690" t="s">
        <v>442</v>
      </c>
      <c r="D60" s="690" t="s">
        <v>384</v>
      </c>
      <c r="F60" s="690">
        <v>138901</v>
      </c>
      <c r="L60" s="690" t="s">
        <v>26</v>
      </c>
      <c r="N60" s="691">
        <v>874497228.88</v>
      </c>
      <c r="P60" s="691">
        <v>110572262.31999999</v>
      </c>
      <c r="Q60" s="691">
        <v>940274803.82000005</v>
      </c>
      <c r="R60" s="691">
        <v>44794687.380000003</v>
      </c>
    </row>
    <row r="62" spans="2:18" x14ac:dyDescent="0.2">
      <c r="B62" s="690" t="s">
        <v>443</v>
      </c>
      <c r="D62" s="690" t="s">
        <v>384</v>
      </c>
      <c r="L62" s="690" t="s">
        <v>26</v>
      </c>
      <c r="N62" s="691">
        <v>874497228.88</v>
      </c>
      <c r="P62" s="691">
        <v>110572262.31999999</v>
      </c>
      <c r="Q62" s="691">
        <v>940274803.82000005</v>
      </c>
      <c r="R62" s="691">
        <v>44794687.380000003</v>
      </c>
    </row>
    <row r="64" spans="2:18" x14ac:dyDescent="0.2">
      <c r="B64" s="690" t="s">
        <v>444</v>
      </c>
      <c r="L64" s="690" t="s">
        <v>26</v>
      </c>
      <c r="N64" s="691">
        <v>874497228.88</v>
      </c>
      <c r="P64" s="691">
        <v>110572262.31999999</v>
      </c>
      <c r="Q64" s="691">
        <v>940274803.82000005</v>
      </c>
      <c r="R64" s="691">
        <v>44794687.380000003</v>
      </c>
    </row>
    <row r="66" spans="1:15" x14ac:dyDescent="0.2">
      <c r="A66" s="690" t="s">
        <v>1654</v>
      </c>
    </row>
    <row r="67" spans="1:15" x14ac:dyDescent="0.2">
      <c r="A67" s="690" t="s">
        <v>446</v>
      </c>
    </row>
    <row r="68" spans="1:15" x14ac:dyDescent="0.2">
      <c r="A68" s="690" t="s">
        <v>1629</v>
      </c>
    </row>
    <row r="69" spans="1:15" x14ac:dyDescent="0.2">
      <c r="A69" s="690" t="s">
        <v>447</v>
      </c>
    </row>
    <row r="71" spans="1:15" x14ac:dyDescent="0.2">
      <c r="C71" s="690" t="s">
        <v>379</v>
      </c>
      <c r="E71" s="690" t="s">
        <v>374</v>
      </c>
      <c r="G71" s="690" t="s">
        <v>448</v>
      </c>
      <c r="H71" s="690" t="s">
        <v>380</v>
      </c>
      <c r="J71" s="690" t="s">
        <v>381</v>
      </c>
      <c r="M71" s="690" t="s">
        <v>382</v>
      </c>
      <c r="O71" s="690" t="s">
        <v>383</v>
      </c>
    </row>
    <row r="73" spans="1:15" x14ac:dyDescent="0.2">
      <c r="C73" s="690" t="s">
        <v>26</v>
      </c>
      <c r="E73" s="690" t="s">
        <v>384</v>
      </c>
      <c r="G73" s="690" t="s">
        <v>561</v>
      </c>
      <c r="H73" s="691">
        <v>-24105378.260000002</v>
      </c>
      <c r="J73" s="691">
        <v>103951161.95</v>
      </c>
      <c r="M73" s="691">
        <v>86518550.359999999</v>
      </c>
      <c r="O73" s="691">
        <v>-6672766.6699999999</v>
      </c>
    </row>
    <row r="74" spans="1:15" x14ac:dyDescent="0.2">
      <c r="C74" s="690" t="s">
        <v>26</v>
      </c>
      <c r="E74" s="690" t="s">
        <v>384</v>
      </c>
      <c r="G74" s="690" t="s">
        <v>562</v>
      </c>
      <c r="H74" s="691">
        <v>898602607.13999999</v>
      </c>
      <c r="J74" s="691">
        <v>6621100.3700000001</v>
      </c>
      <c r="M74" s="691">
        <v>853756253.46000004</v>
      </c>
      <c r="O74" s="691">
        <v>51467454.049999997</v>
      </c>
    </row>
    <row r="76" spans="1:15" x14ac:dyDescent="0.2">
      <c r="B76" s="690" t="s">
        <v>442</v>
      </c>
      <c r="C76" s="690" t="s">
        <v>26</v>
      </c>
      <c r="H76" s="691">
        <v>874497228.88</v>
      </c>
      <c r="J76" s="691">
        <v>110572262.31999999</v>
      </c>
      <c r="M76" s="691">
        <v>940274803.82000005</v>
      </c>
      <c r="O76" s="691">
        <v>44794687.380000003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2C6C-8C42-4CD7-A030-AF7550C0D5FF}">
  <dimension ref="A1:U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7.77734375" style="690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.88671875" style="690" hidden="1" customWidth="1"/>
    <col min="20" max="20" width="11.33203125" style="690" hidden="1" customWidth="1"/>
    <col min="21" max="21" width="13" style="690" hidden="1" customWidth="1"/>
    <col min="22" max="22" width="8.88671875" style="690" customWidth="1"/>
    <col min="23" max="16384" width="8.88671875" style="690"/>
  </cols>
  <sheetData>
    <row r="1" spans="1:21" x14ac:dyDescent="0.2">
      <c r="A1" s="690" t="s">
        <v>1628</v>
      </c>
    </row>
    <row r="2" spans="1:21" x14ac:dyDescent="0.2">
      <c r="A2" s="690" t="s">
        <v>372</v>
      </c>
    </row>
    <row r="3" spans="1:21" x14ac:dyDescent="0.2">
      <c r="A3" s="690" t="s">
        <v>1629</v>
      </c>
      <c r="Q3" s="691"/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-84351.894974912982</v>
      </c>
      <c r="O7" s="877"/>
      <c r="P7" s="878">
        <v>84351.894974912982</v>
      </c>
      <c r="Q7" s="878">
        <v>0</v>
      </c>
      <c r="R7" s="879">
        <f>S8-R8</f>
        <v>0</v>
      </c>
      <c r="S7" s="691"/>
      <c r="T7" s="691">
        <f>N7+P7-Q7</f>
        <v>0</v>
      </c>
      <c r="U7" s="691">
        <f>R7-T7</f>
        <v>0</v>
      </c>
    </row>
    <row r="8" spans="1:21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1140006.5773652594</v>
      </c>
      <c r="O8" s="877"/>
      <c r="P8" s="879">
        <f>'[2]Working int'!Q14</f>
        <v>0</v>
      </c>
      <c r="Q8" s="879">
        <f>N8</f>
        <v>1140006.5773652594</v>
      </c>
      <c r="R8" s="879">
        <f>N8+P8-Q8</f>
        <v>0</v>
      </c>
      <c r="S8" s="724">
        <f>'[2]Working int'!AN14</f>
        <v>0</v>
      </c>
      <c r="T8" s="691"/>
    </row>
    <row r="9" spans="1:21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-633764.58689429425</v>
      </c>
      <c r="O9" s="877"/>
      <c r="P9" s="879">
        <v>633764.58689429425</v>
      </c>
      <c r="Q9" s="878">
        <v>0</v>
      </c>
      <c r="R9" s="878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8122346.6482636649</v>
      </c>
      <c r="O10" s="877"/>
      <c r="P10" s="879">
        <f>'[2]Working int'!Q6</f>
        <v>0</v>
      </c>
      <c r="Q10" s="879">
        <f>N10</f>
        <v>8122346.6482636649</v>
      </c>
      <c r="R10" s="879">
        <f t="shared" ref="R10:R24" si="0">N10+P10-Q10</f>
        <v>0</v>
      </c>
      <c r="S10" s="724">
        <f>'[2]Working int'!AN6</f>
        <v>0</v>
      </c>
    </row>
    <row r="11" spans="1:21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-2478519.2216198109</v>
      </c>
      <c r="O11" s="877"/>
      <c r="P11" s="879">
        <v>2478519.2216198109</v>
      </c>
      <c r="Q11" s="878">
        <v>0</v>
      </c>
      <c r="R11" s="878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32463502.835820075</v>
      </c>
      <c r="O12" s="877"/>
      <c r="P12" s="879">
        <f>'[2]Working int'!Q7</f>
        <v>0</v>
      </c>
      <c r="Q12" s="879">
        <f>N12</f>
        <v>32463502.835820075</v>
      </c>
      <c r="R12" s="879">
        <f t="shared" si="0"/>
        <v>0</v>
      </c>
      <c r="S12" s="724">
        <f>'[2]Working int'!AN7</f>
        <v>0</v>
      </c>
    </row>
    <row r="13" spans="1:21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-98965.909087292501</v>
      </c>
      <c r="O13" s="877"/>
      <c r="P13" s="879">
        <v>98965.909087292501</v>
      </c>
      <c r="Q13" s="878">
        <v>0</v>
      </c>
      <c r="R13" s="878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>
        <f>'[2]Working int'!Q12</f>
        <v>0</v>
      </c>
      <c r="Q14" s="879">
        <f>N14</f>
        <v>1092962.51</v>
      </c>
      <c r="R14" s="879">
        <f t="shared" si="0"/>
        <v>0</v>
      </c>
      <c r="S14" s="724">
        <f>'[2]Working int'!AN12</f>
        <v>0</v>
      </c>
    </row>
    <row r="15" spans="1:21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-149579.46704935213</v>
      </c>
      <c r="O15" s="877"/>
      <c r="P15" s="879">
        <v>149579.46704935213</v>
      </c>
      <c r="Q15" s="878">
        <v>0</v>
      </c>
      <c r="R15" s="878">
        <f>S16-R16</f>
        <v>0</v>
      </c>
      <c r="T15" s="691">
        <f>N15+P15-Q15</f>
        <v>0</v>
      </c>
      <c r="U15" s="691">
        <f>R15-T15</f>
        <v>0</v>
      </c>
    </row>
    <row r="16" spans="1:21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2215221.5694386386</v>
      </c>
      <c r="O16" s="877"/>
      <c r="P16" s="879">
        <f>'[2]Working int'!Q15</f>
        <v>0</v>
      </c>
      <c r="Q16" s="879">
        <f>N16</f>
        <v>2215221.5694386386</v>
      </c>
      <c r="R16" s="879">
        <f t="shared" si="0"/>
        <v>0</v>
      </c>
      <c r="S16" s="724">
        <f>'[2]Working int'!AN15</f>
        <v>0</v>
      </c>
    </row>
    <row r="17" spans="1:21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-66414.50702010747</v>
      </c>
      <c r="O17" s="877"/>
      <c r="P17" s="879">
        <v>66414.50702010747</v>
      </c>
      <c r="Q17" s="878">
        <v>0</v>
      </c>
      <c r="R17" s="878">
        <f>S18-R18</f>
        <v>0</v>
      </c>
      <c r="T17" s="691">
        <f>N17+P17-Q17</f>
        <v>0</v>
      </c>
      <c r="U17" s="691">
        <f>R17-T17</f>
        <v>0</v>
      </c>
    </row>
    <row r="18" spans="1:21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760287.70904257579</v>
      </c>
      <c r="O18" s="877"/>
      <c r="P18" s="879">
        <f>'[2]Working int'!Q16</f>
        <v>0</v>
      </c>
      <c r="Q18" s="879">
        <f>N18</f>
        <v>760287.70904257579</v>
      </c>
      <c r="R18" s="879">
        <f t="shared" si="0"/>
        <v>0</v>
      </c>
      <c r="S18" s="724">
        <f>'[2]Working int'!AN16</f>
        <v>0</v>
      </c>
    </row>
    <row r="19" spans="1:21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-555494.46938840486</v>
      </c>
      <c r="O19" s="877"/>
      <c r="P19" s="879">
        <v>0</v>
      </c>
      <c r="Q19" s="878">
        <v>123115.697127188</v>
      </c>
      <c r="R19" s="878">
        <f>S20-R20</f>
        <v>-678610.16651559249</v>
      </c>
      <c r="T19" s="691">
        <f>N19+P19-Q19</f>
        <v>-678610.16651559283</v>
      </c>
      <c r="U19" s="691">
        <f>R19-T19</f>
        <v>0</v>
      </c>
    </row>
    <row r="20" spans="1:21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7872464.0662784213</v>
      </c>
      <c r="O20" s="877"/>
      <c r="P20" s="879">
        <f>'[2]Working int'!Q10</f>
        <v>200252.47222181826</v>
      </c>
      <c r="Q20" s="878">
        <v>0</v>
      </c>
      <c r="R20" s="879">
        <f t="shared" si="0"/>
        <v>8072716.5385002391</v>
      </c>
      <c r="S20" s="724">
        <f>'[2]Working int'!AN10</f>
        <v>7394106.3719846467</v>
      </c>
    </row>
    <row r="21" spans="1:21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-485417.49282597657</v>
      </c>
      <c r="O21" s="877"/>
      <c r="P21" s="879">
        <v>485417.49282597657</v>
      </c>
      <c r="Q21" s="878">
        <v>0</v>
      </c>
      <c r="R21" s="878">
        <f>S22-R22</f>
        <v>0</v>
      </c>
      <c r="T21" s="691">
        <f>N21+P21-Q21</f>
        <v>0</v>
      </c>
      <c r="U21" s="691">
        <f>R21-T21</f>
        <v>0</v>
      </c>
    </row>
    <row r="22" spans="1:21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6449839.357304276</v>
      </c>
      <c r="O22" s="877"/>
      <c r="P22" s="879">
        <f>'[2]Working int'!Q11</f>
        <v>0</v>
      </c>
      <c r="Q22" s="879">
        <f>N22</f>
        <v>6449839.357304276</v>
      </c>
      <c r="R22" s="879">
        <f t="shared" si="0"/>
        <v>0</v>
      </c>
      <c r="S22" s="724">
        <f>'[2]Working int'!AN11</f>
        <v>0</v>
      </c>
    </row>
    <row r="23" spans="1:21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-652649.58665614016</v>
      </c>
      <c r="O23" s="877"/>
      <c r="P23" s="879">
        <v>0</v>
      </c>
      <c r="Q23" s="878">
        <v>137661.01816300399</v>
      </c>
      <c r="R23" s="878">
        <f>S24-R24</f>
        <v>-790310.60481914412</v>
      </c>
      <c r="T23" s="691">
        <f>N23+P23-Q23</f>
        <v>-790310.60481914412</v>
      </c>
      <c r="U23" s="691">
        <f>R23-T23</f>
        <v>0</v>
      </c>
    </row>
    <row r="24" spans="1:21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8834071.680502072</v>
      </c>
      <c r="O24" s="877"/>
      <c r="P24" s="879">
        <f>'[2]Working int'!Q9</f>
        <v>198150.59374214752</v>
      </c>
      <c r="Q24" s="878">
        <v>0</v>
      </c>
      <c r="R24" s="879">
        <f t="shared" si="0"/>
        <v>9032222.2742442191</v>
      </c>
      <c r="S24" s="724">
        <f>'[2]Working int'!AN9</f>
        <v>8241911.6694250749</v>
      </c>
    </row>
    <row r="25" spans="1:21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-8207.9362503281445</v>
      </c>
      <c r="O25" s="877"/>
      <c r="P25" s="879">
        <v>8207.9362503281445</v>
      </c>
      <c r="Q25" s="878">
        <v>0</v>
      </c>
      <c r="R25" s="878">
        <f>S26-R26</f>
        <v>0</v>
      </c>
      <c r="T25" s="691">
        <f>N25+P25-Q25</f>
        <v>0</v>
      </c>
      <c r="U25" s="691">
        <f>R25-T25</f>
        <v>0</v>
      </c>
    </row>
    <row r="26" spans="1:21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100509.22309054346</v>
      </c>
      <c r="O26" s="877"/>
      <c r="P26" s="879">
        <f>'[2]Working int'!Q17</f>
        <v>0</v>
      </c>
      <c r="Q26" s="879">
        <f>N26</f>
        <v>100509.22309054346</v>
      </c>
      <c r="R26" s="879">
        <f>N26+P26-Q26</f>
        <v>0</v>
      </c>
      <c r="S26" s="724">
        <f>'[2]Working int'!AN17</f>
        <v>0</v>
      </c>
    </row>
    <row r="27" spans="1:21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3017366.4933110415</v>
      </c>
      <c r="O27" s="877"/>
      <c r="P27" s="879">
        <f>'[2]Working int'!Q8</f>
        <v>0</v>
      </c>
      <c r="Q27" s="879">
        <f>N27</f>
        <v>3017366.4933110415</v>
      </c>
      <c r="R27" s="879">
        <f>N27+P27-Q27</f>
        <v>0</v>
      </c>
      <c r="S27" s="724">
        <f>'[2]Working int'!AN8</f>
        <v>0</v>
      </c>
    </row>
    <row r="29" spans="1:21" x14ac:dyDescent="0.2">
      <c r="B29" s="690" t="s">
        <v>442</v>
      </c>
      <c r="D29" s="690" t="s">
        <v>384</v>
      </c>
      <c r="F29" s="690">
        <v>136001</v>
      </c>
      <c r="L29" s="690" t="s">
        <v>26</v>
      </c>
      <c r="N29" s="691">
        <f>SUM(N7:N28)</f>
        <v>66855213.598649949</v>
      </c>
      <c r="P29" s="691">
        <f>SUM(P7:P28)</f>
        <v>4403624.0816860395</v>
      </c>
      <c r="Q29" s="691">
        <f>SUM(Q7:Q28)</f>
        <v>55622819.63892626</v>
      </c>
      <c r="R29" s="691">
        <f>SUM(R7:R28)</f>
        <v>15636018.041409722</v>
      </c>
      <c r="S29" s="691">
        <f>SUM(S7:S28)</f>
        <v>15636018.041409722</v>
      </c>
    </row>
    <row r="30" spans="1:21" x14ac:dyDescent="0.2">
      <c r="S30" s="724">
        <f>S29-'[2]Working int'!AN18</f>
        <v>0</v>
      </c>
    </row>
    <row r="31" spans="1:21" x14ac:dyDescent="0.2">
      <c r="B31" s="690" t="s">
        <v>443</v>
      </c>
      <c r="D31" s="690" t="s">
        <v>384</v>
      </c>
      <c r="L31" s="690" t="s">
        <v>26</v>
      </c>
      <c r="N31" s="691">
        <f>N29</f>
        <v>66855213.598649949</v>
      </c>
      <c r="P31" s="691">
        <f>P29</f>
        <v>4403624.0816860395</v>
      </c>
      <c r="Q31" s="691">
        <f>Q29</f>
        <v>55622819.63892626</v>
      </c>
      <c r="R31" s="691">
        <f>R29</f>
        <v>15636018.041409722</v>
      </c>
    </row>
    <row r="33" spans="1:18" x14ac:dyDescent="0.2">
      <c r="B33" s="690" t="s">
        <v>444</v>
      </c>
      <c r="L33" s="690" t="s">
        <v>26</v>
      </c>
      <c r="N33" s="691">
        <f>N31</f>
        <v>66855213.598649949</v>
      </c>
      <c r="P33" s="691">
        <f>P31</f>
        <v>4403624.0816860395</v>
      </c>
      <c r="Q33" s="691">
        <f>Q31</f>
        <v>55622819.63892626</v>
      </c>
      <c r="R33" s="691">
        <f>R31</f>
        <v>15636018.041409722</v>
      </c>
    </row>
    <row r="34" spans="1:18" x14ac:dyDescent="0.2">
      <c r="K34" s="319" t="s">
        <v>561</v>
      </c>
      <c r="L34" s="319"/>
      <c r="M34" s="319"/>
      <c r="N34" s="319"/>
      <c r="O34" s="319"/>
      <c r="P34" s="1013">
        <f>SUMIF(K7:K27,K34,P7:P27)</f>
        <v>4005221.0157220745</v>
      </c>
      <c r="Q34" s="319"/>
      <c r="R34" s="724">
        <f>ROUND(R33-'[2]Working int'!AN18,0)</f>
        <v>0</v>
      </c>
    </row>
    <row r="35" spans="1:18" x14ac:dyDescent="0.2">
      <c r="A35" s="690" t="s">
        <v>1630</v>
      </c>
      <c r="K35" s="319" t="s">
        <v>562</v>
      </c>
      <c r="L35" s="319"/>
      <c r="M35" s="319"/>
      <c r="N35" s="319"/>
      <c r="O35" s="319"/>
      <c r="P35" s="1013">
        <f>SUMIF(K8:K28,K35,P8:P28)</f>
        <v>398403.06596396578</v>
      </c>
      <c r="Q35" s="319"/>
      <c r="R35" s="691"/>
    </row>
    <row r="36" spans="1:18" x14ac:dyDescent="0.2">
      <c r="A36" s="690" t="s">
        <v>446</v>
      </c>
      <c r="K36" s="319"/>
      <c r="L36" s="319"/>
      <c r="M36" s="319"/>
      <c r="N36" s="319"/>
      <c r="O36" s="319"/>
      <c r="P36" s="1013">
        <f>P35-'[2]Working int'!Q18</f>
        <v>0</v>
      </c>
      <c r="Q36" s="321"/>
      <c r="R36" s="691"/>
    </row>
    <row r="37" spans="1:18" x14ac:dyDescent="0.2">
      <c r="A37" s="690" t="s">
        <v>1629</v>
      </c>
      <c r="K37" s="319"/>
      <c r="L37" s="319"/>
      <c r="M37" s="319"/>
      <c r="N37" s="319"/>
      <c r="O37" s="319"/>
      <c r="P37" s="319"/>
      <c r="Q37" s="319"/>
    </row>
    <row r="38" spans="1:18" x14ac:dyDescent="0.2">
      <c r="A38" s="690" t="s">
        <v>447</v>
      </c>
      <c r="K38" s="319"/>
      <c r="L38" s="319"/>
      <c r="M38" s="319"/>
      <c r="N38" s="319"/>
      <c r="O38" s="319"/>
      <c r="P38" s="319"/>
      <c r="Q38" s="319"/>
    </row>
    <row r="40" spans="1:18" x14ac:dyDescent="0.2">
      <c r="C40" s="690" t="s">
        <v>379</v>
      </c>
      <c r="E40" s="690" t="s">
        <v>374</v>
      </c>
      <c r="G40" s="690" t="s">
        <v>448</v>
      </c>
      <c r="H40" s="690" t="s">
        <v>380</v>
      </c>
      <c r="J40" s="690" t="s">
        <v>381</v>
      </c>
      <c r="M40" s="690" t="s">
        <v>382</v>
      </c>
      <c r="O40" s="690" t="s">
        <v>383</v>
      </c>
    </row>
    <row r="42" spans="1:18" x14ac:dyDescent="0.2">
      <c r="C42" s="690" t="s">
        <v>26</v>
      </c>
      <c r="E42" s="690" t="s">
        <v>384</v>
      </c>
      <c r="G42" s="690" t="s">
        <v>561</v>
      </c>
      <c r="H42" s="691">
        <f>SUMIF(K7:K27,G42,N7:N27)</f>
        <v>-5213365.0717666196</v>
      </c>
      <c r="J42" s="691">
        <f>SUMIF(K7:K27,G42,P7:P27)</f>
        <v>4005221.0157220745</v>
      </c>
      <c r="M42" s="691">
        <f>SUMIF(K7:K27,G42,Q7:Q27)</f>
        <v>260776.71529019199</v>
      </c>
      <c r="O42" s="691">
        <f>SUMIF($K$7:$K$27,G42,$R$7:$R$27)</f>
        <v>-1468920.7713347366</v>
      </c>
      <c r="P42" s="691"/>
    </row>
    <row r="43" spans="1:18" x14ac:dyDescent="0.2">
      <c r="C43" s="690" t="s">
        <v>26</v>
      </c>
      <c r="E43" s="690" t="s">
        <v>384</v>
      </c>
      <c r="G43" s="690" t="s">
        <v>562</v>
      </c>
      <c r="H43" s="691">
        <f>SUMIF(K7:K27,G43,N7:N27)</f>
        <v>72068578.670416579</v>
      </c>
      <c r="J43" s="691">
        <f>SUMIF(K7:K27,G43,P7:P27)</f>
        <v>398403.06596396578</v>
      </c>
      <c r="M43" s="691">
        <f>SUMIF(K7:K27,G43,Q7:Q27)</f>
        <v>55362042.923636071</v>
      </c>
      <c r="O43" s="691">
        <f>SUMIF($K$7:$K$27,G43,$R$7:$R$27)</f>
        <v>17104938.812744457</v>
      </c>
      <c r="P43" s="691"/>
    </row>
    <row r="45" spans="1:18" x14ac:dyDescent="0.2">
      <c r="B45" s="690" t="s">
        <v>442</v>
      </c>
      <c r="C45" s="690" t="s">
        <v>26</v>
      </c>
      <c r="H45" s="691">
        <f>H42+H43</f>
        <v>66855213.598649956</v>
      </c>
      <c r="J45" s="691">
        <f>J42+J43</f>
        <v>4403624.0816860404</v>
      </c>
      <c r="M45" s="691">
        <f>M42+M43</f>
        <v>55622819.63892626</v>
      </c>
      <c r="O45" s="691">
        <f>O42+O43</f>
        <v>15636018.04140972</v>
      </c>
      <c r="P45" s="691"/>
    </row>
    <row r="56" spans="14:14" x14ac:dyDescent="0.2">
      <c r="N56" s="691"/>
    </row>
    <row r="57" spans="14:14" x14ac:dyDescent="0.2">
      <c r="N57" s="691"/>
    </row>
    <row r="58" spans="14:14" x14ac:dyDescent="0.2">
      <c r="N58" s="691"/>
    </row>
    <row r="59" spans="14:14" x14ac:dyDescent="0.2">
      <c r="N59" s="691"/>
    </row>
    <row r="60" spans="14:14" x14ac:dyDescent="0.2">
      <c r="N60" s="691"/>
    </row>
    <row r="61" spans="14:14" x14ac:dyDescent="0.2">
      <c r="N61" s="691"/>
    </row>
    <row r="62" spans="14:14" x14ac:dyDescent="0.2">
      <c r="N62" s="691"/>
    </row>
    <row r="63" spans="14:14" x14ac:dyDescent="0.2">
      <c r="N63" s="691"/>
    </row>
    <row r="64" spans="14:14" x14ac:dyDescent="0.2">
      <c r="N64" s="691"/>
    </row>
    <row r="65" spans="14:14" x14ac:dyDescent="0.2">
      <c r="N65" s="691"/>
    </row>
    <row r="66" spans="14:14" x14ac:dyDescent="0.2">
      <c r="N66" s="691"/>
    </row>
    <row r="67" spans="14:14" x14ac:dyDescent="0.2">
      <c r="N67" s="691"/>
    </row>
    <row r="68" spans="14:14" x14ac:dyDescent="0.2">
      <c r="N68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100.8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6440-B79F-4535-872D-7767452267A0}">
  <dimension ref="A1:R35"/>
  <sheetViews>
    <sheetView workbookViewId="0">
      <pane ySplit="5" topLeftCell="A6" activePane="bottomLeft" state="frozen"/>
      <selection pane="bottomLeft" activeCell="I7" sqref="I7:I17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1638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500401</v>
      </c>
      <c r="J7" s="690" t="s">
        <v>398</v>
      </c>
      <c r="K7" s="690" t="s">
        <v>559</v>
      </c>
      <c r="L7" s="690" t="s">
        <v>26</v>
      </c>
      <c r="N7" s="690">
        <v>0</v>
      </c>
      <c r="P7" s="690">
        <v>0</v>
      </c>
      <c r="Q7" s="690">
        <v>0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500401</v>
      </c>
      <c r="J8" s="690" t="s">
        <v>398</v>
      </c>
      <c r="K8" s="690" t="s">
        <v>560</v>
      </c>
      <c r="L8" s="690" t="s">
        <v>26</v>
      </c>
      <c r="N8" s="690">
        <v>0</v>
      </c>
      <c r="P8" s="690">
        <v>0</v>
      </c>
      <c r="Q8" s="690">
        <v>0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500470</v>
      </c>
      <c r="J9" s="690" t="s">
        <v>399</v>
      </c>
      <c r="K9" s="690" t="s">
        <v>560</v>
      </c>
      <c r="L9" s="690" t="s">
        <v>26</v>
      </c>
      <c r="N9" s="690">
        <v>0</v>
      </c>
      <c r="P9" s="690">
        <v>53.4</v>
      </c>
      <c r="Q9" s="690">
        <v>53.4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500538</v>
      </c>
      <c r="J10" s="690" t="s">
        <v>403</v>
      </c>
      <c r="K10" s="690" t="s">
        <v>560</v>
      </c>
      <c r="L10" s="690" t="s">
        <v>26</v>
      </c>
      <c r="N10" s="690">
        <v>0</v>
      </c>
      <c r="P10" s="691">
        <v>42414.29</v>
      </c>
      <c r="Q10" s="691">
        <v>42414.29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500602</v>
      </c>
      <c r="J11" s="690" t="s">
        <v>568</v>
      </c>
      <c r="K11" s="690" t="s">
        <v>559</v>
      </c>
      <c r="L11" s="690" t="s">
        <v>26</v>
      </c>
      <c r="N11" s="690">
        <v>0</v>
      </c>
      <c r="P11" s="691">
        <v>1750.36</v>
      </c>
      <c r="Q11" s="691">
        <v>1750.36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500602</v>
      </c>
      <c r="J12" s="690" t="s">
        <v>568</v>
      </c>
      <c r="K12" s="690" t="s">
        <v>560</v>
      </c>
      <c r="L12" s="690" t="s">
        <v>26</v>
      </c>
      <c r="N12" s="690">
        <v>0</v>
      </c>
      <c r="P12" s="690">
        <v>178.58</v>
      </c>
      <c r="Q12" s="690">
        <v>178.58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500693</v>
      </c>
      <c r="J13" s="690" t="s">
        <v>417</v>
      </c>
      <c r="K13" s="690" t="s">
        <v>559</v>
      </c>
      <c r="L13" s="690" t="s">
        <v>26</v>
      </c>
      <c r="N13" s="690">
        <v>0</v>
      </c>
      <c r="P13" s="690">
        <v>254.77</v>
      </c>
      <c r="Q13" s="690">
        <v>254.77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500776</v>
      </c>
      <c r="J14" s="690" t="s">
        <v>424</v>
      </c>
      <c r="K14" s="690" t="s">
        <v>560</v>
      </c>
      <c r="L14" s="690" t="s">
        <v>26</v>
      </c>
      <c r="N14" s="690">
        <v>0</v>
      </c>
      <c r="P14" s="690">
        <v>216.32</v>
      </c>
      <c r="Q14" s="690">
        <v>216.32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500883</v>
      </c>
      <c r="J15" s="690" t="s">
        <v>431</v>
      </c>
      <c r="K15" s="690" t="s">
        <v>560</v>
      </c>
      <c r="L15" s="690" t="s">
        <v>26</v>
      </c>
      <c r="N15" s="690">
        <v>0</v>
      </c>
      <c r="P15" s="690">
        <v>104.42</v>
      </c>
      <c r="Q15" s="690">
        <v>104.42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500884</v>
      </c>
      <c r="J16" s="690" t="s">
        <v>431</v>
      </c>
      <c r="K16" s="690" t="s">
        <v>560</v>
      </c>
      <c r="L16" s="690" t="s">
        <v>26</v>
      </c>
      <c r="N16" s="690">
        <v>0</v>
      </c>
      <c r="P16" s="690">
        <v>123.52</v>
      </c>
      <c r="Q16" s="690">
        <v>123.52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500913</v>
      </c>
      <c r="J17" s="690" t="s">
        <v>434</v>
      </c>
      <c r="K17" s="690" t="s">
        <v>560</v>
      </c>
      <c r="L17" s="690" t="s">
        <v>26</v>
      </c>
      <c r="N17" s="690">
        <v>0</v>
      </c>
      <c r="P17" s="690">
        <v>58.49</v>
      </c>
      <c r="Q17" s="690">
        <v>58.49</v>
      </c>
      <c r="R17" s="690">
        <v>0</v>
      </c>
    </row>
    <row r="19" spans="1:18" x14ac:dyDescent="0.2">
      <c r="B19" s="690" t="s">
        <v>442</v>
      </c>
      <c r="D19" s="690" t="s">
        <v>384</v>
      </c>
      <c r="F19" s="690">
        <v>138901</v>
      </c>
      <c r="L19" s="690" t="s">
        <v>26</v>
      </c>
      <c r="N19" s="690">
        <v>0</v>
      </c>
      <c r="P19" s="691">
        <v>45154.15</v>
      </c>
      <c r="Q19" s="691">
        <v>45154.15</v>
      </c>
      <c r="R19" s="690">
        <v>0</v>
      </c>
    </row>
    <row r="21" spans="1:18" x14ac:dyDescent="0.2">
      <c r="B21" s="690" t="s">
        <v>443</v>
      </c>
      <c r="D21" s="690" t="s">
        <v>384</v>
      </c>
      <c r="L21" s="690" t="s">
        <v>26</v>
      </c>
      <c r="N21" s="690">
        <v>0</v>
      </c>
      <c r="P21" s="691">
        <v>45154.15</v>
      </c>
      <c r="Q21" s="691">
        <v>45154.15</v>
      </c>
      <c r="R21" s="690">
        <v>0</v>
      </c>
    </row>
    <row r="23" spans="1:18" x14ac:dyDescent="0.2">
      <c r="B23" s="690" t="s">
        <v>444</v>
      </c>
      <c r="L23" s="690" t="s">
        <v>26</v>
      </c>
      <c r="N23" s="690">
        <v>0</v>
      </c>
      <c r="P23" s="691">
        <v>45154.15</v>
      </c>
      <c r="Q23" s="691">
        <v>45154.15</v>
      </c>
      <c r="R23" s="690">
        <v>0</v>
      </c>
    </row>
    <row r="25" spans="1:18" x14ac:dyDescent="0.2">
      <c r="A25" s="690" t="s">
        <v>1639</v>
      </c>
    </row>
    <row r="26" spans="1:18" x14ac:dyDescent="0.2">
      <c r="A26" s="690" t="s">
        <v>446</v>
      </c>
    </row>
    <row r="27" spans="1:18" x14ac:dyDescent="0.2">
      <c r="A27" s="690" t="s">
        <v>1629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384</v>
      </c>
      <c r="G32" s="690" t="s">
        <v>559</v>
      </c>
      <c r="H32" s="690">
        <v>0</v>
      </c>
      <c r="J32" s="691">
        <v>2005.13</v>
      </c>
      <c r="M32" s="691">
        <v>2005.13</v>
      </c>
      <c r="O32" s="690">
        <v>0</v>
      </c>
    </row>
    <row r="33" spans="2:15" x14ac:dyDescent="0.2">
      <c r="C33" s="690" t="s">
        <v>26</v>
      </c>
      <c r="E33" s="690" t="s">
        <v>384</v>
      </c>
      <c r="G33" s="690" t="s">
        <v>560</v>
      </c>
      <c r="H33" s="690">
        <v>0</v>
      </c>
      <c r="J33" s="691">
        <v>43149.02</v>
      </c>
      <c r="M33" s="691">
        <v>43149.02</v>
      </c>
      <c r="O33" s="690">
        <v>0</v>
      </c>
    </row>
    <row r="35" spans="2:15" x14ac:dyDescent="0.2">
      <c r="B35" s="690" t="s">
        <v>442</v>
      </c>
      <c r="C35" s="690" t="s">
        <v>26</v>
      </c>
      <c r="H35" s="690">
        <v>0</v>
      </c>
      <c r="J35" s="691">
        <v>45154.15</v>
      </c>
      <c r="M35" s="691">
        <v>45154.15</v>
      </c>
      <c r="O35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1A33-392E-41BA-860D-CB717B24CDD3}">
  <dimension ref="A1:R84"/>
  <sheetViews>
    <sheetView workbookViewId="0">
      <pane ySplit="5" topLeftCell="A42" activePane="bottomLeft" state="frozen"/>
      <selection pane="bottomLeft" activeCell="H59" sqref="H59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1640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-6657.02</v>
      </c>
      <c r="P7" s="691">
        <v>19376.830000000002</v>
      </c>
      <c r="Q7" s="691">
        <v>12719.81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294961.21000000002</v>
      </c>
      <c r="P8" s="690">
        <v>0</v>
      </c>
      <c r="Q8" s="691">
        <v>294961.21000000002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-1368.37</v>
      </c>
      <c r="P9" s="691">
        <v>7691.9</v>
      </c>
      <c r="Q9" s="691">
        <v>6323.53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1">
        <v>216205.02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-9921.2000000000007</v>
      </c>
      <c r="P11" s="691">
        <v>57112.2</v>
      </c>
      <c r="Q11" s="691">
        <v>47191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1186398.8600000001</v>
      </c>
      <c r="P12" s="690">
        <v>0</v>
      </c>
      <c r="Q12" s="691">
        <v>1186398.8600000001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96297.72</v>
      </c>
      <c r="P13" s="691">
        <v>126675.43</v>
      </c>
      <c r="Q13" s="691">
        <v>222973.15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759302.73</v>
      </c>
      <c r="P14" s="691">
        <v>1828437.39</v>
      </c>
      <c r="Q14" s="691">
        <v>2587740.12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-6084.59</v>
      </c>
      <c r="P15" s="691">
        <v>14228.04</v>
      </c>
      <c r="Q15" s="691">
        <v>8143.45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1">
        <v>248790.96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333742</v>
      </c>
      <c r="P17" s="691">
        <v>319315.20000000001</v>
      </c>
      <c r="Q17" s="691">
        <v>653057.19999999995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1">
        <v>312552.40000000002</v>
      </c>
      <c r="Q18" s="691">
        <v>1844621.31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0">
        <v>0</v>
      </c>
      <c r="P19" s="691">
        <v>58349.9</v>
      </c>
      <c r="Q19" s="691">
        <v>58349.9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0">
        <v>0</v>
      </c>
      <c r="P20" s="691">
        <v>7672.85</v>
      </c>
      <c r="Q20" s="691">
        <v>7672.85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0">
        <v>0</v>
      </c>
      <c r="P21" s="691">
        <v>291109.03999999998</v>
      </c>
      <c r="Q21" s="691">
        <v>291109.03999999998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0">
        <v>0</v>
      </c>
      <c r="P22" s="691">
        <v>5812.77</v>
      </c>
      <c r="Q22" s="691">
        <v>5812.77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0</v>
      </c>
      <c r="P23" s="690">
        <v>73.72</v>
      </c>
      <c r="Q23" s="690">
        <v>73.72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0</v>
      </c>
      <c r="P24" s="690">
        <v>264.82</v>
      </c>
      <c r="Q24" s="690">
        <v>264.82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0</v>
      </c>
      <c r="P25" s="691">
        <v>1036.25</v>
      </c>
      <c r="Q25" s="691">
        <v>1036.25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0">
        <v>0</v>
      </c>
      <c r="P26" s="691">
        <v>2710.11</v>
      </c>
      <c r="Q26" s="691">
        <v>2710.11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0</v>
      </c>
      <c r="P27" s="691">
        <v>6407.54</v>
      </c>
      <c r="Q27" s="691">
        <v>6407.54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0</v>
      </c>
      <c r="P28" s="690">
        <v>25.28</v>
      </c>
      <c r="Q28" s="690">
        <v>25.28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0">
        <v>0</v>
      </c>
      <c r="P29" s="691">
        <v>4136.2</v>
      </c>
      <c r="Q29" s="691">
        <v>4136.2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-8476.48</v>
      </c>
      <c r="P30" s="691">
        <v>22150.15</v>
      </c>
      <c r="Q30" s="691">
        <v>13673.67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571733.9</v>
      </c>
      <c r="P31" s="690">
        <v>0</v>
      </c>
      <c r="Q31" s="691">
        <v>571733.9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0">
        <v>0</v>
      </c>
      <c r="P32" s="691">
        <v>118479.45</v>
      </c>
      <c r="Q32" s="691">
        <v>118479.45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0">
        <v>0</v>
      </c>
      <c r="P33" s="691">
        <v>83098.850000000006</v>
      </c>
      <c r="Q33" s="691">
        <v>83098.850000000006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0</v>
      </c>
      <c r="P34" s="691">
        <v>4163.91</v>
      </c>
      <c r="Q34" s="691">
        <v>4163.91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0">
        <v>0</v>
      </c>
      <c r="P35" s="691">
        <v>6146.68</v>
      </c>
      <c r="Q35" s="691">
        <v>6146.68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0</v>
      </c>
      <c r="P36" s="691">
        <v>2186.7199999999998</v>
      </c>
      <c r="Q36" s="691">
        <v>2186.7199999999998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-110970.5</v>
      </c>
      <c r="P37" s="691">
        <v>2210756.9500000002</v>
      </c>
      <c r="Q37" s="691">
        <v>2099786.4500000002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27985786.07</v>
      </c>
      <c r="P38" s="691">
        <v>27200</v>
      </c>
      <c r="Q38" s="691">
        <v>28012986.07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500683</v>
      </c>
      <c r="J39" s="690" t="s">
        <v>646</v>
      </c>
      <c r="K39" s="690" t="s">
        <v>579</v>
      </c>
      <c r="L39" s="690" t="s">
        <v>26</v>
      </c>
      <c r="N39" s="690">
        <v>0</v>
      </c>
      <c r="P39" s="690">
        <v>15.38</v>
      </c>
      <c r="Q39" s="690">
        <v>15.38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500732</v>
      </c>
      <c r="J40" s="690" t="s">
        <v>647</v>
      </c>
      <c r="K40" s="690" t="s">
        <v>579</v>
      </c>
      <c r="L40" s="690" t="s">
        <v>26</v>
      </c>
      <c r="N40" s="690">
        <v>0</v>
      </c>
      <c r="P40" s="691">
        <v>2396.4</v>
      </c>
      <c r="Q40" s="691">
        <v>2396.4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580</v>
      </c>
      <c r="L41" s="690" t="s">
        <v>26</v>
      </c>
      <c r="N41" s="690">
        <v>0</v>
      </c>
      <c r="P41" s="691">
        <v>4909.96</v>
      </c>
      <c r="Q41" s="691">
        <v>4909.96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500734</v>
      </c>
      <c r="J42" s="690" t="s">
        <v>648</v>
      </c>
      <c r="K42" s="690" t="s">
        <v>579</v>
      </c>
      <c r="L42" s="690" t="s">
        <v>26</v>
      </c>
      <c r="N42" s="690">
        <v>0</v>
      </c>
      <c r="P42" s="690">
        <v>612.85</v>
      </c>
      <c r="Q42" s="690">
        <v>612.85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580</v>
      </c>
      <c r="L43" s="690" t="s">
        <v>26</v>
      </c>
      <c r="N43" s="690">
        <v>0</v>
      </c>
      <c r="P43" s="690">
        <v>32.82</v>
      </c>
      <c r="Q43" s="690">
        <v>32.82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500743</v>
      </c>
      <c r="J44" s="690" t="s">
        <v>649</v>
      </c>
      <c r="K44" s="690" t="s">
        <v>579</v>
      </c>
      <c r="L44" s="690" t="s">
        <v>26</v>
      </c>
      <c r="N44" s="690">
        <v>0</v>
      </c>
      <c r="P44" s="690">
        <v>63.28</v>
      </c>
      <c r="Q44" s="690">
        <v>63.28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580</v>
      </c>
      <c r="L45" s="690" t="s">
        <v>26</v>
      </c>
      <c r="N45" s="690">
        <v>0</v>
      </c>
      <c r="P45" s="690">
        <v>226.35</v>
      </c>
      <c r="Q45" s="690">
        <v>226.35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500758</v>
      </c>
      <c r="J46" s="690" t="s">
        <v>422</v>
      </c>
      <c r="K46" s="690" t="s">
        <v>580</v>
      </c>
      <c r="L46" s="690" t="s">
        <v>26</v>
      </c>
      <c r="N46" s="691">
        <v>25641.25</v>
      </c>
      <c r="P46" s="690">
        <v>540</v>
      </c>
      <c r="Q46" s="691">
        <v>26181.25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500776</v>
      </c>
      <c r="J47" s="690" t="s">
        <v>424</v>
      </c>
      <c r="K47" s="690" t="s">
        <v>579</v>
      </c>
      <c r="L47" s="690" t="s">
        <v>26</v>
      </c>
      <c r="N47" s="691">
        <v>-217322.3</v>
      </c>
      <c r="P47" s="691">
        <v>1109959.29</v>
      </c>
      <c r="Q47" s="691">
        <v>892636.99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580</v>
      </c>
      <c r="L48" s="690" t="s">
        <v>26</v>
      </c>
      <c r="N48" s="691">
        <v>9392992.3900000006</v>
      </c>
      <c r="P48" s="690">
        <v>0</v>
      </c>
      <c r="Q48" s="691">
        <v>9392992.3900000006</v>
      </c>
      <c r="R48" s="690">
        <v>0</v>
      </c>
    </row>
    <row r="49" spans="4:18" x14ac:dyDescent="0.2">
      <c r="D49" s="690" t="s">
        <v>384</v>
      </c>
      <c r="F49" s="690">
        <v>138901</v>
      </c>
      <c r="I49" s="690">
        <v>500793</v>
      </c>
      <c r="J49" s="690" t="s">
        <v>753</v>
      </c>
      <c r="K49" s="690" t="s">
        <v>579</v>
      </c>
      <c r="L49" s="690" t="s">
        <v>26</v>
      </c>
      <c r="N49" s="690">
        <v>0</v>
      </c>
      <c r="P49" s="690">
        <v>18.690000000000001</v>
      </c>
      <c r="Q49" s="690">
        <v>18.690000000000001</v>
      </c>
      <c r="R49" s="690">
        <v>0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0</v>
      </c>
      <c r="P50" s="690">
        <v>193.61</v>
      </c>
      <c r="Q50" s="690">
        <v>193.61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0">
        <v>0</v>
      </c>
      <c r="P51" s="691">
        <v>3142.62</v>
      </c>
      <c r="Q51" s="691">
        <v>3142.62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0">
        <v>158.1</v>
      </c>
      <c r="Q52" s="690">
        <v>158.1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0</v>
      </c>
      <c r="P53" s="691">
        <v>4579.6499999999996</v>
      </c>
      <c r="Q53" s="691">
        <v>4579.6499999999996</v>
      </c>
      <c r="R53" s="690">
        <v>0</v>
      </c>
    </row>
    <row r="54" spans="4:18" x14ac:dyDescent="0.2">
      <c r="D54" s="690" t="s">
        <v>384</v>
      </c>
      <c r="F54" s="690">
        <v>138901</v>
      </c>
      <c r="I54" s="690">
        <v>500883</v>
      </c>
      <c r="J54" s="690" t="s">
        <v>431</v>
      </c>
      <c r="K54" s="690" t="s">
        <v>579</v>
      </c>
      <c r="L54" s="690" t="s">
        <v>26</v>
      </c>
      <c r="N54" s="690">
        <v>-952.84</v>
      </c>
      <c r="P54" s="691">
        <v>21540.27</v>
      </c>
      <c r="Q54" s="691">
        <v>20587.43</v>
      </c>
      <c r="R54" s="690">
        <v>0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580</v>
      </c>
      <c r="L55" s="690" t="s">
        <v>26</v>
      </c>
      <c r="N55" s="691">
        <v>389563.3</v>
      </c>
      <c r="P55" s="690">
        <v>0</v>
      </c>
      <c r="Q55" s="691">
        <v>389563.3</v>
      </c>
      <c r="R55" s="690">
        <v>0</v>
      </c>
    </row>
    <row r="56" spans="4:18" x14ac:dyDescent="0.2">
      <c r="D56" s="690" t="s">
        <v>384</v>
      </c>
      <c r="F56" s="690">
        <v>138901</v>
      </c>
      <c r="I56" s="690">
        <v>500885</v>
      </c>
      <c r="J56" s="690" t="s">
        <v>432</v>
      </c>
      <c r="K56" s="690" t="s">
        <v>579</v>
      </c>
      <c r="L56" s="690" t="s">
        <v>26</v>
      </c>
      <c r="N56" s="690">
        <v>430.21</v>
      </c>
      <c r="P56" s="690">
        <v>308.94</v>
      </c>
      <c r="Q56" s="690">
        <v>739.15</v>
      </c>
      <c r="R56" s="690">
        <v>0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580</v>
      </c>
      <c r="L57" s="690" t="s">
        <v>26</v>
      </c>
      <c r="N57" s="691">
        <v>703165.15</v>
      </c>
      <c r="P57" s="690">
        <v>308.94</v>
      </c>
      <c r="Q57" s="691">
        <v>703474.09</v>
      </c>
      <c r="R57" s="690">
        <v>0</v>
      </c>
    </row>
    <row r="58" spans="4:18" x14ac:dyDescent="0.2">
      <c r="D58" s="690" t="s">
        <v>384</v>
      </c>
      <c r="F58" s="690">
        <v>138901</v>
      </c>
      <c r="I58" s="690">
        <v>500913</v>
      </c>
      <c r="J58" s="690" t="s">
        <v>434</v>
      </c>
      <c r="K58" s="690" t="s">
        <v>579</v>
      </c>
      <c r="L58" s="690" t="s">
        <v>26</v>
      </c>
      <c r="N58" s="691">
        <v>-113925.27</v>
      </c>
      <c r="P58" s="691">
        <v>283184.17</v>
      </c>
      <c r="Q58" s="691">
        <v>169258.9</v>
      </c>
      <c r="R58" s="690">
        <v>0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580</v>
      </c>
      <c r="L59" s="690" t="s">
        <v>26</v>
      </c>
      <c r="N59" s="691">
        <v>3555678.57</v>
      </c>
      <c r="P59" s="690">
        <v>0</v>
      </c>
      <c r="Q59" s="691">
        <v>3555678.57</v>
      </c>
      <c r="R59" s="690">
        <v>0</v>
      </c>
    </row>
    <row r="60" spans="4:18" x14ac:dyDescent="0.2">
      <c r="D60" s="690" t="s">
        <v>384</v>
      </c>
      <c r="F60" s="690">
        <v>138901</v>
      </c>
      <c r="I60" s="690">
        <v>500914</v>
      </c>
      <c r="J60" s="690" t="s">
        <v>435</v>
      </c>
      <c r="K60" s="690" t="s">
        <v>579</v>
      </c>
      <c r="L60" s="690" t="s">
        <v>26</v>
      </c>
      <c r="N60" s="691">
        <v>-18795.13</v>
      </c>
      <c r="P60" s="691">
        <v>18795.13</v>
      </c>
      <c r="Q60" s="691">
        <v>25270.95</v>
      </c>
      <c r="R60" s="691">
        <v>-25270.95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580</v>
      </c>
      <c r="L61" s="690" t="s">
        <v>26</v>
      </c>
      <c r="N61" s="691">
        <v>838178.3</v>
      </c>
      <c r="P61" s="690">
        <v>0</v>
      </c>
      <c r="Q61" s="690">
        <v>0</v>
      </c>
      <c r="R61" s="691">
        <v>838178.3</v>
      </c>
    </row>
    <row r="62" spans="4:18" x14ac:dyDescent="0.2">
      <c r="D62" s="690" t="s">
        <v>384</v>
      </c>
      <c r="F62" s="690">
        <v>138901</v>
      </c>
      <c r="I62" s="690">
        <v>500980</v>
      </c>
      <c r="J62" s="690" t="s">
        <v>439</v>
      </c>
      <c r="K62" s="690" t="s">
        <v>580</v>
      </c>
      <c r="L62" s="690" t="s">
        <v>26</v>
      </c>
      <c r="N62" s="690">
        <v>976.24</v>
      </c>
      <c r="P62" s="690">
        <v>0</v>
      </c>
      <c r="Q62" s="690">
        <v>976.24</v>
      </c>
      <c r="R62" s="690">
        <v>0</v>
      </c>
    </row>
    <row r="63" spans="4:18" x14ac:dyDescent="0.2">
      <c r="D63" s="690" t="s">
        <v>384</v>
      </c>
      <c r="F63" s="690">
        <v>138901</v>
      </c>
      <c r="I63" s="690">
        <v>501000</v>
      </c>
      <c r="J63" s="690" t="s">
        <v>440</v>
      </c>
      <c r="K63" s="690" t="s">
        <v>579</v>
      </c>
      <c r="L63" s="690" t="s">
        <v>26</v>
      </c>
      <c r="N63" s="691">
        <v>-7481.43</v>
      </c>
      <c r="P63" s="691">
        <v>7481.43</v>
      </c>
      <c r="Q63" s="690">
        <v>0</v>
      </c>
      <c r="R63" s="690">
        <v>0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580</v>
      </c>
      <c r="L64" s="690" t="s">
        <v>26</v>
      </c>
      <c r="N64" s="691">
        <v>273770.09000000003</v>
      </c>
      <c r="P64" s="690">
        <v>0</v>
      </c>
      <c r="Q64" s="691">
        <v>273770.09000000003</v>
      </c>
      <c r="R64" s="690">
        <v>0</v>
      </c>
    </row>
    <row r="65" spans="1:18" x14ac:dyDescent="0.2">
      <c r="D65" s="690" t="s">
        <v>384</v>
      </c>
      <c r="F65" s="690">
        <v>138901</v>
      </c>
      <c r="I65" s="690">
        <v>501078</v>
      </c>
      <c r="J65" s="690" t="s">
        <v>1243</v>
      </c>
      <c r="K65" s="690" t="s">
        <v>579</v>
      </c>
      <c r="L65" s="690" t="s">
        <v>26</v>
      </c>
      <c r="N65" s="690">
        <v>0</v>
      </c>
      <c r="P65" s="691">
        <v>7263.31</v>
      </c>
      <c r="Q65" s="691">
        <v>7263.31</v>
      </c>
      <c r="R65" s="690">
        <v>0</v>
      </c>
    </row>
    <row r="66" spans="1:18" x14ac:dyDescent="0.2">
      <c r="D66" s="690" t="s">
        <v>384</v>
      </c>
      <c r="F66" s="690">
        <v>138901</v>
      </c>
      <c r="I66" s="690">
        <v>501308</v>
      </c>
      <c r="J66" s="690" t="s">
        <v>1605</v>
      </c>
      <c r="K66" s="690" t="s">
        <v>580</v>
      </c>
      <c r="L66" s="690" t="s">
        <v>26</v>
      </c>
      <c r="N66" s="691">
        <v>6795.53</v>
      </c>
      <c r="P66" s="690">
        <v>0</v>
      </c>
      <c r="Q66" s="690">
        <v>0</v>
      </c>
      <c r="R66" s="691">
        <v>6795.53</v>
      </c>
    </row>
    <row r="68" spans="1:18" x14ac:dyDescent="0.2">
      <c r="B68" s="690" t="s">
        <v>442</v>
      </c>
      <c r="D68" s="690" t="s">
        <v>384</v>
      </c>
      <c r="F68" s="690">
        <v>138901</v>
      </c>
      <c r="L68" s="690" t="s">
        <v>26</v>
      </c>
      <c r="N68" s="691">
        <v>47910523.280000001</v>
      </c>
      <c r="P68" s="691">
        <v>7002901.7699999996</v>
      </c>
      <c r="Q68" s="691">
        <v>54093722.170000002</v>
      </c>
      <c r="R68" s="691">
        <v>819702.88</v>
      </c>
    </row>
    <row r="70" spans="1:18" x14ac:dyDescent="0.2">
      <c r="B70" s="690" t="s">
        <v>443</v>
      </c>
      <c r="D70" s="690" t="s">
        <v>384</v>
      </c>
      <c r="L70" s="690" t="s">
        <v>26</v>
      </c>
      <c r="N70" s="691">
        <v>47910523.280000001</v>
      </c>
      <c r="P70" s="691">
        <v>7002901.7699999996</v>
      </c>
      <c r="Q70" s="691">
        <v>54093722.170000002</v>
      </c>
      <c r="R70" s="691">
        <v>819702.88</v>
      </c>
    </row>
    <row r="72" spans="1:18" x14ac:dyDescent="0.2">
      <c r="B72" s="690" t="s">
        <v>444</v>
      </c>
      <c r="L72" s="690" t="s">
        <v>26</v>
      </c>
      <c r="N72" s="691">
        <v>47910523.280000001</v>
      </c>
      <c r="P72" s="691">
        <v>7002901.7699999996</v>
      </c>
      <c r="Q72" s="691">
        <v>54093722.170000002</v>
      </c>
      <c r="R72" s="691">
        <v>819702.88</v>
      </c>
    </row>
    <row r="74" spans="1:18" x14ac:dyDescent="0.2">
      <c r="A74" s="690" t="s">
        <v>1641</v>
      </c>
    </row>
    <row r="75" spans="1:18" x14ac:dyDescent="0.2">
      <c r="A75" s="690" t="s">
        <v>446</v>
      </c>
    </row>
    <row r="76" spans="1:18" x14ac:dyDescent="0.2">
      <c r="A76" s="690" t="s">
        <v>1629</v>
      </c>
    </row>
    <row r="77" spans="1:18" x14ac:dyDescent="0.2">
      <c r="A77" s="690" t="s">
        <v>447</v>
      </c>
    </row>
    <row r="79" spans="1:18" x14ac:dyDescent="0.2">
      <c r="C79" s="690" t="s">
        <v>379</v>
      </c>
      <c r="E79" s="690" t="s">
        <v>374</v>
      </c>
      <c r="G79" s="690" t="s">
        <v>448</v>
      </c>
      <c r="H79" s="690" t="s">
        <v>380</v>
      </c>
      <c r="J79" s="690" t="s">
        <v>381</v>
      </c>
      <c r="M79" s="690" t="s">
        <v>382</v>
      </c>
      <c r="O79" s="690" t="s">
        <v>383</v>
      </c>
    </row>
    <row r="81" spans="2:15" x14ac:dyDescent="0.2">
      <c r="C81" s="690" t="s">
        <v>26</v>
      </c>
      <c r="E81" s="690" t="s">
        <v>384</v>
      </c>
      <c r="G81" s="690" t="s">
        <v>579</v>
      </c>
      <c r="H81" s="691">
        <v>-71485.2</v>
      </c>
      <c r="J81" s="691">
        <v>4729360.45</v>
      </c>
      <c r="M81" s="691">
        <v>4683146.2</v>
      </c>
      <c r="O81" s="691">
        <v>-25270.95</v>
      </c>
    </row>
    <row r="82" spans="2:15" x14ac:dyDescent="0.2">
      <c r="C82" s="690" t="s">
        <v>26</v>
      </c>
      <c r="E82" s="690" t="s">
        <v>384</v>
      </c>
      <c r="G82" s="690" t="s">
        <v>580</v>
      </c>
      <c r="H82" s="691">
        <v>47982008.479999997</v>
      </c>
      <c r="J82" s="691">
        <v>2273541.3199999998</v>
      </c>
      <c r="M82" s="691">
        <v>49410575.969999999</v>
      </c>
      <c r="O82" s="691">
        <v>844973.83</v>
      </c>
    </row>
    <row r="84" spans="2:15" x14ac:dyDescent="0.2">
      <c r="B84" s="690" t="s">
        <v>442</v>
      </c>
      <c r="C84" s="690" t="s">
        <v>26</v>
      </c>
      <c r="H84" s="691">
        <v>47910523.280000001</v>
      </c>
      <c r="J84" s="691">
        <v>7002901.7699999996</v>
      </c>
      <c r="M84" s="691">
        <v>54093722.170000002</v>
      </c>
      <c r="O84" s="691">
        <v>819702.88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D0E8-C568-47A7-A9A5-03927F016A81}">
  <dimension ref="A1:R73"/>
  <sheetViews>
    <sheetView workbookViewId="0">
      <pane ySplit="5" topLeftCell="A32" activePane="bottomLeft" state="frozen"/>
      <selection pane="bottomLeft" activeCell="I7" sqref="I7:I56"/>
    </sheetView>
  </sheetViews>
  <sheetFormatPr defaultRowHeight="11.4" x14ac:dyDescent="0.2"/>
  <cols>
    <col min="1" max="1" width="4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1642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501049</v>
      </c>
      <c r="J7" s="690" t="s">
        <v>1507</v>
      </c>
      <c r="K7" s="690" t="s">
        <v>1421</v>
      </c>
      <c r="L7" s="690" t="s">
        <v>26</v>
      </c>
      <c r="N7" s="690">
        <v>0</v>
      </c>
      <c r="P7" s="690">
        <v>0.32</v>
      </c>
      <c r="Q7" s="690">
        <v>0.32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501056</v>
      </c>
      <c r="J8" s="690" t="s">
        <v>1355</v>
      </c>
      <c r="K8" s="690" t="s">
        <v>1421</v>
      </c>
      <c r="L8" s="690" t="s">
        <v>26</v>
      </c>
      <c r="N8" s="690">
        <v>1.33</v>
      </c>
      <c r="P8" s="690">
        <v>5.97</v>
      </c>
      <c r="Q8" s="690">
        <v>0.5</v>
      </c>
      <c r="R8" s="690">
        <v>6.8</v>
      </c>
    </row>
    <row r="9" spans="1:18" x14ac:dyDescent="0.2">
      <c r="D9" s="690" t="s">
        <v>593</v>
      </c>
      <c r="F9" s="690">
        <v>1130510</v>
      </c>
      <c r="I9" s="690">
        <v>501057</v>
      </c>
      <c r="J9" s="690" t="s">
        <v>1355</v>
      </c>
      <c r="K9" s="690" t="s">
        <v>1421</v>
      </c>
      <c r="L9" s="690" t="s">
        <v>26</v>
      </c>
      <c r="N9" s="690">
        <v>1.65</v>
      </c>
      <c r="P9" s="690">
        <v>7.44</v>
      </c>
      <c r="Q9" s="690">
        <v>0.62</v>
      </c>
      <c r="R9" s="690">
        <v>8.4700000000000006</v>
      </c>
    </row>
    <row r="10" spans="1:18" x14ac:dyDescent="0.2">
      <c r="D10" s="690" t="s">
        <v>593</v>
      </c>
      <c r="F10" s="690">
        <v>1130510</v>
      </c>
      <c r="I10" s="690">
        <v>501058</v>
      </c>
      <c r="J10" s="690" t="s">
        <v>1355</v>
      </c>
      <c r="K10" s="690" t="s">
        <v>1421</v>
      </c>
      <c r="L10" s="690" t="s">
        <v>26</v>
      </c>
      <c r="N10" s="690">
        <v>1.01</v>
      </c>
      <c r="P10" s="690">
        <v>4.5599999999999996</v>
      </c>
      <c r="Q10" s="690">
        <v>0.38</v>
      </c>
      <c r="R10" s="690">
        <v>5.19</v>
      </c>
    </row>
    <row r="11" spans="1:18" x14ac:dyDescent="0.2">
      <c r="D11" s="690" t="s">
        <v>593</v>
      </c>
      <c r="F11" s="690">
        <v>1130510</v>
      </c>
      <c r="I11" s="690">
        <v>501070</v>
      </c>
      <c r="J11" s="690" t="s">
        <v>1596</v>
      </c>
      <c r="K11" s="690" t="s">
        <v>1421</v>
      </c>
      <c r="L11" s="690" t="s">
        <v>26</v>
      </c>
      <c r="N11" s="690">
        <v>0</v>
      </c>
      <c r="P11" s="690">
        <v>10.11</v>
      </c>
      <c r="Q11" s="690">
        <v>0</v>
      </c>
      <c r="R11" s="690">
        <v>10.11</v>
      </c>
    </row>
    <row r="12" spans="1:18" x14ac:dyDescent="0.2">
      <c r="D12" s="690" t="s">
        <v>593</v>
      </c>
      <c r="F12" s="690">
        <v>1130510</v>
      </c>
      <c r="I12" s="690">
        <v>501071</v>
      </c>
      <c r="J12" s="690" t="s">
        <v>1355</v>
      </c>
      <c r="K12" s="690" t="s">
        <v>1421</v>
      </c>
      <c r="L12" s="690" t="s">
        <v>26</v>
      </c>
      <c r="N12" s="690">
        <v>1.06</v>
      </c>
      <c r="P12" s="690">
        <v>4.82</v>
      </c>
      <c r="Q12" s="690">
        <v>0.4</v>
      </c>
      <c r="R12" s="690">
        <v>5.48</v>
      </c>
    </row>
    <row r="13" spans="1:18" x14ac:dyDescent="0.2">
      <c r="D13" s="690" t="s">
        <v>593</v>
      </c>
      <c r="F13" s="690">
        <v>1130510</v>
      </c>
      <c r="I13" s="690">
        <v>501090</v>
      </c>
      <c r="J13" s="690" t="s">
        <v>1310</v>
      </c>
      <c r="K13" s="690" t="s">
        <v>1421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501091</v>
      </c>
      <c r="J14" s="690" t="s">
        <v>1422</v>
      </c>
      <c r="K14" s="690" t="s">
        <v>1421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501096</v>
      </c>
      <c r="J15" s="690" t="s">
        <v>1423</v>
      </c>
      <c r="K15" s="690" t="s">
        <v>1421</v>
      </c>
      <c r="L15" s="690" t="s">
        <v>26</v>
      </c>
      <c r="N15" s="690">
        <v>86.32</v>
      </c>
      <c r="P15" s="690">
        <v>0.72</v>
      </c>
      <c r="Q15" s="690">
        <v>87.04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501099</v>
      </c>
      <c r="J16" s="690" t="s">
        <v>1362</v>
      </c>
      <c r="K16" s="690" t="s">
        <v>1421</v>
      </c>
      <c r="L16" s="690" t="s">
        <v>26</v>
      </c>
      <c r="N16" s="690">
        <v>0</v>
      </c>
      <c r="P16" s="690">
        <v>0.01</v>
      </c>
      <c r="Q16" s="690">
        <v>0.01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501106</v>
      </c>
      <c r="J17" s="690" t="s">
        <v>1508</v>
      </c>
      <c r="K17" s="690" t="s">
        <v>1421</v>
      </c>
      <c r="L17" s="690" t="s">
        <v>26</v>
      </c>
      <c r="N17" s="690">
        <v>0</v>
      </c>
      <c r="P17" s="690">
        <v>0.01</v>
      </c>
      <c r="Q17" s="690">
        <v>0.01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501107</v>
      </c>
      <c r="J18" s="690" t="s">
        <v>1509</v>
      </c>
      <c r="K18" s="690" t="s">
        <v>1421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501108</v>
      </c>
      <c r="J19" s="690" t="s">
        <v>1510</v>
      </c>
      <c r="K19" s="690" t="s">
        <v>1421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501109</v>
      </c>
      <c r="J20" s="690" t="s">
        <v>1511</v>
      </c>
      <c r="K20" s="690" t="s">
        <v>1421</v>
      </c>
      <c r="L20" s="690" t="s">
        <v>26</v>
      </c>
      <c r="N20" s="690">
        <v>0</v>
      </c>
      <c r="P20" s="690">
        <v>3.31</v>
      </c>
      <c r="Q20" s="690">
        <v>0.02</v>
      </c>
      <c r="R20" s="690">
        <v>3.29</v>
      </c>
    </row>
    <row r="21" spans="4:18" x14ac:dyDescent="0.2">
      <c r="D21" s="690" t="s">
        <v>593</v>
      </c>
      <c r="F21" s="690">
        <v>1130510</v>
      </c>
      <c r="I21" s="690">
        <v>501114</v>
      </c>
      <c r="J21" s="690" t="s">
        <v>1358</v>
      </c>
      <c r="K21" s="690" t="s">
        <v>1421</v>
      </c>
      <c r="L21" s="690" t="s">
        <v>26</v>
      </c>
      <c r="N21" s="690">
        <v>0</v>
      </c>
      <c r="P21" s="690">
        <v>0</v>
      </c>
      <c r="Q21" s="690">
        <v>0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501116</v>
      </c>
      <c r="J22" s="690" t="s">
        <v>1512</v>
      </c>
      <c r="K22" s="690" t="s">
        <v>1421</v>
      </c>
      <c r="L22" s="690" t="s">
        <v>26</v>
      </c>
      <c r="N22" s="690">
        <v>0</v>
      </c>
      <c r="P22" s="690">
        <v>0</v>
      </c>
      <c r="Q22" s="690">
        <v>0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501117</v>
      </c>
      <c r="J23" s="690" t="s">
        <v>1512</v>
      </c>
      <c r="K23" s="690" t="s">
        <v>1421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501131</v>
      </c>
      <c r="J24" s="690" t="s">
        <v>1358</v>
      </c>
      <c r="K24" s="690" t="s">
        <v>1421</v>
      </c>
      <c r="L24" s="690" t="s">
        <v>26</v>
      </c>
      <c r="N24" s="690">
        <v>267.19</v>
      </c>
      <c r="P24" s="690">
        <v>928.4</v>
      </c>
      <c r="Q24" s="690">
        <v>992.8</v>
      </c>
      <c r="R24" s="690">
        <v>202.79</v>
      </c>
    </row>
    <row r="25" spans="4:18" x14ac:dyDescent="0.2">
      <c r="D25" s="690" t="s">
        <v>593</v>
      </c>
      <c r="F25" s="690">
        <v>1130510</v>
      </c>
      <c r="I25" s="690">
        <v>501134</v>
      </c>
      <c r="J25" s="690" t="s">
        <v>1546</v>
      </c>
      <c r="K25" s="690" t="s">
        <v>1421</v>
      </c>
      <c r="L25" s="690" t="s">
        <v>26</v>
      </c>
      <c r="N25" s="690">
        <v>0</v>
      </c>
      <c r="P25" s="690">
        <v>481.43</v>
      </c>
      <c r="Q25" s="690">
        <v>481.43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501136</v>
      </c>
      <c r="J26" s="690" t="s">
        <v>1513</v>
      </c>
      <c r="K26" s="690" t="s">
        <v>1421</v>
      </c>
      <c r="L26" s="690" t="s">
        <v>26</v>
      </c>
      <c r="N26" s="690">
        <v>213.49</v>
      </c>
      <c r="P26" s="690">
        <v>191.26</v>
      </c>
      <c r="Q26" s="690">
        <v>0</v>
      </c>
      <c r="R26" s="690">
        <v>404.75</v>
      </c>
    </row>
    <row r="27" spans="4:18" x14ac:dyDescent="0.2">
      <c r="D27" s="690" t="s">
        <v>593</v>
      </c>
      <c r="F27" s="690">
        <v>1130510</v>
      </c>
      <c r="I27" s="690">
        <v>501141</v>
      </c>
      <c r="J27" s="690" t="s">
        <v>1547</v>
      </c>
      <c r="K27" s="690" t="s">
        <v>1421</v>
      </c>
      <c r="L27" s="690" t="s">
        <v>26</v>
      </c>
      <c r="N27" s="690">
        <v>4.3099999999999996</v>
      </c>
      <c r="P27" s="690">
        <v>0</v>
      </c>
      <c r="Q27" s="690">
        <v>4.3099999999999996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501142</v>
      </c>
      <c r="J28" s="690" t="s">
        <v>1514</v>
      </c>
      <c r="K28" s="690" t="s">
        <v>1421</v>
      </c>
      <c r="L28" s="690" t="s">
        <v>26</v>
      </c>
      <c r="N28" s="690">
        <v>0</v>
      </c>
      <c r="P28" s="690">
        <v>304.33</v>
      </c>
      <c r="Q28" s="690">
        <v>304.33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501148</v>
      </c>
      <c r="J29" s="690" t="s">
        <v>1551</v>
      </c>
      <c r="K29" s="690" t="s">
        <v>1421</v>
      </c>
      <c r="L29" s="690" t="s">
        <v>26</v>
      </c>
      <c r="N29" s="690">
        <v>0</v>
      </c>
      <c r="P29" s="690">
        <v>207.42</v>
      </c>
      <c r="Q29" s="690">
        <v>207.42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501149</v>
      </c>
      <c r="J30" s="690" t="s">
        <v>1547</v>
      </c>
      <c r="K30" s="690" t="s">
        <v>1421</v>
      </c>
      <c r="L30" s="690" t="s">
        <v>26</v>
      </c>
      <c r="N30" s="690">
        <v>0</v>
      </c>
      <c r="P30" s="690">
        <v>118.46</v>
      </c>
      <c r="Q30" s="690">
        <v>118.46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501150</v>
      </c>
      <c r="J31" s="690" t="s">
        <v>1424</v>
      </c>
      <c r="K31" s="690" t="s">
        <v>1421</v>
      </c>
      <c r="L31" s="690" t="s">
        <v>26</v>
      </c>
      <c r="N31" s="690">
        <v>11.58</v>
      </c>
      <c r="P31" s="690">
        <v>12.13</v>
      </c>
      <c r="Q31" s="690">
        <v>11.58</v>
      </c>
      <c r="R31" s="690">
        <v>12.13</v>
      </c>
    </row>
    <row r="32" spans="4:18" x14ac:dyDescent="0.2">
      <c r="D32" s="690" t="s">
        <v>593</v>
      </c>
      <c r="F32" s="690">
        <v>1130510</v>
      </c>
      <c r="I32" s="690">
        <v>501155</v>
      </c>
      <c r="J32" s="690" t="s">
        <v>1439</v>
      </c>
      <c r="K32" s="690" t="s">
        <v>1421</v>
      </c>
      <c r="L32" s="690" t="s">
        <v>26</v>
      </c>
      <c r="N32" s="690">
        <v>0</v>
      </c>
      <c r="P32" s="690">
        <v>0.02</v>
      </c>
      <c r="Q32" s="690">
        <v>0.02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501158</v>
      </c>
      <c r="J33" s="690" t="s">
        <v>1570</v>
      </c>
      <c r="K33" s="690" t="s">
        <v>1421</v>
      </c>
      <c r="L33" s="690" t="s">
        <v>26</v>
      </c>
      <c r="N33" s="690">
        <v>0</v>
      </c>
      <c r="P33" s="690">
        <v>0.11</v>
      </c>
      <c r="Q33" s="690">
        <v>0.11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501162</v>
      </c>
      <c r="J34" s="690" t="s">
        <v>1516</v>
      </c>
      <c r="K34" s="690" t="s">
        <v>1421</v>
      </c>
      <c r="L34" s="690" t="s">
        <v>26</v>
      </c>
      <c r="N34" s="690">
        <v>0</v>
      </c>
      <c r="P34" s="690">
        <v>0</v>
      </c>
      <c r="Q34" s="690">
        <v>0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501163</v>
      </c>
      <c r="J35" s="690" t="s">
        <v>1516</v>
      </c>
      <c r="K35" s="690" t="s">
        <v>1421</v>
      </c>
      <c r="L35" s="690" t="s">
        <v>26</v>
      </c>
      <c r="N35" s="690">
        <v>0</v>
      </c>
      <c r="P35" s="690">
        <v>0</v>
      </c>
      <c r="Q35" s="690">
        <v>0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501171</v>
      </c>
      <c r="J36" s="690" t="s">
        <v>1493</v>
      </c>
      <c r="K36" s="690" t="s">
        <v>1421</v>
      </c>
      <c r="L36" s="690" t="s">
        <v>26</v>
      </c>
      <c r="N36" s="690">
        <v>0</v>
      </c>
      <c r="P36" s="690">
        <v>0.08</v>
      </c>
      <c r="Q36" s="690">
        <v>0.08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501185</v>
      </c>
      <c r="J37" s="690" t="s">
        <v>1606</v>
      </c>
      <c r="K37" s="690" t="s">
        <v>1421</v>
      </c>
      <c r="L37" s="690" t="s">
        <v>26</v>
      </c>
      <c r="N37" s="690">
        <v>0.5</v>
      </c>
      <c r="P37" s="690">
        <v>0</v>
      </c>
      <c r="Q37" s="690">
        <v>0.5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501197</v>
      </c>
      <c r="J38" s="690" t="s">
        <v>1540</v>
      </c>
      <c r="K38" s="690" t="s">
        <v>1421</v>
      </c>
      <c r="L38" s="690" t="s">
        <v>26</v>
      </c>
      <c r="N38" s="691">
        <v>28277.279999999999</v>
      </c>
      <c r="P38" s="690">
        <v>30.53</v>
      </c>
      <c r="Q38" s="691">
        <v>28307.81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501198</v>
      </c>
      <c r="J39" s="690" t="s">
        <v>1540</v>
      </c>
      <c r="K39" s="690" t="s">
        <v>1421</v>
      </c>
      <c r="L39" s="690" t="s">
        <v>26</v>
      </c>
      <c r="N39" s="690">
        <v>3.23</v>
      </c>
      <c r="P39" s="690">
        <v>17.27</v>
      </c>
      <c r="Q39" s="690">
        <v>3.24</v>
      </c>
      <c r="R39" s="690">
        <v>17.260000000000002</v>
      </c>
    </row>
    <row r="40" spans="4:18" x14ac:dyDescent="0.2">
      <c r="D40" s="690" t="s">
        <v>593</v>
      </c>
      <c r="F40" s="690">
        <v>1130510</v>
      </c>
      <c r="I40" s="690">
        <v>501203</v>
      </c>
      <c r="J40" s="690" t="s">
        <v>1517</v>
      </c>
      <c r="K40" s="690" t="s">
        <v>1421</v>
      </c>
      <c r="L40" s="690" t="s">
        <v>26</v>
      </c>
      <c r="N40" s="690">
        <v>8.99</v>
      </c>
      <c r="P40" s="690">
        <v>10.58</v>
      </c>
      <c r="Q40" s="690">
        <v>8.9700000000000006</v>
      </c>
      <c r="R40" s="690">
        <v>10.6</v>
      </c>
    </row>
    <row r="41" spans="4:18" x14ac:dyDescent="0.2">
      <c r="D41" s="690" t="s">
        <v>593</v>
      </c>
      <c r="F41" s="690">
        <v>1130510</v>
      </c>
      <c r="I41" s="690">
        <v>501206</v>
      </c>
      <c r="J41" s="690" t="s">
        <v>1595</v>
      </c>
      <c r="K41" s="690" t="s">
        <v>1421</v>
      </c>
      <c r="L41" s="690" t="s">
        <v>26</v>
      </c>
      <c r="N41" s="690">
        <v>0</v>
      </c>
      <c r="P41" s="690">
        <v>829.75</v>
      </c>
      <c r="Q41" s="690">
        <v>829.75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501208</v>
      </c>
      <c r="J42" s="690" t="s">
        <v>1529</v>
      </c>
      <c r="K42" s="690" t="s">
        <v>1421</v>
      </c>
      <c r="L42" s="690" t="s">
        <v>26</v>
      </c>
      <c r="N42" s="690">
        <v>0</v>
      </c>
      <c r="P42" s="690">
        <v>90.84</v>
      </c>
      <c r="Q42" s="690">
        <v>90.84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501215</v>
      </c>
      <c r="J43" s="690" t="s">
        <v>1548</v>
      </c>
      <c r="K43" s="690" t="s">
        <v>1421</v>
      </c>
      <c r="L43" s="690" t="s">
        <v>26</v>
      </c>
      <c r="N43" s="690">
        <v>7.34</v>
      </c>
      <c r="P43" s="690">
        <v>11.02</v>
      </c>
      <c r="Q43" s="690">
        <v>3.67</v>
      </c>
      <c r="R43" s="690">
        <v>14.69</v>
      </c>
    </row>
    <row r="44" spans="4:18" x14ac:dyDescent="0.2">
      <c r="D44" s="690" t="s">
        <v>593</v>
      </c>
      <c r="F44" s="690">
        <v>1130510</v>
      </c>
      <c r="I44" s="690">
        <v>501217</v>
      </c>
      <c r="J44" s="690" t="s">
        <v>1355</v>
      </c>
      <c r="K44" s="690" t="s">
        <v>1421</v>
      </c>
      <c r="L44" s="690" t="s">
        <v>26</v>
      </c>
      <c r="N44" s="690">
        <v>1.81</v>
      </c>
      <c r="P44" s="690">
        <v>8.16</v>
      </c>
      <c r="Q44" s="690">
        <v>0.68</v>
      </c>
      <c r="R44" s="690">
        <v>9.2899999999999991</v>
      </c>
    </row>
    <row r="45" spans="4:18" x14ac:dyDescent="0.2">
      <c r="D45" s="690" t="s">
        <v>593</v>
      </c>
      <c r="F45" s="690">
        <v>1130510</v>
      </c>
      <c r="I45" s="690">
        <v>501231</v>
      </c>
      <c r="J45" s="690" t="s">
        <v>1554</v>
      </c>
      <c r="K45" s="690" t="s">
        <v>1421</v>
      </c>
      <c r="L45" s="690" t="s">
        <v>26</v>
      </c>
      <c r="N45" s="691">
        <v>2879.53</v>
      </c>
      <c r="P45" s="691">
        <v>3179.65</v>
      </c>
      <c r="Q45" s="691">
        <v>6059.18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501248</v>
      </c>
      <c r="J46" s="690" t="s">
        <v>1555</v>
      </c>
      <c r="K46" s="690" t="s">
        <v>1421</v>
      </c>
      <c r="L46" s="690" t="s">
        <v>26</v>
      </c>
      <c r="N46" s="690">
        <v>0</v>
      </c>
      <c r="P46" s="690">
        <v>4.45</v>
      </c>
      <c r="Q46" s="690">
        <v>0</v>
      </c>
      <c r="R46" s="690">
        <v>4.45</v>
      </c>
    </row>
    <row r="47" spans="4:18" x14ac:dyDescent="0.2">
      <c r="D47" s="690" t="s">
        <v>593</v>
      </c>
      <c r="F47" s="690">
        <v>1130510</v>
      </c>
      <c r="I47" s="690">
        <v>501249</v>
      </c>
      <c r="J47" s="690" t="s">
        <v>1555</v>
      </c>
      <c r="K47" s="690" t="s">
        <v>1421</v>
      </c>
      <c r="L47" s="690" t="s">
        <v>26</v>
      </c>
      <c r="N47" s="690">
        <v>0</v>
      </c>
      <c r="P47" s="690">
        <v>2.96</v>
      </c>
      <c r="Q47" s="690">
        <v>0</v>
      </c>
      <c r="R47" s="690">
        <v>2.96</v>
      </c>
    </row>
    <row r="48" spans="4:18" x14ac:dyDescent="0.2">
      <c r="D48" s="690" t="s">
        <v>593</v>
      </c>
      <c r="F48" s="690">
        <v>1130510</v>
      </c>
      <c r="I48" s="690">
        <v>501250</v>
      </c>
      <c r="J48" s="690" t="s">
        <v>1555</v>
      </c>
      <c r="K48" s="690" t="s">
        <v>1421</v>
      </c>
      <c r="L48" s="690" t="s">
        <v>26</v>
      </c>
      <c r="N48" s="690">
        <v>0</v>
      </c>
      <c r="P48" s="690">
        <v>9.8800000000000008</v>
      </c>
      <c r="Q48" s="690">
        <v>0</v>
      </c>
      <c r="R48" s="690">
        <v>9.8800000000000008</v>
      </c>
    </row>
    <row r="49" spans="1:18" x14ac:dyDescent="0.2">
      <c r="D49" s="690" t="s">
        <v>593</v>
      </c>
      <c r="F49" s="690">
        <v>1130510</v>
      </c>
      <c r="I49" s="690">
        <v>501251</v>
      </c>
      <c r="J49" s="690" t="s">
        <v>1555</v>
      </c>
      <c r="K49" s="690" t="s">
        <v>1421</v>
      </c>
      <c r="L49" s="690" t="s">
        <v>26</v>
      </c>
      <c r="N49" s="690">
        <v>0</v>
      </c>
      <c r="P49" s="690">
        <v>8.0299999999999994</v>
      </c>
      <c r="Q49" s="690">
        <v>0</v>
      </c>
      <c r="R49" s="690">
        <v>8.0299999999999994</v>
      </c>
    </row>
    <row r="50" spans="1:18" x14ac:dyDescent="0.2">
      <c r="D50" s="690" t="s">
        <v>593</v>
      </c>
      <c r="F50" s="690">
        <v>1130510</v>
      </c>
      <c r="I50" s="690">
        <v>501252</v>
      </c>
      <c r="J50" s="690" t="s">
        <v>1556</v>
      </c>
      <c r="K50" s="690" t="s">
        <v>1421</v>
      </c>
      <c r="L50" s="690" t="s">
        <v>26</v>
      </c>
      <c r="N50" s="690">
        <v>0</v>
      </c>
      <c r="P50" s="690">
        <v>11.1</v>
      </c>
      <c r="Q50" s="690">
        <v>0</v>
      </c>
      <c r="R50" s="690">
        <v>11.1</v>
      </c>
    </row>
    <row r="51" spans="1:18" x14ac:dyDescent="0.2">
      <c r="D51" s="690" t="s">
        <v>593</v>
      </c>
      <c r="F51" s="690">
        <v>1130510</v>
      </c>
      <c r="I51" s="690">
        <v>501253</v>
      </c>
      <c r="J51" s="690" t="s">
        <v>1557</v>
      </c>
      <c r="K51" s="690" t="s">
        <v>1421</v>
      </c>
      <c r="L51" s="690" t="s">
        <v>26</v>
      </c>
      <c r="N51" s="690">
        <v>0</v>
      </c>
      <c r="P51" s="690">
        <v>10.39</v>
      </c>
      <c r="Q51" s="690">
        <v>0</v>
      </c>
      <c r="R51" s="690">
        <v>10.39</v>
      </c>
    </row>
    <row r="52" spans="1:18" x14ac:dyDescent="0.2">
      <c r="D52" s="690" t="s">
        <v>593</v>
      </c>
      <c r="F52" s="690">
        <v>1130510</v>
      </c>
      <c r="I52" s="690">
        <v>501270</v>
      </c>
      <c r="J52" s="690" t="s">
        <v>1643</v>
      </c>
      <c r="K52" s="690" t="s">
        <v>1421</v>
      </c>
      <c r="L52" s="690" t="s">
        <v>26</v>
      </c>
      <c r="N52" s="690">
        <v>0</v>
      </c>
      <c r="P52" s="690">
        <v>552.41</v>
      </c>
      <c r="Q52" s="690">
        <v>35.82</v>
      </c>
      <c r="R52" s="690">
        <v>516.59</v>
      </c>
    </row>
    <row r="53" spans="1:18" x14ac:dyDescent="0.2">
      <c r="D53" s="690" t="s">
        <v>593</v>
      </c>
      <c r="F53" s="690">
        <v>1130510</v>
      </c>
      <c r="I53" s="690">
        <v>501271</v>
      </c>
      <c r="J53" s="690" t="s">
        <v>1555</v>
      </c>
      <c r="K53" s="690" t="s">
        <v>1421</v>
      </c>
      <c r="L53" s="690" t="s">
        <v>26</v>
      </c>
      <c r="N53" s="690">
        <v>0</v>
      </c>
      <c r="P53" s="690">
        <v>9.01</v>
      </c>
      <c r="Q53" s="690">
        <v>0</v>
      </c>
      <c r="R53" s="690">
        <v>9.01</v>
      </c>
    </row>
    <row r="54" spans="1:18" x14ac:dyDescent="0.2">
      <c r="D54" s="690" t="s">
        <v>593</v>
      </c>
      <c r="F54" s="690">
        <v>1130510</v>
      </c>
      <c r="I54" s="690">
        <v>501272</v>
      </c>
      <c r="J54" s="690" t="s">
        <v>1555</v>
      </c>
      <c r="K54" s="690" t="s">
        <v>1421</v>
      </c>
      <c r="L54" s="690" t="s">
        <v>26</v>
      </c>
      <c r="N54" s="690">
        <v>0</v>
      </c>
      <c r="P54" s="690">
        <v>9.8800000000000008</v>
      </c>
      <c r="Q54" s="690">
        <v>0</v>
      </c>
      <c r="R54" s="690">
        <v>9.8800000000000008</v>
      </c>
    </row>
    <row r="55" spans="1:18" x14ac:dyDescent="0.2">
      <c r="D55" s="690" t="s">
        <v>593</v>
      </c>
      <c r="F55" s="690">
        <v>1130510</v>
      </c>
      <c r="I55" s="690">
        <v>501273</v>
      </c>
      <c r="J55" s="690" t="s">
        <v>1555</v>
      </c>
      <c r="K55" s="690" t="s">
        <v>1421</v>
      </c>
      <c r="L55" s="690" t="s">
        <v>26</v>
      </c>
      <c r="N55" s="690">
        <v>0</v>
      </c>
      <c r="P55" s="690">
        <v>9.8800000000000008</v>
      </c>
      <c r="Q55" s="690">
        <v>0</v>
      </c>
      <c r="R55" s="690">
        <v>9.8800000000000008</v>
      </c>
    </row>
    <row r="56" spans="1:18" x14ac:dyDescent="0.2">
      <c r="D56" s="690" t="s">
        <v>593</v>
      </c>
      <c r="F56" s="690">
        <v>1130510</v>
      </c>
      <c r="I56" s="690">
        <v>501274</v>
      </c>
      <c r="J56" s="690" t="s">
        <v>1555</v>
      </c>
      <c r="K56" s="690" t="s">
        <v>1421</v>
      </c>
      <c r="L56" s="690" t="s">
        <v>26</v>
      </c>
      <c r="N56" s="690">
        <v>0</v>
      </c>
      <c r="P56" s="690">
        <v>7.65</v>
      </c>
      <c r="Q56" s="690">
        <v>0</v>
      </c>
      <c r="R56" s="690">
        <v>7.65</v>
      </c>
    </row>
    <row r="58" spans="1:18" x14ac:dyDescent="0.2">
      <c r="B58" s="690" t="s">
        <v>442</v>
      </c>
      <c r="D58" s="690" t="s">
        <v>593</v>
      </c>
      <c r="F58" s="690">
        <v>1130510</v>
      </c>
      <c r="L58" s="690" t="s">
        <v>26</v>
      </c>
      <c r="N58" s="691">
        <v>31766.62</v>
      </c>
      <c r="P58" s="691">
        <v>7094.36</v>
      </c>
      <c r="Q58" s="691">
        <v>37550.31</v>
      </c>
      <c r="R58" s="691">
        <v>1310.67</v>
      </c>
    </row>
    <row r="60" spans="1:18" x14ac:dyDescent="0.2">
      <c r="B60" s="690" t="s">
        <v>443</v>
      </c>
      <c r="D60" s="690" t="s">
        <v>593</v>
      </c>
      <c r="L60" s="690" t="s">
        <v>26</v>
      </c>
      <c r="N60" s="691">
        <v>31766.62</v>
      </c>
      <c r="P60" s="691">
        <v>7094.36</v>
      </c>
      <c r="Q60" s="691">
        <v>37550.31</v>
      </c>
      <c r="R60" s="691">
        <v>1310.67</v>
      </c>
    </row>
    <row r="62" spans="1:18" x14ac:dyDescent="0.2">
      <c r="B62" s="690" t="s">
        <v>444</v>
      </c>
      <c r="L62" s="690" t="s">
        <v>26</v>
      </c>
      <c r="N62" s="691">
        <v>31766.62</v>
      </c>
      <c r="P62" s="691">
        <v>7094.36</v>
      </c>
      <c r="Q62" s="691">
        <v>37550.31</v>
      </c>
      <c r="R62" s="691">
        <v>1310.67</v>
      </c>
    </row>
    <row r="64" spans="1:18" x14ac:dyDescent="0.2">
      <c r="A64" s="690" t="s">
        <v>1644</v>
      </c>
    </row>
    <row r="65" spans="1:15" x14ac:dyDescent="0.2">
      <c r="A65" s="690" t="s">
        <v>446</v>
      </c>
    </row>
    <row r="66" spans="1:15" x14ac:dyDescent="0.2">
      <c r="A66" s="690" t="s">
        <v>1629</v>
      </c>
    </row>
    <row r="67" spans="1:15" x14ac:dyDescent="0.2">
      <c r="A67" s="690" t="s">
        <v>447</v>
      </c>
    </row>
    <row r="69" spans="1:15" x14ac:dyDescent="0.2">
      <c r="C69" s="690" t="s">
        <v>379</v>
      </c>
      <c r="E69" s="690" t="s">
        <v>374</v>
      </c>
      <c r="G69" s="690" t="s">
        <v>448</v>
      </c>
      <c r="H69" s="690" t="s">
        <v>380</v>
      </c>
      <c r="J69" s="690" t="s">
        <v>381</v>
      </c>
      <c r="M69" s="690" t="s">
        <v>382</v>
      </c>
      <c r="O69" s="690" t="s">
        <v>383</v>
      </c>
    </row>
    <row r="71" spans="1:15" x14ac:dyDescent="0.2">
      <c r="C71" s="690" t="s">
        <v>26</v>
      </c>
      <c r="E71" s="690" t="s">
        <v>593</v>
      </c>
      <c r="G71" s="690" t="s">
        <v>1421</v>
      </c>
      <c r="H71" s="691">
        <v>31766.62</v>
      </c>
      <c r="J71" s="691">
        <v>7094.36</v>
      </c>
      <c r="M71" s="691">
        <v>37550.31</v>
      </c>
      <c r="O71" s="691">
        <v>1310.67</v>
      </c>
    </row>
    <row r="73" spans="1:15" x14ac:dyDescent="0.2">
      <c r="B73" s="690" t="s">
        <v>442</v>
      </c>
      <c r="C73" s="690" t="s">
        <v>26</v>
      </c>
      <c r="H73" s="691">
        <v>31766.62</v>
      </c>
      <c r="J73" s="691">
        <v>7094.36</v>
      </c>
      <c r="M73" s="691">
        <v>37550.31</v>
      </c>
      <c r="O73" s="691">
        <v>1310.67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7945-F944-4645-A9FC-C41E255EBB16}">
  <dimension ref="A1:R52"/>
  <sheetViews>
    <sheetView workbookViewId="0">
      <pane ySplit="5" topLeftCell="A11" activePane="bottomLeft" state="frozen"/>
      <selection pane="bottomLeft" activeCell="J21" sqref="J21"/>
    </sheetView>
  </sheetViews>
  <sheetFormatPr defaultRowHeight="11.4" x14ac:dyDescent="0.2"/>
  <cols>
    <col min="1" max="1" width="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500705</v>
      </c>
      <c r="J7" s="690" t="s">
        <v>112</v>
      </c>
      <c r="K7" s="690" t="s">
        <v>562</v>
      </c>
      <c r="L7" s="690" t="s">
        <v>26</v>
      </c>
      <c r="N7" s="691">
        <v>1617466.3</v>
      </c>
      <c r="P7" s="691">
        <v>87606.46</v>
      </c>
      <c r="Q7" s="691">
        <v>1705072.76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500707</v>
      </c>
      <c r="J8" s="690" t="s">
        <v>626</v>
      </c>
      <c r="K8" s="690" t="s">
        <v>562</v>
      </c>
      <c r="L8" s="690" t="s">
        <v>26</v>
      </c>
      <c r="N8" s="691">
        <v>3004499.12</v>
      </c>
      <c r="P8" s="691">
        <v>432239.53</v>
      </c>
      <c r="Q8" s="691">
        <v>3436738.65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500722</v>
      </c>
      <c r="J9" s="690" t="s">
        <v>627</v>
      </c>
      <c r="K9" s="690" t="s">
        <v>562</v>
      </c>
      <c r="L9" s="690" t="s">
        <v>26</v>
      </c>
      <c r="N9" s="691">
        <v>268733.14</v>
      </c>
      <c r="P9" s="691">
        <v>291270.59000000003</v>
      </c>
      <c r="Q9" s="691">
        <v>560003.73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500771</v>
      </c>
      <c r="J10" s="690" t="s">
        <v>628</v>
      </c>
      <c r="K10" s="690" t="s">
        <v>562</v>
      </c>
      <c r="L10" s="690" t="s">
        <v>26</v>
      </c>
      <c r="N10" s="691">
        <v>1109409.23</v>
      </c>
      <c r="P10" s="690">
        <v>0</v>
      </c>
      <c r="Q10" s="691">
        <v>1109409.23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500773</v>
      </c>
      <c r="J11" s="690" t="s">
        <v>629</v>
      </c>
      <c r="K11" s="690" t="s">
        <v>562</v>
      </c>
      <c r="L11" s="690" t="s">
        <v>26</v>
      </c>
      <c r="N11" s="690">
        <v>0</v>
      </c>
      <c r="P11" s="691">
        <v>4321.41</v>
      </c>
      <c r="Q11" s="691">
        <v>4321.41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500797</v>
      </c>
      <c r="J12" s="690" t="s">
        <v>630</v>
      </c>
      <c r="K12" s="690" t="s">
        <v>562</v>
      </c>
      <c r="L12" s="690" t="s">
        <v>26</v>
      </c>
      <c r="N12" s="690">
        <v>0</v>
      </c>
      <c r="P12" s="691">
        <v>42071.95</v>
      </c>
      <c r="Q12" s="691">
        <v>42071.95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562</v>
      </c>
      <c r="L13" s="690" t="s">
        <v>26</v>
      </c>
      <c r="N13" s="691">
        <v>369761.21</v>
      </c>
      <c r="P13" s="691">
        <v>90670.47</v>
      </c>
      <c r="Q13" s="691">
        <v>460431.68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500888</v>
      </c>
      <c r="J14" s="690" t="s">
        <v>631</v>
      </c>
      <c r="K14" s="690" t="s">
        <v>562</v>
      </c>
      <c r="L14" s="690" t="s">
        <v>26</v>
      </c>
      <c r="N14" s="690">
        <v>0</v>
      </c>
      <c r="P14" s="691">
        <v>287338.18</v>
      </c>
      <c r="Q14" s="691">
        <v>287338.18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500890</v>
      </c>
      <c r="J15" s="690" t="s">
        <v>617</v>
      </c>
      <c r="K15" s="690" t="s">
        <v>562</v>
      </c>
      <c r="L15" s="690" t="s">
        <v>26</v>
      </c>
      <c r="N15" s="690">
        <v>0</v>
      </c>
      <c r="P15" s="691">
        <v>860751.51</v>
      </c>
      <c r="Q15" s="691">
        <v>860751.51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500892</v>
      </c>
      <c r="J16" s="690" t="s">
        <v>609</v>
      </c>
      <c r="K16" s="690" t="s">
        <v>562</v>
      </c>
      <c r="L16" s="690" t="s">
        <v>26</v>
      </c>
      <c r="N16" s="691">
        <v>1381218.99</v>
      </c>
      <c r="P16" s="691">
        <v>18483.98</v>
      </c>
      <c r="Q16" s="691">
        <v>1399702.97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500947</v>
      </c>
      <c r="J17" s="690" t="s">
        <v>612</v>
      </c>
      <c r="K17" s="690" t="s">
        <v>562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500948</v>
      </c>
      <c r="J18" s="690" t="s">
        <v>612</v>
      </c>
      <c r="K18" s="690" t="s">
        <v>562</v>
      </c>
      <c r="L18" s="690" t="s">
        <v>26</v>
      </c>
      <c r="N18" s="690">
        <v>0</v>
      </c>
      <c r="P18" s="691">
        <v>527730.16</v>
      </c>
      <c r="Q18" s="691">
        <v>527730.16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500972</v>
      </c>
      <c r="J19" s="690" t="s">
        <v>633</v>
      </c>
      <c r="K19" s="690" t="s">
        <v>562</v>
      </c>
      <c r="L19" s="690" t="s">
        <v>26</v>
      </c>
      <c r="N19" s="690">
        <v>0</v>
      </c>
      <c r="P19" s="691">
        <v>21578.09</v>
      </c>
      <c r="Q19" s="691">
        <v>21578.09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500991</v>
      </c>
      <c r="J20" s="690" t="s">
        <v>617</v>
      </c>
      <c r="K20" s="690" t="s">
        <v>562</v>
      </c>
      <c r="L20" s="690" t="s">
        <v>26</v>
      </c>
      <c r="N20" s="690">
        <v>0</v>
      </c>
      <c r="P20" s="690">
        <v>161.16999999999999</v>
      </c>
      <c r="Q20" s="690">
        <v>161.16999999999999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501018</v>
      </c>
      <c r="J21" s="690" t="s">
        <v>634</v>
      </c>
      <c r="K21" s="690" t="s">
        <v>562</v>
      </c>
      <c r="L21" s="690" t="s">
        <v>26</v>
      </c>
      <c r="N21" s="691">
        <v>10965877.6</v>
      </c>
      <c r="P21" s="691">
        <v>3132639.35</v>
      </c>
      <c r="Q21" s="691">
        <v>14098516.949999999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501020</v>
      </c>
      <c r="J22" s="690" t="s">
        <v>617</v>
      </c>
      <c r="K22" s="690" t="s">
        <v>562</v>
      </c>
      <c r="L22" s="690" t="s">
        <v>26</v>
      </c>
      <c r="N22" s="690">
        <v>0</v>
      </c>
      <c r="P22" s="691">
        <v>45754.18</v>
      </c>
      <c r="Q22" s="691">
        <v>45754.18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501046</v>
      </c>
      <c r="J23" s="690" t="s">
        <v>623</v>
      </c>
      <c r="K23" s="690" t="s">
        <v>562</v>
      </c>
      <c r="L23" s="690" t="s">
        <v>26</v>
      </c>
      <c r="N23" s="691">
        <v>3459895.29</v>
      </c>
      <c r="P23" s="691">
        <v>453656.74</v>
      </c>
      <c r="Q23" s="691">
        <v>3913552.03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501090</v>
      </c>
      <c r="J24" s="690" t="s">
        <v>1310</v>
      </c>
      <c r="K24" s="690" t="s">
        <v>562</v>
      </c>
      <c r="L24" s="690" t="s">
        <v>26</v>
      </c>
      <c r="N24" s="691">
        <v>13999.71</v>
      </c>
      <c r="P24" s="691">
        <v>1094.6300000000001</v>
      </c>
      <c r="Q24" s="690">
        <v>0</v>
      </c>
      <c r="R24" s="691">
        <v>15094.34</v>
      </c>
    </row>
    <row r="25" spans="4:18" x14ac:dyDescent="0.2">
      <c r="D25" s="690" t="s">
        <v>593</v>
      </c>
      <c r="F25" s="690">
        <v>1130510</v>
      </c>
      <c r="I25" s="690">
        <v>501116</v>
      </c>
      <c r="J25" s="690" t="s">
        <v>1512</v>
      </c>
      <c r="K25" s="690" t="s">
        <v>562</v>
      </c>
      <c r="L25" s="690" t="s">
        <v>26</v>
      </c>
      <c r="N25" s="691">
        <v>324287.65000000002</v>
      </c>
      <c r="P25" s="691">
        <v>354091.99</v>
      </c>
      <c r="Q25" s="691">
        <v>359032.75</v>
      </c>
      <c r="R25" s="691">
        <v>319346.89</v>
      </c>
    </row>
    <row r="26" spans="4:18" x14ac:dyDescent="0.2">
      <c r="D26" s="690" t="s">
        <v>593</v>
      </c>
      <c r="F26" s="690">
        <v>1130510</v>
      </c>
      <c r="I26" s="690">
        <v>501132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97026.01</v>
      </c>
      <c r="Q26" s="691">
        <v>97026.01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501152</v>
      </c>
      <c r="J27" s="690" t="s">
        <v>1458</v>
      </c>
      <c r="K27" s="690" t="s">
        <v>562</v>
      </c>
      <c r="L27" s="690" t="s">
        <v>26</v>
      </c>
      <c r="N27" s="691">
        <v>7613.18</v>
      </c>
      <c r="P27" s="690">
        <v>0</v>
      </c>
      <c r="Q27" s="690">
        <v>0</v>
      </c>
      <c r="R27" s="691">
        <v>7613.18</v>
      </c>
    </row>
    <row r="28" spans="4:18" x14ac:dyDescent="0.2">
      <c r="D28" s="690" t="s">
        <v>593</v>
      </c>
      <c r="F28" s="690">
        <v>1130510</v>
      </c>
      <c r="I28" s="690">
        <v>501162</v>
      </c>
      <c r="J28" s="690" t="s">
        <v>1516</v>
      </c>
      <c r="K28" s="690" t="s">
        <v>562</v>
      </c>
      <c r="L28" s="690" t="s">
        <v>26</v>
      </c>
      <c r="N28" s="691">
        <v>59267.33</v>
      </c>
      <c r="P28" s="691">
        <v>4702.38</v>
      </c>
      <c r="Q28" s="690">
        <v>0</v>
      </c>
      <c r="R28" s="691">
        <v>63969.71</v>
      </c>
    </row>
    <row r="29" spans="4:18" x14ac:dyDescent="0.2">
      <c r="D29" s="690" t="s">
        <v>593</v>
      </c>
      <c r="F29" s="690">
        <v>1130510</v>
      </c>
      <c r="I29" s="690">
        <v>501163</v>
      </c>
      <c r="J29" s="690" t="s">
        <v>1516</v>
      </c>
      <c r="K29" s="690" t="s">
        <v>562</v>
      </c>
      <c r="L29" s="690" t="s">
        <v>26</v>
      </c>
      <c r="N29" s="691">
        <v>21976.01</v>
      </c>
      <c r="P29" s="690">
        <v>0</v>
      </c>
      <c r="Q29" s="690">
        <v>0</v>
      </c>
      <c r="R29" s="691">
        <v>21976.01</v>
      </c>
    </row>
    <row r="30" spans="4:18" x14ac:dyDescent="0.2">
      <c r="D30" s="690" t="s">
        <v>593</v>
      </c>
      <c r="F30" s="690">
        <v>1130510</v>
      </c>
      <c r="I30" s="690">
        <v>501178</v>
      </c>
      <c r="J30" s="690" t="s">
        <v>617</v>
      </c>
      <c r="K30" s="690" t="s">
        <v>562</v>
      </c>
      <c r="L30" s="690" t="s">
        <v>26</v>
      </c>
      <c r="N30" s="690">
        <v>0</v>
      </c>
      <c r="P30" s="691">
        <v>186842.56</v>
      </c>
      <c r="Q30" s="691">
        <v>186842.56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501179</v>
      </c>
      <c r="J31" s="690" t="s">
        <v>617</v>
      </c>
      <c r="K31" s="690" t="s">
        <v>562</v>
      </c>
      <c r="L31" s="690" t="s">
        <v>26</v>
      </c>
      <c r="N31" s="690">
        <v>0</v>
      </c>
      <c r="P31" s="691">
        <v>55974.11</v>
      </c>
      <c r="Q31" s="691">
        <v>55974.11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562</v>
      </c>
      <c r="L32" s="690" t="s">
        <v>26</v>
      </c>
      <c r="N32" s="691">
        <v>375292.98</v>
      </c>
      <c r="P32" s="691">
        <v>17195.25</v>
      </c>
      <c r="Q32" s="691">
        <v>23509.91</v>
      </c>
      <c r="R32" s="691">
        <v>368978.32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562</v>
      </c>
      <c r="L33" s="690" t="s">
        <v>26</v>
      </c>
      <c r="N33" s="691">
        <v>334461.34000000003</v>
      </c>
      <c r="P33" s="691">
        <v>10050.34</v>
      </c>
      <c r="Q33" s="691">
        <v>15678.01</v>
      </c>
      <c r="R33" s="691">
        <v>328833.67</v>
      </c>
    </row>
    <row r="34" spans="1:18" x14ac:dyDescent="0.2">
      <c r="D34" s="690" t="s">
        <v>593</v>
      </c>
      <c r="F34" s="690">
        <v>1130510</v>
      </c>
      <c r="I34" s="690">
        <v>501256</v>
      </c>
      <c r="J34" s="690" t="s">
        <v>669</v>
      </c>
      <c r="K34" s="690" t="s">
        <v>562</v>
      </c>
      <c r="L34" s="690" t="s">
        <v>26</v>
      </c>
      <c r="N34" s="691">
        <v>2135.56</v>
      </c>
      <c r="P34" s="691">
        <v>4391.09</v>
      </c>
      <c r="Q34" s="691">
        <v>6526.65</v>
      </c>
      <c r="R34" s="690">
        <v>0</v>
      </c>
    </row>
    <row r="35" spans="1:18" x14ac:dyDescent="0.2">
      <c r="D35" s="690" t="s">
        <v>593</v>
      </c>
      <c r="F35" s="690">
        <v>1130510</v>
      </c>
      <c r="I35" s="690">
        <v>501257</v>
      </c>
      <c r="J35" s="690" t="s">
        <v>1310</v>
      </c>
      <c r="K35" s="690" t="s">
        <v>562</v>
      </c>
      <c r="L35" s="690" t="s">
        <v>26</v>
      </c>
      <c r="N35" s="691">
        <v>45367.25</v>
      </c>
      <c r="P35" s="690">
        <v>0</v>
      </c>
      <c r="Q35" s="691">
        <v>1638.82</v>
      </c>
      <c r="R35" s="691">
        <v>43728.43</v>
      </c>
    </row>
    <row r="37" spans="1:18" x14ac:dyDescent="0.2">
      <c r="B37" s="690" t="s">
        <v>442</v>
      </c>
      <c r="D37" s="690" t="s">
        <v>593</v>
      </c>
      <c r="F37" s="690">
        <v>1130510</v>
      </c>
      <c r="L37" s="690" t="s">
        <v>26</v>
      </c>
      <c r="N37" s="691">
        <v>23361261.890000001</v>
      </c>
      <c r="P37" s="691">
        <v>7027642.1299999999</v>
      </c>
      <c r="Q37" s="691">
        <v>29219363.469999999</v>
      </c>
      <c r="R37" s="691">
        <v>1169540.55</v>
      </c>
    </row>
    <row r="39" spans="1:18" x14ac:dyDescent="0.2">
      <c r="B39" s="690" t="s">
        <v>443</v>
      </c>
      <c r="D39" s="690" t="s">
        <v>593</v>
      </c>
      <c r="L39" s="690" t="s">
        <v>26</v>
      </c>
      <c r="N39" s="691">
        <v>23361261.890000001</v>
      </c>
      <c r="P39" s="691">
        <v>7027642.1299999999</v>
      </c>
      <c r="Q39" s="691">
        <v>29219363.469999999</v>
      </c>
      <c r="R39" s="691">
        <v>1169540.55</v>
      </c>
    </row>
    <row r="41" spans="1:18" x14ac:dyDescent="0.2">
      <c r="B41" s="690" t="s">
        <v>444</v>
      </c>
      <c r="L41" s="690" t="s">
        <v>26</v>
      </c>
      <c r="N41" s="691">
        <v>23361261.890000001</v>
      </c>
      <c r="P41" s="691">
        <v>7027642.1299999999</v>
      </c>
      <c r="Q41" s="691">
        <v>29219363.469999999</v>
      </c>
      <c r="R41" s="691">
        <v>1169540.55</v>
      </c>
    </row>
    <row r="43" spans="1:18" x14ac:dyDescent="0.2">
      <c r="A43" s="690" t="s">
        <v>1656</v>
      </c>
    </row>
    <row r="44" spans="1:18" x14ac:dyDescent="0.2">
      <c r="A44" s="690" t="s">
        <v>446</v>
      </c>
    </row>
    <row r="45" spans="1:18" x14ac:dyDescent="0.2">
      <c r="A45" s="690" t="s">
        <v>1629</v>
      </c>
    </row>
    <row r="46" spans="1:18" x14ac:dyDescent="0.2">
      <c r="A46" s="690" t="s">
        <v>447</v>
      </c>
    </row>
    <row r="48" spans="1:18" x14ac:dyDescent="0.2">
      <c r="C48" s="690" t="s">
        <v>379</v>
      </c>
      <c r="E48" s="690" t="s">
        <v>374</v>
      </c>
      <c r="G48" s="690" t="s">
        <v>448</v>
      </c>
      <c r="H48" s="690" t="s">
        <v>380</v>
      </c>
      <c r="J48" s="690" t="s">
        <v>381</v>
      </c>
      <c r="M48" s="690" t="s">
        <v>382</v>
      </c>
      <c r="O48" s="690" t="s">
        <v>383</v>
      </c>
    </row>
    <row r="50" spans="2:15" x14ac:dyDescent="0.2">
      <c r="C50" s="690" t="s">
        <v>26</v>
      </c>
      <c r="E50" s="690" t="s">
        <v>593</v>
      </c>
      <c r="G50" s="690" t="s">
        <v>562</v>
      </c>
      <c r="H50" s="691">
        <v>23361261.890000001</v>
      </c>
      <c r="J50" s="691">
        <v>7027642.1299999999</v>
      </c>
      <c r="M50" s="691">
        <v>29219363.469999999</v>
      </c>
      <c r="O50" s="691">
        <v>1169540.55</v>
      </c>
    </row>
    <row r="52" spans="2:15" x14ac:dyDescent="0.2">
      <c r="B52" s="690" t="s">
        <v>442</v>
      </c>
      <c r="C52" s="690" t="s">
        <v>26</v>
      </c>
      <c r="H52" s="691">
        <v>23361261.890000001</v>
      </c>
      <c r="J52" s="691">
        <v>7027642.1299999999</v>
      </c>
      <c r="M52" s="691">
        <v>29219363.469999999</v>
      </c>
      <c r="O52" s="691">
        <v>1169540.55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1471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1470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-605.89</v>
      </c>
      <c r="O7" s="881"/>
      <c r="P7" s="882"/>
      <c r="Q7" s="882">
        <f>605.89+443.45</f>
        <v>1049.3399999999999</v>
      </c>
      <c r="R7" s="882">
        <f t="shared" ref="R7:R22" si="0">N7+P7-Q7</f>
        <v>-1655.23</v>
      </c>
      <c r="T7" s="852"/>
    </row>
    <row r="8" spans="1:22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46228.08</v>
      </c>
      <c r="O8" s="881"/>
      <c r="P8" s="882"/>
      <c r="Q8" s="882">
        <v>0</v>
      </c>
      <c r="R8" s="882">
        <f t="shared" si="0"/>
        <v>46228.08</v>
      </c>
      <c r="S8" s="691">
        <f>SUM(R7:R8)</f>
        <v>44572.85</v>
      </c>
      <c r="T8" s="852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500890</v>
      </c>
      <c r="J9" s="881" t="s">
        <v>617</v>
      </c>
      <c r="K9" s="881" t="s">
        <v>561</v>
      </c>
      <c r="L9" s="881" t="s">
        <v>26</v>
      </c>
      <c r="M9" s="881"/>
      <c r="N9" s="882">
        <v>-739.17</v>
      </c>
      <c r="O9" s="881"/>
      <c r="P9" s="882"/>
      <c r="Q9" s="882">
        <f>739.17+687.6</f>
        <v>1426.77</v>
      </c>
      <c r="R9" s="882">
        <f t="shared" si="0"/>
        <v>-2165.94</v>
      </c>
      <c r="T9" s="852"/>
    </row>
    <row r="10" spans="1:22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500890</v>
      </c>
      <c r="J10" s="881" t="s">
        <v>617</v>
      </c>
      <c r="K10" s="881" t="s">
        <v>562</v>
      </c>
      <c r="L10" s="881" t="s">
        <v>26</v>
      </c>
      <c r="M10" s="881"/>
      <c r="N10" s="882">
        <v>71481.53</v>
      </c>
      <c r="O10" s="881"/>
      <c r="P10" s="882"/>
      <c r="Q10" s="882">
        <v>0</v>
      </c>
      <c r="R10" s="882">
        <f t="shared" si="0"/>
        <v>71481.53</v>
      </c>
      <c r="S10" s="691">
        <f>SUM(R9:R10)</f>
        <v>69315.59</v>
      </c>
      <c r="T10" s="852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501020</v>
      </c>
      <c r="J11" s="881" t="s">
        <v>617</v>
      </c>
      <c r="K11" s="881" t="s">
        <v>561</v>
      </c>
      <c r="L11" s="881" t="s">
        <v>26</v>
      </c>
      <c r="M11" s="881"/>
      <c r="N11" s="882">
        <v>0</v>
      </c>
      <c r="O11" s="881"/>
      <c r="P11" s="882">
        <v>217604.5</v>
      </c>
      <c r="Q11" s="882">
        <v>0</v>
      </c>
      <c r="R11" s="882">
        <f t="shared" si="0"/>
        <v>217604.5</v>
      </c>
      <c r="T11" s="852"/>
    </row>
    <row r="12" spans="1:22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501020</v>
      </c>
      <c r="J12" s="881" t="s">
        <v>617</v>
      </c>
      <c r="K12" s="881" t="s">
        <v>562</v>
      </c>
      <c r="L12" s="881" t="s">
        <v>26</v>
      </c>
      <c r="M12" s="881"/>
      <c r="N12" s="882">
        <v>44029.49</v>
      </c>
      <c r="O12" s="881"/>
      <c r="P12" s="882"/>
      <c r="Q12" s="882">
        <v>0</v>
      </c>
      <c r="R12" s="882">
        <f t="shared" si="0"/>
        <v>44029.49</v>
      </c>
      <c r="S12" s="691">
        <f>SUM(R11:R12)</f>
        <v>261633.99</v>
      </c>
      <c r="T12" s="852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501132</v>
      </c>
      <c r="J13" s="881" t="s">
        <v>617</v>
      </c>
      <c r="K13" s="881" t="s">
        <v>561</v>
      </c>
      <c r="L13" s="881" t="s">
        <v>26</v>
      </c>
      <c r="M13" s="881"/>
      <c r="N13" s="882">
        <v>0</v>
      </c>
      <c r="O13" s="881"/>
      <c r="P13" s="882"/>
      <c r="Q13" s="882">
        <v>139605.54</v>
      </c>
      <c r="R13" s="882">
        <f t="shared" si="0"/>
        <v>-139605.54</v>
      </c>
      <c r="T13" s="852"/>
    </row>
    <row r="14" spans="1:22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501132</v>
      </c>
      <c r="J14" s="881" t="s">
        <v>617</v>
      </c>
      <c r="K14" s="881" t="s">
        <v>562</v>
      </c>
      <c r="L14" s="881" t="s">
        <v>26</v>
      </c>
      <c r="M14" s="881"/>
      <c r="N14" s="882">
        <v>220172.45</v>
      </c>
      <c r="O14" s="881"/>
      <c r="P14" s="882"/>
      <c r="Q14" s="882">
        <v>0</v>
      </c>
      <c r="R14" s="882">
        <f t="shared" si="0"/>
        <v>220172.45</v>
      </c>
      <c r="S14" s="691">
        <f>R14</f>
        <v>220172.45</v>
      </c>
      <c r="T14" s="852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501178</v>
      </c>
      <c r="J15" s="881" t="s">
        <v>617</v>
      </c>
      <c r="K15" s="881" t="s">
        <v>561</v>
      </c>
      <c r="L15" s="881" t="s">
        <v>26</v>
      </c>
      <c r="M15" s="881"/>
      <c r="N15" s="882">
        <v>0</v>
      </c>
      <c r="O15" s="881"/>
      <c r="P15" s="882"/>
      <c r="Q15" s="882">
        <v>22667.919999999998</v>
      </c>
      <c r="R15" s="882">
        <f t="shared" si="0"/>
        <v>-22667.919999999998</v>
      </c>
      <c r="T15" s="852"/>
    </row>
    <row r="16" spans="1:22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501178</v>
      </c>
      <c r="J16" s="881" t="s">
        <v>617</v>
      </c>
      <c r="K16" s="881" t="s">
        <v>562</v>
      </c>
      <c r="L16" s="881" t="s">
        <v>26</v>
      </c>
      <c r="M16" s="881"/>
      <c r="N16" s="882">
        <v>22667.919999999998</v>
      </c>
      <c r="O16" s="881"/>
      <c r="P16" s="882"/>
      <c r="Q16" s="882">
        <v>0</v>
      </c>
      <c r="R16" s="882">
        <f t="shared" si="0"/>
        <v>22667.919999999998</v>
      </c>
      <c r="S16" s="691">
        <f>R16</f>
        <v>22667.919999999998</v>
      </c>
      <c r="T16" s="852">
        <f>V16*$T$1</f>
        <v>0</v>
      </c>
      <c r="U16" s="724">
        <f>S16-T16</f>
        <v>22667.919999999998</v>
      </c>
    </row>
    <row r="17" spans="1:22" x14ac:dyDescent="0.2">
      <c r="A17" s="881"/>
      <c r="B17" s="881"/>
      <c r="C17" s="881"/>
      <c r="D17" s="881" t="s">
        <v>593</v>
      </c>
      <c r="E17" s="881"/>
      <c r="F17" s="881">
        <v>1130610</v>
      </c>
      <c r="G17" s="881"/>
      <c r="H17" s="881"/>
      <c r="I17" s="881">
        <v>501179</v>
      </c>
      <c r="J17" s="881" t="s">
        <v>617</v>
      </c>
      <c r="K17" s="881" t="s">
        <v>561</v>
      </c>
      <c r="L17" s="881" t="s">
        <v>26</v>
      </c>
      <c r="M17" s="881"/>
      <c r="N17" s="882">
        <v>0</v>
      </c>
      <c r="O17" s="881"/>
      <c r="P17" s="882"/>
      <c r="Q17" s="882">
        <v>58689.760000000002</v>
      </c>
      <c r="R17" s="882">
        <f t="shared" si="0"/>
        <v>-58689.760000000002</v>
      </c>
      <c r="T17" s="852"/>
    </row>
    <row r="18" spans="1:22" x14ac:dyDescent="0.2">
      <c r="A18" s="881"/>
      <c r="B18" s="881"/>
      <c r="C18" s="881"/>
      <c r="D18" s="881" t="s">
        <v>593</v>
      </c>
      <c r="E18" s="881"/>
      <c r="F18" s="881">
        <v>1130610</v>
      </c>
      <c r="G18" s="881"/>
      <c r="H18" s="881"/>
      <c r="I18" s="881">
        <v>501179</v>
      </c>
      <c r="J18" s="881" t="s">
        <v>617</v>
      </c>
      <c r="K18" s="881" t="s">
        <v>562</v>
      </c>
      <c r="L18" s="881" t="s">
        <v>26</v>
      </c>
      <c r="M18" s="881"/>
      <c r="N18" s="882">
        <v>58689.760000000002</v>
      </c>
      <c r="O18" s="881"/>
      <c r="P18" s="882"/>
      <c r="Q18" s="882">
        <v>0</v>
      </c>
      <c r="R18" s="882">
        <f t="shared" si="0"/>
        <v>58689.760000000002</v>
      </c>
      <c r="S18" s="691">
        <f>R18</f>
        <v>58689.760000000002</v>
      </c>
      <c r="T18" s="852">
        <f>V18*$T$1</f>
        <v>0</v>
      </c>
      <c r="U18" s="724">
        <f>S18-T18</f>
        <v>58689.760000000002</v>
      </c>
    </row>
    <row r="19" spans="1:22" x14ac:dyDescent="0.2">
      <c r="A19" s="881"/>
      <c r="B19" s="881"/>
      <c r="C19" s="881"/>
      <c r="D19" s="881" t="s">
        <v>593</v>
      </c>
      <c r="E19" s="881"/>
      <c r="F19" s="881">
        <v>1130610</v>
      </c>
      <c r="G19" s="881"/>
      <c r="H19" s="881"/>
      <c r="I19" s="881">
        <v>500948</v>
      </c>
      <c r="J19" s="881" t="s">
        <v>612</v>
      </c>
      <c r="K19" s="881" t="s">
        <v>561</v>
      </c>
      <c r="L19" s="881" t="s">
        <v>26</v>
      </c>
      <c r="M19" s="881"/>
      <c r="N19" s="882">
        <v>-2371.92</v>
      </c>
      <c r="O19" s="881"/>
      <c r="P19" s="882"/>
      <c r="Q19" s="882">
        <f>2371.92+1825.56</f>
        <v>4197.4799999999996</v>
      </c>
      <c r="R19" s="882">
        <f t="shared" si="0"/>
        <v>-6569.4</v>
      </c>
      <c r="T19" s="852"/>
    </row>
    <row r="20" spans="1:22" x14ac:dyDescent="0.2">
      <c r="A20" s="881"/>
      <c r="B20" s="881"/>
      <c r="C20" s="881"/>
      <c r="D20" s="881" t="s">
        <v>593</v>
      </c>
      <c r="E20" s="881"/>
      <c r="F20" s="881">
        <v>1130610</v>
      </c>
      <c r="G20" s="881"/>
      <c r="H20" s="881"/>
      <c r="I20" s="881">
        <v>500948</v>
      </c>
      <c r="J20" s="881" t="s">
        <v>612</v>
      </c>
      <c r="K20" s="881" t="s">
        <v>562</v>
      </c>
      <c r="L20" s="881" t="s">
        <v>26</v>
      </c>
      <c r="M20" s="881"/>
      <c r="N20" s="882">
        <v>190194.78</v>
      </c>
      <c r="O20" s="881"/>
      <c r="P20" s="882"/>
      <c r="Q20" s="882">
        <v>0</v>
      </c>
      <c r="R20" s="882">
        <f>N20+P20-Q20</f>
        <v>190194.78</v>
      </c>
      <c r="S20" s="691">
        <f>SUM(R19:R20)</f>
        <v>183625.38</v>
      </c>
      <c r="T20" s="852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81"/>
      <c r="B21" s="881"/>
      <c r="C21" s="881"/>
      <c r="D21" s="881" t="s">
        <v>593</v>
      </c>
      <c r="E21" s="881"/>
      <c r="F21" s="881">
        <v>1130610</v>
      </c>
      <c r="G21" s="881"/>
      <c r="H21" s="881"/>
      <c r="I21" s="881">
        <v>501046</v>
      </c>
      <c r="J21" s="881" t="s">
        <v>633</v>
      </c>
      <c r="K21" s="881" t="s">
        <v>561</v>
      </c>
      <c r="L21" s="881" t="s">
        <v>26</v>
      </c>
      <c r="M21" s="881"/>
      <c r="N21" s="882">
        <v>-7845.42</v>
      </c>
      <c r="O21" s="881"/>
      <c r="P21" s="882"/>
      <c r="Q21" s="882">
        <f>7845.42+6044.87</f>
        <v>13890.29</v>
      </c>
      <c r="R21" s="882">
        <f t="shared" si="0"/>
        <v>-21735.71</v>
      </c>
      <c r="T21" s="852"/>
    </row>
    <row r="22" spans="1:22" x14ac:dyDescent="0.2">
      <c r="A22" s="881"/>
      <c r="B22" s="881"/>
      <c r="C22" s="881"/>
      <c r="D22" s="881" t="s">
        <v>593</v>
      </c>
      <c r="E22" s="881"/>
      <c r="F22" s="881">
        <v>1130610</v>
      </c>
      <c r="G22" s="881"/>
      <c r="H22" s="881"/>
      <c r="I22" s="881">
        <v>501046</v>
      </c>
      <c r="J22" s="881" t="s">
        <v>633</v>
      </c>
      <c r="K22" s="881" t="s">
        <v>562</v>
      </c>
      <c r="L22" s="881" t="s">
        <v>26</v>
      </c>
      <c r="M22" s="881"/>
      <c r="N22" s="882">
        <v>629768.32000000007</v>
      </c>
      <c r="O22" s="881"/>
      <c r="P22" s="882"/>
      <c r="Q22" s="882">
        <v>0</v>
      </c>
      <c r="R22" s="882">
        <f t="shared" si="0"/>
        <v>629768.32000000007</v>
      </c>
      <c r="S22" s="691">
        <f>SUM(R21:R22)</f>
        <v>608032.6100000001</v>
      </c>
      <c r="T22" s="852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81"/>
      <c r="B23" s="881"/>
      <c r="C23" s="881"/>
      <c r="D23" s="881" t="s">
        <v>593</v>
      </c>
      <c r="E23" s="881"/>
      <c r="F23" s="881">
        <v>1130610</v>
      </c>
      <c r="G23" s="881"/>
      <c r="H23" s="881"/>
      <c r="I23" s="881">
        <v>501018</v>
      </c>
      <c r="J23" s="881" t="s">
        <v>634</v>
      </c>
      <c r="K23" s="881" t="s">
        <v>561</v>
      </c>
      <c r="L23" s="881" t="s">
        <v>26</v>
      </c>
      <c r="M23" s="881"/>
      <c r="N23" s="882">
        <v>-62924.26</v>
      </c>
      <c r="O23" s="881"/>
      <c r="P23" s="882"/>
      <c r="Q23" s="882">
        <f>62924.26+44839.32</f>
        <v>107763.58</v>
      </c>
      <c r="R23" s="882">
        <f>N23+P23-Q23</f>
        <v>-170687.84</v>
      </c>
      <c r="T23" s="852"/>
    </row>
    <row r="24" spans="1:22" x14ac:dyDescent="0.2">
      <c r="A24" s="881"/>
      <c r="B24" s="881"/>
      <c r="C24" s="881"/>
      <c r="D24" s="881" t="s">
        <v>593</v>
      </c>
      <c r="E24" s="881"/>
      <c r="F24" s="881">
        <v>1130610</v>
      </c>
      <c r="G24" s="881"/>
      <c r="H24" s="881"/>
      <c r="I24" s="881">
        <v>501018</v>
      </c>
      <c r="J24" s="881" t="s">
        <v>634</v>
      </c>
      <c r="K24" s="881" t="s">
        <v>562</v>
      </c>
      <c r="L24" s="881" t="s">
        <v>26</v>
      </c>
      <c r="M24" s="881"/>
      <c r="N24" s="882">
        <v>4676222.29</v>
      </c>
      <c r="O24" s="881"/>
      <c r="P24" s="882"/>
      <c r="Q24" s="882">
        <v>0</v>
      </c>
      <c r="R24" s="882">
        <f>N24+P24-Q24</f>
        <v>4676222.29</v>
      </c>
      <c r="S24" s="691">
        <f>SUM(R23:R24)</f>
        <v>4505534.45</v>
      </c>
      <c r="T24" s="852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52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52">
        <f>SUM(T8:T25)</f>
        <v>5827768.4304000009</v>
      </c>
      <c r="U26" s="852">
        <f>SUM(U8:U25)</f>
        <v>146476.56959999981</v>
      </c>
      <c r="V26" s="852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1472</v>
      </c>
    </row>
    <row r="33" spans="1:15" x14ac:dyDescent="0.2">
      <c r="A33" s="690" t="s">
        <v>446</v>
      </c>
    </row>
    <row r="34" spans="1:15" x14ac:dyDescent="0.2">
      <c r="A34" s="690" t="s">
        <v>1470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905E-8CAA-46C3-8A61-9A90F1D48EE7}">
  <dimension ref="A1:U48"/>
  <sheetViews>
    <sheetView workbookViewId="0">
      <pane ySplit="5" topLeftCell="A6" activePane="bottomLeft" state="frozen"/>
      <selection pane="bottomLeft" activeCell="J12" sqref="J12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12.21875" style="690" hidden="1" customWidth="1"/>
    <col min="22" max="16384" width="8.88671875" style="690"/>
  </cols>
  <sheetData>
    <row r="1" spans="1:21" x14ac:dyDescent="0.2">
      <c r="A1" s="690" t="s">
        <v>1631</v>
      </c>
    </row>
    <row r="2" spans="1:21" x14ac:dyDescent="0.2">
      <c r="A2" s="690" t="s">
        <v>372</v>
      </c>
    </row>
    <row r="3" spans="1:21" x14ac:dyDescent="0.2">
      <c r="A3" s="690" t="s">
        <v>1629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-4644.6515311378025</v>
      </c>
      <c r="O7" s="881"/>
      <c r="P7" s="882">
        <v>4644.6515311378025</v>
      </c>
      <c r="Q7" s="882">
        <v>0</v>
      </c>
      <c r="R7" s="882">
        <f>S8-R8</f>
        <v>0</v>
      </c>
      <c r="T7" s="691">
        <f>N7+P7-Q7</f>
        <v>0</v>
      </c>
      <c r="U7" s="691">
        <f>R7-T7</f>
        <v>0</v>
      </c>
    </row>
    <row r="8" spans="1:21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64944.984337340858</v>
      </c>
      <c r="O8" s="881"/>
      <c r="P8" s="882">
        <f>'[2]Working int'!Q23</f>
        <v>0</v>
      </c>
      <c r="Q8" s="882">
        <f>N8</f>
        <v>64944.984337340858</v>
      </c>
      <c r="R8" s="892">
        <f>N8+P8-Q8</f>
        <v>0</v>
      </c>
      <c r="S8" s="724">
        <f>'[2]Working int'!AN23</f>
        <v>0</v>
      </c>
      <c r="T8" s="691"/>
      <c r="U8" s="691"/>
    </row>
    <row r="9" spans="1:21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501046</v>
      </c>
      <c r="J9" s="881" t="s">
        <v>633</v>
      </c>
      <c r="K9" s="881" t="s">
        <v>561</v>
      </c>
      <c r="L9" s="881" t="s">
        <v>26</v>
      </c>
      <c r="M9" s="881"/>
      <c r="N9" s="882">
        <v>-62921.350213821512</v>
      </c>
      <c r="O9" s="881"/>
      <c r="P9" s="882">
        <v>62921.350213821512</v>
      </c>
      <c r="Q9" s="882">
        <v>0</v>
      </c>
      <c r="R9" s="882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501046</v>
      </c>
      <c r="J10" s="881" t="s">
        <v>633</v>
      </c>
      <c r="K10" s="881" t="s">
        <v>562</v>
      </c>
      <c r="L10" s="881" t="s">
        <v>26</v>
      </c>
      <c r="M10" s="881"/>
      <c r="N10" s="882">
        <v>876723.72246240743</v>
      </c>
      <c r="O10" s="881"/>
      <c r="P10" s="882">
        <f>'[2]Working int'!Q22</f>
        <v>0</v>
      </c>
      <c r="Q10" s="882">
        <f>N10</f>
        <v>876723.72246240743</v>
      </c>
      <c r="R10" s="892">
        <f>N10+P10-Q10</f>
        <v>0</v>
      </c>
      <c r="S10" s="724">
        <f>'[2]Working int'!AN22</f>
        <v>0</v>
      </c>
      <c r="T10" s="691"/>
      <c r="U10" s="691"/>
    </row>
    <row r="11" spans="1:21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501018</v>
      </c>
      <c r="J11" s="881" t="s">
        <v>634</v>
      </c>
      <c r="K11" s="881" t="s">
        <v>561</v>
      </c>
      <c r="L11" s="881" t="s">
        <v>26</v>
      </c>
      <c r="M11" s="881"/>
      <c r="N11" s="882">
        <v>-445549.98416467942</v>
      </c>
      <c r="O11" s="881"/>
      <c r="P11" s="882">
        <v>445549.98416467942</v>
      </c>
      <c r="Q11" s="882">
        <v>0</v>
      </c>
      <c r="R11" s="882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501018</v>
      </c>
      <c r="J12" s="881" t="s">
        <v>634</v>
      </c>
      <c r="K12" s="881" t="s">
        <v>562</v>
      </c>
      <c r="L12" s="881" t="s">
        <v>26</v>
      </c>
      <c r="M12" s="881"/>
      <c r="N12" s="882">
        <v>5567660.1477846429</v>
      </c>
      <c r="O12" s="881"/>
      <c r="P12" s="882">
        <f>'[2]Working int'!Q21</f>
        <v>71028.484262867772</v>
      </c>
      <c r="Q12" s="882">
        <f>N12+P12</f>
        <v>5638688.6320475107</v>
      </c>
      <c r="R12" s="892">
        <f>N12+P12-Q12</f>
        <v>0</v>
      </c>
      <c r="S12" s="724">
        <f>'[2]Working int'!AN21</f>
        <v>0</v>
      </c>
      <c r="T12" s="691"/>
      <c r="U12" s="691"/>
    </row>
    <row r="13" spans="1:21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500722</v>
      </c>
      <c r="J13" s="881" t="s">
        <v>627</v>
      </c>
      <c r="K13" s="881" t="s">
        <v>561</v>
      </c>
      <c r="L13" s="881" t="s">
        <v>26</v>
      </c>
      <c r="M13" s="881"/>
      <c r="N13" s="882">
        <v>-27028.042178562609</v>
      </c>
      <c r="O13" s="881"/>
      <c r="P13" s="882">
        <v>27028.042178562609</v>
      </c>
      <c r="Q13" s="882">
        <v>0</v>
      </c>
      <c r="R13" s="882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500722</v>
      </c>
      <c r="J14" s="881" t="s">
        <v>627</v>
      </c>
      <c r="K14" s="881" t="s">
        <v>562</v>
      </c>
      <c r="L14" s="881" t="s">
        <v>26</v>
      </c>
      <c r="M14" s="881"/>
      <c r="N14" s="882">
        <v>761577.32</v>
      </c>
      <c r="O14" s="881"/>
      <c r="P14" s="882">
        <f>'[2]Working int'!Q25</f>
        <v>0</v>
      </c>
      <c r="Q14" s="882">
        <f>N14</f>
        <v>761577.32</v>
      </c>
      <c r="R14" s="892">
        <f>N14+P14-Q14</f>
        <v>0</v>
      </c>
      <c r="S14" s="724">
        <f>'[2]Working int'!AN25</f>
        <v>0</v>
      </c>
      <c r="T14" s="691"/>
      <c r="U14" s="691"/>
    </row>
    <row r="15" spans="1:21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501162</v>
      </c>
      <c r="J15" s="881" t="s">
        <v>1440</v>
      </c>
      <c r="K15" s="881" t="s">
        <v>562</v>
      </c>
      <c r="L15" s="881" t="s">
        <v>26</v>
      </c>
      <c r="M15" s="881"/>
      <c r="N15" s="882">
        <v>54605.972063888898</v>
      </c>
      <c r="O15" s="881"/>
      <c r="P15" s="882">
        <f>'[2]Working int'!Q27</f>
        <v>4498.2449680555555</v>
      </c>
      <c r="Q15" s="882">
        <v>0</v>
      </c>
      <c r="R15" s="892">
        <f>N15+P15-Q15</f>
        <v>59104.217031944456</v>
      </c>
      <c r="S15" s="724">
        <f>'[2]Working int'!AN27</f>
        <v>59104.212639316676</v>
      </c>
      <c r="T15" s="691"/>
      <c r="U15" s="691">
        <f>R15-S15</f>
        <v>4.3926277794525959E-3</v>
      </c>
    </row>
    <row r="16" spans="1:21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501116</v>
      </c>
      <c r="J16" s="881" t="s">
        <v>1512</v>
      </c>
      <c r="K16" s="881" t="s">
        <v>562</v>
      </c>
      <c r="L16" s="881" t="s">
        <v>26</v>
      </c>
      <c r="M16" s="881"/>
      <c r="N16" s="882">
        <v>731111.30562949437</v>
      </c>
      <c r="O16" s="881"/>
      <c r="P16" s="882">
        <f>'[2]Working int'!Q28</f>
        <v>11657.943925524998</v>
      </c>
      <c r="Q16" s="882">
        <v>0</v>
      </c>
      <c r="R16" s="892">
        <f>N16+P16-Q16</f>
        <v>742769.24955501931</v>
      </c>
      <c r="S16" s="724">
        <f>'[2]Working int'!AN28</f>
        <v>742769.24955501931</v>
      </c>
      <c r="T16" s="691"/>
      <c r="U16" s="691">
        <f>R16-S16</f>
        <v>0</v>
      </c>
    </row>
    <row r="18" spans="1:19" x14ac:dyDescent="0.2">
      <c r="B18" s="690" t="s">
        <v>442</v>
      </c>
      <c r="D18" s="690" t="s">
        <v>593</v>
      </c>
      <c r="F18" s="690">
        <v>1130610</v>
      </c>
      <c r="L18" s="690" t="s">
        <v>26</v>
      </c>
      <c r="N18" s="691">
        <f>SUM(N7:N17)</f>
        <v>7516479.4241895732</v>
      </c>
      <c r="P18" s="691">
        <f>SUM(P7:P17)</f>
        <v>627328.70124464959</v>
      </c>
      <c r="Q18" s="691">
        <f>SUM(Q7:Q17)</f>
        <v>7341934.6588472594</v>
      </c>
      <c r="R18" s="691">
        <f>SUM(R7:R17)</f>
        <v>801873.46658696374</v>
      </c>
      <c r="S18" s="691">
        <f>SUM(S7:S17)</f>
        <v>801873.462194336</v>
      </c>
    </row>
    <row r="19" spans="1:19" x14ac:dyDescent="0.2">
      <c r="P19" s="724"/>
      <c r="S19" s="724">
        <f>S18-'[2]Working int'!AN29</f>
        <v>0</v>
      </c>
    </row>
    <row r="20" spans="1:19" x14ac:dyDescent="0.2">
      <c r="B20" s="690" t="s">
        <v>443</v>
      </c>
      <c r="D20" s="690" t="s">
        <v>593</v>
      </c>
      <c r="L20" s="690" t="s">
        <v>26</v>
      </c>
      <c r="N20" s="691">
        <f>N18</f>
        <v>7516479.4241895732</v>
      </c>
      <c r="P20" s="691">
        <f>P18</f>
        <v>627328.70124464959</v>
      </c>
      <c r="Q20" s="691">
        <f>Q18</f>
        <v>7341934.6588472594</v>
      </c>
      <c r="R20" s="691">
        <f>R18</f>
        <v>801873.46658696374</v>
      </c>
    </row>
    <row r="22" spans="1:19" x14ac:dyDescent="0.2">
      <c r="B22" s="690" t="s">
        <v>444</v>
      </c>
      <c r="L22" s="690" t="s">
        <v>26</v>
      </c>
      <c r="N22" s="691">
        <f>N20</f>
        <v>7516479.4241895732</v>
      </c>
      <c r="P22" s="691">
        <f>P20</f>
        <v>627328.70124464959</v>
      </c>
      <c r="Q22" s="691">
        <f>Q20</f>
        <v>7341934.6588472594</v>
      </c>
      <c r="R22" s="691">
        <f>R20</f>
        <v>801873.46658696374</v>
      </c>
    </row>
    <row r="23" spans="1:19" x14ac:dyDescent="0.2">
      <c r="K23" s="319" t="s">
        <v>561</v>
      </c>
      <c r="L23" s="319"/>
      <c r="M23" s="319"/>
      <c r="N23" s="319"/>
      <c r="O23" s="319"/>
      <c r="P23" s="1013">
        <f>SUMIF(K7:K16,K23,P7:P16)</f>
        <v>540144.0280882013</v>
      </c>
      <c r="Q23" s="319"/>
      <c r="R23" s="1014">
        <f>ROUND(R22-'[2]Working int'!AN29,0)</f>
        <v>0</v>
      </c>
    </row>
    <row r="24" spans="1:19" x14ac:dyDescent="0.2">
      <c r="A24" s="690" t="s">
        <v>1632</v>
      </c>
      <c r="K24" s="319" t="s">
        <v>562</v>
      </c>
      <c r="L24" s="319"/>
      <c r="M24" s="319"/>
      <c r="N24" s="319"/>
      <c r="O24" s="319"/>
      <c r="P24" s="1013">
        <f>SUMIF(K7:K16,K24,P7:P16)</f>
        <v>87184.673156448334</v>
      </c>
      <c r="Q24" s="319"/>
      <c r="R24" s="500"/>
    </row>
    <row r="25" spans="1:19" x14ac:dyDescent="0.2">
      <c r="A25" s="690" t="s">
        <v>446</v>
      </c>
      <c r="K25" s="319"/>
      <c r="L25" s="319"/>
      <c r="M25" s="319"/>
      <c r="N25" s="319"/>
      <c r="O25" s="319"/>
      <c r="P25" s="1013">
        <f>P24-'[2]Working int'!Q29</f>
        <v>0</v>
      </c>
      <c r="Q25" s="319"/>
      <c r="R25" s="500"/>
    </row>
    <row r="26" spans="1:19" x14ac:dyDescent="0.2">
      <c r="A26" s="690" t="s">
        <v>1629</v>
      </c>
      <c r="K26" s="319"/>
      <c r="L26" s="319"/>
      <c r="M26" s="319"/>
      <c r="N26" s="319"/>
      <c r="O26" s="319"/>
      <c r="P26" s="319"/>
      <c r="Q26" s="319"/>
    </row>
    <row r="27" spans="1:19" x14ac:dyDescent="0.2">
      <c r="A27" s="690" t="s">
        <v>447</v>
      </c>
      <c r="K27" s="319"/>
      <c r="L27" s="319"/>
      <c r="M27" s="319"/>
      <c r="N27" s="319"/>
      <c r="O27" s="319"/>
      <c r="P27" s="319"/>
      <c r="Q27" s="319"/>
    </row>
    <row r="28" spans="1:19" x14ac:dyDescent="0.2">
      <c r="K28" s="319"/>
      <c r="L28" s="319"/>
      <c r="M28" s="319"/>
      <c r="N28" s="319"/>
      <c r="O28" s="319"/>
      <c r="P28" s="319"/>
      <c r="Q28" s="319"/>
    </row>
    <row r="29" spans="1:19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9" x14ac:dyDescent="0.2">
      <c r="C31" s="690" t="s">
        <v>26</v>
      </c>
      <c r="E31" s="690" t="s">
        <v>593</v>
      </c>
      <c r="G31" s="690" t="s">
        <v>561</v>
      </c>
      <c r="H31" s="691">
        <f>SUMIF(K1:K16,G31,N1:N16)</f>
        <v>-540144.0280882013</v>
      </c>
      <c r="J31" s="691">
        <f>SUMIF(K1:K16,G31,P1:P16)</f>
        <v>540144.0280882013</v>
      </c>
      <c r="M31" s="691">
        <f>SUMIF(K1:K16,G31,Q1:Q16)</f>
        <v>0</v>
      </c>
      <c r="O31" s="691">
        <f>SUMIF($K$7:$K$29,G31,$R$7:$R$29)</f>
        <v>0</v>
      </c>
    </row>
    <row r="32" spans="1:19" x14ac:dyDescent="0.2">
      <c r="C32" s="690" t="s">
        <v>26</v>
      </c>
      <c r="E32" s="690" t="s">
        <v>593</v>
      </c>
      <c r="G32" s="690" t="s">
        <v>562</v>
      </c>
      <c r="H32" s="691">
        <f>SUMIF(K1:K16,G32,N1:N16)</f>
        <v>8056623.4522777749</v>
      </c>
      <c r="J32" s="691">
        <f>SUMIF(K1:K16,G32,P1:P16)</f>
        <v>87184.673156448334</v>
      </c>
      <c r="M32" s="691">
        <f>SUMIF(K1:K16,G32,Q1:Q16)</f>
        <v>7341934.6588472594</v>
      </c>
      <c r="O32" s="691">
        <f>SUMIF($K$7:$K$29,G32,$R$7:$R$29)</f>
        <v>801873.46658696374</v>
      </c>
    </row>
    <row r="34" spans="2:15" x14ac:dyDescent="0.2">
      <c r="B34" s="690" t="s">
        <v>442</v>
      </c>
      <c r="C34" s="690" t="s">
        <v>26</v>
      </c>
      <c r="H34" s="691">
        <f>H31+H32</f>
        <v>7516479.4241895732</v>
      </c>
      <c r="J34" s="691">
        <f>J31+J32</f>
        <v>627328.70124464959</v>
      </c>
      <c r="M34" s="691">
        <f>M31+M32</f>
        <v>7341934.6588472594</v>
      </c>
      <c r="O34" s="691">
        <f>O31+O32</f>
        <v>801873.46658696374</v>
      </c>
    </row>
    <row r="42" spans="2:15" x14ac:dyDescent="0.2">
      <c r="M42" s="691"/>
    </row>
    <row r="43" spans="2:15" x14ac:dyDescent="0.2">
      <c r="M43" s="691"/>
    </row>
    <row r="44" spans="2:15" x14ac:dyDescent="0.2">
      <c r="M44" s="691"/>
    </row>
    <row r="45" spans="2:15" x14ac:dyDescent="0.2">
      <c r="M45" s="691"/>
    </row>
    <row r="46" spans="2:15" x14ac:dyDescent="0.2">
      <c r="M46" s="691"/>
    </row>
    <row r="47" spans="2:15" x14ac:dyDescent="0.2">
      <c r="M47" s="691"/>
    </row>
    <row r="48" spans="2:15" x14ac:dyDescent="0.2">
      <c r="M48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52" bestFit="1" customWidth="1"/>
    <col min="21" max="16384" width="8.88671875" style="690"/>
  </cols>
  <sheetData>
    <row r="1" spans="1:20" x14ac:dyDescent="0.2">
      <c r="A1" s="690" t="s">
        <v>1455</v>
      </c>
    </row>
    <row r="2" spans="1:20" x14ac:dyDescent="0.2">
      <c r="A2" s="690" t="s">
        <v>372</v>
      </c>
    </row>
    <row r="3" spans="1:20" x14ac:dyDescent="0.2">
      <c r="A3" s="690" t="s">
        <v>1454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1425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1425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1421</v>
      </c>
      <c r="T8" s="852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1425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1425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1425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1421</v>
      </c>
      <c r="T13" s="852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1421</v>
      </c>
      <c r="T14" s="852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1421</v>
      </c>
      <c r="T15" s="852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1421</v>
      </c>
      <c r="T16" s="852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1421</v>
      </c>
      <c r="T17" s="852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1421</v>
      </c>
      <c r="T21" s="852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1421</v>
      </c>
      <c r="T22" s="852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1421</v>
      </c>
      <c r="T24" s="852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1456</v>
      </c>
    </row>
    <row r="34" spans="1:15" x14ac:dyDescent="0.2">
      <c r="A34" s="690" t="s">
        <v>446</v>
      </c>
    </row>
    <row r="35" spans="1:15" x14ac:dyDescent="0.2">
      <c r="A35" s="690" t="s">
        <v>1454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1425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77A-23EF-43C2-A49F-DDECDFF405D8}">
  <dimension ref="A1:R170"/>
  <sheetViews>
    <sheetView workbookViewId="0">
      <pane ySplit="5" topLeftCell="A32" activePane="bottomLeft" state="frozen"/>
      <selection pane="bottomLeft" activeCell="J46" sqref="J4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1645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1515</v>
      </c>
      <c r="K8" s="690" t="s">
        <v>579</v>
      </c>
      <c r="L8" s="690" t="s">
        <v>26</v>
      </c>
      <c r="N8" s="690">
        <v>-31.48</v>
      </c>
      <c r="P8" s="691">
        <v>3946.24</v>
      </c>
      <c r="Q8" s="691">
        <v>3911.62</v>
      </c>
      <c r="R8" s="690">
        <v>3.14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1515</v>
      </c>
      <c r="K9" s="690" t="s">
        <v>580</v>
      </c>
      <c r="L9" s="690" t="s">
        <v>26</v>
      </c>
      <c r="N9" s="690">
        <v>552.5</v>
      </c>
      <c r="P9" s="690">
        <v>0</v>
      </c>
      <c r="Q9" s="690">
        <v>270</v>
      </c>
      <c r="R9" s="690">
        <v>282.5</v>
      </c>
    </row>
    <row r="10" spans="1:18" x14ac:dyDescent="0.2">
      <c r="D10" s="690" t="s">
        <v>593</v>
      </c>
      <c r="F10" s="690">
        <v>1130510</v>
      </c>
      <c r="I10" s="690">
        <v>500633</v>
      </c>
      <c r="J10" s="690" t="s">
        <v>1558</v>
      </c>
      <c r="K10" s="690" t="s">
        <v>580</v>
      </c>
      <c r="L10" s="690" t="s">
        <v>26</v>
      </c>
      <c r="N10" s="690">
        <v>0</v>
      </c>
      <c r="P10" s="690">
        <v>0</v>
      </c>
      <c r="Q10" s="690">
        <v>0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579</v>
      </c>
      <c r="L11" s="690" t="s">
        <v>26</v>
      </c>
      <c r="N11" s="690">
        <v>0</v>
      </c>
      <c r="P11" s="690">
        <v>305.22000000000003</v>
      </c>
      <c r="Q11" s="690">
        <v>305.22000000000003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500670</v>
      </c>
      <c r="J12" s="690" t="s">
        <v>659</v>
      </c>
      <c r="K12" s="690" t="s">
        <v>579</v>
      </c>
      <c r="L12" s="690" t="s">
        <v>26</v>
      </c>
      <c r="N12" s="690">
        <v>0</v>
      </c>
      <c r="P12" s="690">
        <v>903.1</v>
      </c>
      <c r="Q12" s="690">
        <v>903.1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72042</v>
      </c>
      <c r="P13" s="691">
        <v>47602.400000000001</v>
      </c>
      <c r="Q13" s="691">
        <v>119644.4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1342238.74</v>
      </c>
      <c r="P14" s="691">
        <v>71036.800000000003</v>
      </c>
      <c r="Q14" s="691">
        <v>1413275.54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579</v>
      </c>
      <c r="L15" s="690" t="s">
        <v>26</v>
      </c>
      <c r="N15" s="691">
        <v>17537.099999999999</v>
      </c>
      <c r="P15" s="690">
        <v>0</v>
      </c>
      <c r="Q15" s="691">
        <v>17537.099999999999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500707</v>
      </c>
      <c r="J16" s="690" t="s">
        <v>626</v>
      </c>
      <c r="K16" s="690" t="s">
        <v>580</v>
      </c>
      <c r="L16" s="690" t="s">
        <v>26</v>
      </c>
      <c r="N16" s="691">
        <v>84468.14</v>
      </c>
      <c r="P16" s="691">
        <v>618597.35</v>
      </c>
      <c r="Q16" s="691">
        <v>703065.49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500720</v>
      </c>
      <c r="J17" s="690" t="s">
        <v>662</v>
      </c>
      <c r="K17" s="690" t="s">
        <v>579</v>
      </c>
      <c r="L17" s="690" t="s">
        <v>26</v>
      </c>
      <c r="N17" s="690">
        <v>0</v>
      </c>
      <c r="P17" s="690">
        <v>29.84</v>
      </c>
      <c r="Q17" s="690">
        <v>29.84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500775</v>
      </c>
      <c r="J18" s="690" t="s">
        <v>663</v>
      </c>
      <c r="K18" s="690" t="s">
        <v>579</v>
      </c>
      <c r="L18" s="690" t="s">
        <v>26</v>
      </c>
      <c r="N18" s="690">
        <v>0</v>
      </c>
      <c r="P18" s="690">
        <v>913.84</v>
      </c>
      <c r="Q18" s="690">
        <v>913.84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500783</v>
      </c>
      <c r="J19" s="690" t="s">
        <v>599</v>
      </c>
      <c r="K19" s="690" t="s">
        <v>580</v>
      </c>
      <c r="L19" s="690" t="s">
        <v>26</v>
      </c>
      <c r="N19" s="690">
        <v>0</v>
      </c>
      <c r="P19" s="690">
        <v>41.6</v>
      </c>
      <c r="Q19" s="690">
        <v>41.6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500784</v>
      </c>
      <c r="J20" s="690" t="s">
        <v>600</v>
      </c>
      <c r="K20" s="690" t="s">
        <v>580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500790</v>
      </c>
      <c r="J21" s="690" t="s">
        <v>1383</v>
      </c>
      <c r="K21" s="690" t="s">
        <v>580</v>
      </c>
      <c r="L21" s="690" t="s">
        <v>26</v>
      </c>
      <c r="N21" s="690">
        <v>350</v>
      </c>
      <c r="P21" s="690">
        <v>0</v>
      </c>
      <c r="Q21" s="690">
        <v>0</v>
      </c>
      <c r="R21" s="690">
        <v>350</v>
      </c>
    </row>
    <row r="22" spans="4:18" x14ac:dyDescent="0.2">
      <c r="D22" s="690" t="s">
        <v>593</v>
      </c>
      <c r="F22" s="690">
        <v>1130510</v>
      </c>
      <c r="I22" s="690">
        <v>500826</v>
      </c>
      <c r="J22" s="690" t="s">
        <v>602</v>
      </c>
      <c r="K22" s="690" t="s">
        <v>579</v>
      </c>
      <c r="L22" s="690" t="s">
        <v>26</v>
      </c>
      <c r="N22" s="691">
        <v>-15801.67</v>
      </c>
      <c r="P22" s="691">
        <v>15844.58</v>
      </c>
      <c r="Q22" s="690">
        <v>42.91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500826</v>
      </c>
      <c r="J23" s="690" t="s">
        <v>602</v>
      </c>
      <c r="K23" s="690" t="s">
        <v>580</v>
      </c>
      <c r="L23" s="690" t="s">
        <v>26</v>
      </c>
      <c r="N23" s="691">
        <v>176804.51</v>
      </c>
      <c r="P23" s="690">
        <v>0</v>
      </c>
      <c r="Q23" s="691">
        <v>176804.51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500838</v>
      </c>
      <c r="J24" s="690" t="s">
        <v>603</v>
      </c>
      <c r="K24" s="690" t="s">
        <v>579</v>
      </c>
      <c r="L24" s="690" t="s">
        <v>26</v>
      </c>
      <c r="N24" s="690">
        <v>0</v>
      </c>
      <c r="P24" s="691">
        <v>86254.48</v>
      </c>
      <c r="Q24" s="691">
        <v>86254.48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500850</v>
      </c>
      <c r="J25" s="690" t="s">
        <v>604</v>
      </c>
      <c r="K25" s="690" t="s">
        <v>580</v>
      </c>
      <c r="L25" s="690" t="s">
        <v>26</v>
      </c>
      <c r="N25" s="691">
        <v>1863.48</v>
      </c>
      <c r="P25" s="690">
        <v>0</v>
      </c>
      <c r="Q25" s="691">
        <v>1863.48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500854</v>
      </c>
      <c r="J26" s="690" t="s">
        <v>606</v>
      </c>
      <c r="K26" s="690" t="s">
        <v>579</v>
      </c>
      <c r="L26" s="690" t="s">
        <v>26</v>
      </c>
      <c r="N26" s="690">
        <v>0</v>
      </c>
      <c r="P26" s="691">
        <v>2697.65</v>
      </c>
      <c r="Q26" s="691">
        <v>2697.65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500879</v>
      </c>
      <c r="J27" s="690" t="s">
        <v>607</v>
      </c>
      <c r="K27" s="690" t="s">
        <v>579</v>
      </c>
      <c r="L27" s="690" t="s">
        <v>26</v>
      </c>
      <c r="N27" s="691">
        <v>-33550.76</v>
      </c>
      <c r="P27" s="691">
        <v>33664.46</v>
      </c>
      <c r="Q27" s="690">
        <v>113.7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500879</v>
      </c>
      <c r="J28" s="690" t="s">
        <v>607</v>
      </c>
      <c r="K28" s="690" t="s">
        <v>580</v>
      </c>
      <c r="L28" s="690" t="s">
        <v>26</v>
      </c>
      <c r="N28" s="691">
        <v>1224892.18</v>
      </c>
      <c r="P28" s="690">
        <v>0</v>
      </c>
      <c r="Q28" s="691">
        <v>1224892.18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500887</v>
      </c>
      <c r="J29" s="690" t="s">
        <v>608</v>
      </c>
      <c r="K29" s="690" t="s">
        <v>579</v>
      </c>
      <c r="L29" s="690" t="s">
        <v>26</v>
      </c>
      <c r="N29" s="690">
        <v>175.95</v>
      </c>
      <c r="P29" s="690">
        <v>119.4</v>
      </c>
      <c r="Q29" s="690">
        <v>295.35000000000002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500887</v>
      </c>
      <c r="J30" s="690" t="s">
        <v>608</v>
      </c>
      <c r="K30" s="690" t="s">
        <v>580</v>
      </c>
      <c r="L30" s="690" t="s">
        <v>26</v>
      </c>
      <c r="N30" s="691">
        <v>11280.38</v>
      </c>
      <c r="P30" s="691">
        <v>26863.1</v>
      </c>
      <c r="Q30" s="691">
        <v>38143.480000000003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500888</v>
      </c>
      <c r="J31" s="690" t="s">
        <v>631</v>
      </c>
      <c r="K31" s="690" t="s">
        <v>579</v>
      </c>
      <c r="L31" s="690" t="s">
        <v>26</v>
      </c>
      <c r="N31" s="690">
        <v>0</v>
      </c>
      <c r="P31" s="691">
        <v>34268.839999999997</v>
      </c>
      <c r="Q31" s="691">
        <v>34268.839999999997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500892</v>
      </c>
      <c r="J32" s="690" t="s">
        <v>609</v>
      </c>
      <c r="K32" s="690" t="s">
        <v>579</v>
      </c>
      <c r="L32" s="690" t="s">
        <v>26</v>
      </c>
      <c r="N32" s="691">
        <v>-149520.47</v>
      </c>
      <c r="P32" s="691">
        <v>151384.29</v>
      </c>
      <c r="Q32" s="691">
        <v>1863.82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500892</v>
      </c>
      <c r="J33" s="690" t="s">
        <v>609</v>
      </c>
      <c r="K33" s="690" t="s">
        <v>580</v>
      </c>
      <c r="L33" s="690" t="s">
        <v>26</v>
      </c>
      <c r="N33" s="691">
        <v>1868776.35</v>
      </c>
      <c r="P33" s="690">
        <v>0</v>
      </c>
      <c r="Q33" s="691">
        <v>1868776.35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500910</v>
      </c>
      <c r="J34" s="690" t="s">
        <v>610</v>
      </c>
      <c r="K34" s="690" t="s">
        <v>580</v>
      </c>
      <c r="L34" s="690" t="s">
        <v>26</v>
      </c>
      <c r="N34" s="691">
        <v>192251.1</v>
      </c>
      <c r="P34" s="690">
        <v>0</v>
      </c>
      <c r="Q34" s="691">
        <v>192251.1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500947</v>
      </c>
      <c r="J35" s="690" t="s">
        <v>612</v>
      </c>
      <c r="K35" s="690" t="s">
        <v>579</v>
      </c>
      <c r="L35" s="690" t="s">
        <v>26</v>
      </c>
      <c r="N35" s="690">
        <v>39.119999999999997</v>
      </c>
      <c r="P35" s="691">
        <v>1040.3</v>
      </c>
      <c r="Q35" s="691">
        <v>1040.3</v>
      </c>
      <c r="R35" s="690">
        <v>39.119999999999997</v>
      </c>
    </row>
    <row r="36" spans="4:18" x14ac:dyDescent="0.2">
      <c r="D36" s="690" t="s">
        <v>593</v>
      </c>
      <c r="F36" s="690">
        <v>1130510</v>
      </c>
      <c r="I36" s="690">
        <v>500947</v>
      </c>
      <c r="J36" s="690" t="s">
        <v>612</v>
      </c>
      <c r="K36" s="690" t="s">
        <v>580</v>
      </c>
      <c r="L36" s="690" t="s">
        <v>26</v>
      </c>
      <c r="N36" s="691">
        <v>24162.97</v>
      </c>
      <c r="P36" s="690">
        <v>0</v>
      </c>
      <c r="Q36" s="690">
        <v>0</v>
      </c>
      <c r="R36" s="691">
        <v>24162.97</v>
      </c>
    </row>
    <row r="37" spans="4:18" x14ac:dyDescent="0.2">
      <c r="D37" s="690" t="s">
        <v>593</v>
      </c>
      <c r="F37" s="690">
        <v>1130510</v>
      </c>
      <c r="I37" s="690">
        <v>500948</v>
      </c>
      <c r="J37" s="690" t="s">
        <v>612</v>
      </c>
      <c r="K37" s="690" t="s">
        <v>579</v>
      </c>
      <c r="L37" s="690" t="s">
        <v>26</v>
      </c>
      <c r="N37" s="690">
        <v>0</v>
      </c>
      <c r="P37" s="691">
        <v>1079.42</v>
      </c>
      <c r="Q37" s="691">
        <v>1079.42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500960</v>
      </c>
      <c r="J38" s="690" t="s">
        <v>686</v>
      </c>
      <c r="K38" s="690" t="s">
        <v>579</v>
      </c>
      <c r="L38" s="690" t="s">
        <v>26</v>
      </c>
      <c r="N38" s="690">
        <v>0</v>
      </c>
      <c r="P38" s="690">
        <v>2.88</v>
      </c>
      <c r="Q38" s="690">
        <v>2.88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500986</v>
      </c>
      <c r="J39" s="690" t="s">
        <v>614</v>
      </c>
      <c r="K39" s="690" t="s">
        <v>579</v>
      </c>
      <c r="L39" s="690" t="s">
        <v>26</v>
      </c>
      <c r="N39" s="690">
        <v>0</v>
      </c>
      <c r="P39" s="690">
        <v>870.83</v>
      </c>
      <c r="Q39" s="690">
        <v>870.83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500986</v>
      </c>
      <c r="J40" s="690" t="s">
        <v>614</v>
      </c>
      <c r="K40" s="690" t="s">
        <v>580</v>
      </c>
      <c r="L40" s="690" t="s">
        <v>26</v>
      </c>
      <c r="N40" s="690">
        <v>0</v>
      </c>
      <c r="P40" s="690">
        <v>0</v>
      </c>
      <c r="Q40" s="690">
        <v>0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500995</v>
      </c>
      <c r="J41" s="690" t="s">
        <v>615</v>
      </c>
      <c r="K41" s="690" t="s">
        <v>580</v>
      </c>
      <c r="L41" s="690" t="s">
        <v>26</v>
      </c>
      <c r="N41" s="690">
        <v>343.6</v>
      </c>
      <c r="P41" s="690">
        <v>0</v>
      </c>
      <c r="Q41" s="690">
        <v>170</v>
      </c>
      <c r="R41" s="690">
        <v>173.6</v>
      </c>
    </row>
    <row r="42" spans="4:18" x14ac:dyDescent="0.2">
      <c r="D42" s="690" t="s">
        <v>593</v>
      </c>
      <c r="F42" s="690">
        <v>1130510</v>
      </c>
      <c r="I42" s="690">
        <v>501006</v>
      </c>
      <c r="J42" s="690" t="s">
        <v>616</v>
      </c>
      <c r="K42" s="690" t="s">
        <v>580</v>
      </c>
      <c r="L42" s="690" t="s">
        <v>26</v>
      </c>
      <c r="N42" s="690">
        <v>0</v>
      </c>
      <c r="P42" s="690">
        <v>0</v>
      </c>
      <c r="Q42" s="690">
        <v>0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501015</v>
      </c>
      <c r="J43" s="690" t="s">
        <v>614</v>
      </c>
      <c r="K43" s="690" t="s">
        <v>579</v>
      </c>
      <c r="L43" s="690" t="s">
        <v>26</v>
      </c>
      <c r="N43" s="690">
        <v>0</v>
      </c>
      <c r="P43" s="690">
        <v>537.28</v>
      </c>
      <c r="Q43" s="690">
        <v>537.28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501015</v>
      </c>
      <c r="J44" s="690" t="s">
        <v>614</v>
      </c>
      <c r="K44" s="690" t="s">
        <v>580</v>
      </c>
      <c r="L44" s="690" t="s">
        <v>26</v>
      </c>
      <c r="N44" s="690">
        <v>0</v>
      </c>
      <c r="P44" s="690">
        <v>0</v>
      </c>
      <c r="Q44" s="690">
        <v>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501018</v>
      </c>
      <c r="J45" s="690" t="s">
        <v>634</v>
      </c>
      <c r="K45" s="690" t="s">
        <v>579</v>
      </c>
      <c r="L45" s="690" t="s">
        <v>26</v>
      </c>
      <c r="N45" s="690">
        <v>51.78</v>
      </c>
      <c r="P45" s="691">
        <v>1029.21</v>
      </c>
      <c r="Q45" s="691">
        <v>1029.21</v>
      </c>
      <c r="R45" s="690">
        <v>51.78</v>
      </c>
    </row>
    <row r="46" spans="4:18" x14ac:dyDescent="0.2">
      <c r="D46" s="690" t="s">
        <v>593</v>
      </c>
      <c r="F46" s="690">
        <v>1130510</v>
      </c>
      <c r="I46" s="690">
        <v>501018</v>
      </c>
      <c r="J46" s="690" t="s">
        <v>634</v>
      </c>
      <c r="K46" s="690" t="s">
        <v>580</v>
      </c>
      <c r="L46" s="690" t="s">
        <v>26</v>
      </c>
      <c r="N46" s="691">
        <v>5448.12</v>
      </c>
      <c r="P46" s="690">
        <v>0</v>
      </c>
      <c r="Q46" s="690">
        <v>0</v>
      </c>
      <c r="R46" s="691">
        <v>5448.12</v>
      </c>
    </row>
    <row r="47" spans="4:18" x14ac:dyDescent="0.2">
      <c r="D47" s="690" t="s">
        <v>593</v>
      </c>
      <c r="F47" s="690">
        <v>1130510</v>
      </c>
      <c r="I47" s="690">
        <v>501025</v>
      </c>
      <c r="J47" s="690" t="s">
        <v>618</v>
      </c>
      <c r="K47" s="690" t="s">
        <v>579</v>
      </c>
      <c r="L47" s="690" t="s">
        <v>26</v>
      </c>
      <c r="N47" s="690">
        <v>0</v>
      </c>
      <c r="P47" s="690">
        <v>23.12</v>
      </c>
      <c r="Q47" s="690">
        <v>23.12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501027</v>
      </c>
      <c r="J48" s="690" t="s">
        <v>1519</v>
      </c>
      <c r="K48" s="690" t="s">
        <v>580</v>
      </c>
      <c r="L48" s="690" t="s">
        <v>26</v>
      </c>
      <c r="N48" s="691">
        <v>3423</v>
      </c>
      <c r="P48" s="690">
        <v>0</v>
      </c>
      <c r="Q48" s="690">
        <v>0</v>
      </c>
      <c r="R48" s="691">
        <v>3423</v>
      </c>
    </row>
    <row r="49" spans="4:18" x14ac:dyDescent="0.2">
      <c r="D49" s="690" t="s">
        <v>593</v>
      </c>
      <c r="F49" s="690">
        <v>1130510</v>
      </c>
      <c r="I49" s="690">
        <v>501040</v>
      </c>
      <c r="J49" s="690" t="s">
        <v>622</v>
      </c>
      <c r="K49" s="690" t="s">
        <v>579</v>
      </c>
      <c r="L49" s="690" t="s">
        <v>26</v>
      </c>
      <c r="N49" s="690">
        <v>0</v>
      </c>
      <c r="P49" s="690">
        <v>98.66</v>
      </c>
      <c r="Q49" s="690">
        <v>98.66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501040</v>
      </c>
      <c r="J50" s="690" t="s">
        <v>622</v>
      </c>
      <c r="K50" s="690" t="s">
        <v>580</v>
      </c>
      <c r="L50" s="690" t="s">
        <v>26</v>
      </c>
      <c r="N50" s="690">
        <v>0</v>
      </c>
      <c r="P50" s="690">
        <v>247.85</v>
      </c>
      <c r="Q50" s="690">
        <v>247.85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501046</v>
      </c>
      <c r="J51" s="690" t="s">
        <v>623</v>
      </c>
      <c r="K51" s="690" t="s">
        <v>579</v>
      </c>
      <c r="L51" s="690" t="s">
        <v>26</v>
      </c>
      <c r="N51" s="691">
        <v>2259.6</v>
      </c>
      <c r="P51" s="690">
        <v>0</v>
      </c>
      <c r="Q51" s="691">
        <v>2259.6</v>
      </c>
      <c r="R51" s="690">
        <v>0</v>
      </c>
    </row>
    <row r="52" spans="4:18" x14ac:dyDescent="0.2">
      <c r="D52" s="690" t="s">
        <v>593</v>
      </c>
      <c r="F52" s="690">
        <v>1130510</v>
      </c>
      <c r="I52" s="690">
        <v>501046</v>
      </c>
      <c r="J52" s="690" t="s">
        <v>623</v>
      </c>
      <c r="K52" s="690" t="s">
        <v>580</v>
      </c>
      <c r="L52" s="690" t="s">
        <v>26</v>
      </c>
      <c r="N52" s="691">
        <v>8474.73</v>
      </c>
      <c r="P52" s="691">
        <v>50000</v>
      </c>
      <c r="Q52" s="691">
        <v>58474.73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501049</v>
      </c>
      <c r="J53" s="690" t="s">
        <v>1507</v>
      </c>
      <c r="K53" s="690" t="s">
        <v>579</v>
      </c>
      <c r="L53" s="690" t="s">
        <v>26</v>
      </c>
      <c r="N53" s="690">
        <v>0</v>
      </c>
      <c r="P53" s="690">
        <v>24.4</v>
      </c>
      <c r="Q53" s="690">
        <v>24.4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501049</v>
      </c>
      <c r="J54" s="690" t="s">
        <v>1507</v>
      </c>
      <c r="K54" s="690" t="s">
        <v>580</v>
      </c>
      <c r="L54" s="690" t="s">
        <v>26</v>
      </c>
      <c r="N54" s="691">
        <v>64000</v>
      </c>
      <c r="P54" s="690">
        <v>0</v>
      </c>
      <c r="Q54" s="690">
        <v>0</v>
      </c>
      <c r="R54" s="691">
        <v>64000</v>
      </c>
    </row>
    <row r="55" spans="4:18" x14ac:dyDescent="0.2">
      <c r="D55" s="690" t="s">
        <v>593</v>
      </c>
      <c r="F55" s="690">
        <v>1130510</v>
      </c>
      <c r="I55" s="690">
        <v>501060</v>
      </c>
      <c r="J55" s="690" t="s">
        <v>1519</v>
      </c>
      <c r="K55" s="690" t="s">
        <v>580</v>
      </c>
      <c r="L55" s="690" t="s">
        <v>26</v>
      </c>
      <c r="N55" s="690">
        <v>0</v>
      </c>
      <c r="P55" s="691">
        <v>18269.96</v>
      </c>
      <c r="Q55" s="690">
        <v>0</v>
      </c>
      <c r="R55" s="691">
        <v>18269.96</v>
      </c>
    </row>
    <row r="56" spans="4:18" x14ac:dyDescent="0.2">
      <c r="D56" s="690" t="s">
        <v>593</v>
      </c>
      <c r="F56" s="690">
        <v>1130510</v>
      </c>
      <c r="I56" s="690">
        <v>501079</v>
      </c>
      <c r="J56" s="690" t="s">
        <v>753</v>
      </c>
      <c r="K56" s="690" t="s">
        <v>579</v>
      </c>
      <c r="L56" s="690" t="s">
        <v>26</v>
      </c>
      <c r="N56" s="690">
        <v>0</v>
      </c>
      <c r="P56" s="691">
        <v>11131</v>
      </c>
      <c r="Q56" s="691">
        <v>11131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501080</v>
      </c>
      <c r="J57" s="690" t="s">
        <v>1310</v>
      </c>
      <c r="K57" s="690" t="s">
        <v>580</v>
      </c>
      <c r="L57" s="690" t="s">
        <v>26</v>
      </c>
      <c r="N57" s="690">
        <v>0</v>
      </c>
      <c r="P57" s="691">
        <v>31015.59</v>
      </c>
      <c r="Q57" s="691">
        <v>31015.59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501085</v>
      </c>
      <c r="J58" s="690" t="s">
        <v>614</v>
      </c>
      <c r="K58" s="690" t="s">
        <v>579</v>
      </c>
      <c r="L58" s="690" t="s">
        <v>26</v>
      </c>
      <c r="N58" s="690">
        <v>0</v>
      </c>
      <c r="P58" s="690">
        <v>121.35</v>
      </c>
      <c r="Q58" s="690">
        <v>121.35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501085</v>
      </c>
      <c r="J59" s="690" t="s">
        <v>614</v>
      </c>
      <c r="K59" s="690" t="s">
        <v>580</v>
      </c>
      <c r="L59" s="690" t="s">
        <v>26</v>
      </c>
      <c r="N59" s="690">
        <v>0</v>
      </c>
      <c r="P59" s="691">
        <v>72140</v>
      </c>
      <c r="Q59" s="691">
        <v>72140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501086</v>
      </c>
      <c r="J60" s="690" t="s">
        <v>1549</v>
      </c>
      <c r="K60" s="690" t="s">
        <v>579</v>
      </c>
      <c r="L60" s="690" t="s">
        <v>26</v>
      </c>
      <c r="N60" s="690">
        <v>0</v>
      </c>
      <c r="P60" s="690">
        <v>5.36</v>
      </c>
      <c r="Q60" s="690">
        <v>5.36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501092</v>
      </c>
      <c r="J61" s="690" t="s">
        <v>614</v>
      </c>
      <c r="K61" s="690" t="s">
        <v>579</v>
      </c>
      <c r="L61" s="690" t="s">
        <v>26</v>
      </c>
      <c r="N61" s="690">
        <v>0</v>
      </c>
      <c r="P61" s="690">
        <v>77.819999999999993</v>
      </c>
      <c r="Q61" s="690">
        <v>77.819999999999993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501092</v>
      </c>
      <c r="J62" s="690" t="s">
        <v>614</v>
      </c>
      <c r="K62" s="690" t="s">
        <v>580</v>
      </c>
      <c r="L62" s="690" t="s">
        <v>26</v>
      </c>
      <c r="N62" s="690">
        <v>0</v>
      </c>
      <c r="P62" s="690">
        <v>0</v>
      </c>
      <c r="Q62" s="690">
        <v>0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501099</v>
      </c>
      <c r="J63" s="690" t="s">
        <v>1362</v>
      </c>
      <c r="K63" s="690" t="s">
        <v>579</v>
      </c>
      <c r="L63" s="690" t="s">
        <v>26</v>
      </c>
      <c r="N63" s="691">
        <v>-1393.7</v>
      </c>
      <c r="P63" s="691">
        <v>1393.7</v>
      </c>
      <c r="Q63" s="691">
        <v>1329.37</v>
      </c>
      <c r="R63" s="691">
        <v>-1329.37</v>
      </c>
    </row>
    <row r="64" spans="4:18" x14ac:dyDescent="0.2">
      <c r="D64" s="690" t="s">
        <v>593</v>
      </c>
      <c r="F64" s="690">
        <v>1130510</v>
      </c>
      <c r="I64" s="690">
        <v>501099</v>
      </c>
      <c r="J64" s="690" t="s">
        <v>1362</v>
      </c>
      <c r="K64" s="690" t="s">
        <v>580</v>
      </c>
      <c r="L64" s="690" t="s">
        <v>26</v>
      </c>
      <c r="N64" s="691">
        <v>10101.52</v>
      </c>
      <c r="P64" s="690">
        <v>0</v>
      </c>
      <c r="Q64" s="690">
        <v>0</v>
      </c>
      <c r="R64" s="691">
        <v>10101.52</v>
      </c>
    </row>
    <row r="65" spans="4:18" x14ac:dyDescent="0.2">
      <c r="D65" s="690" t="s">
        <v>593</v>
      </c>
      <c r="F65" s="690">
        <v>1130510</v>
      </c>
      <c r="I65" s="690">
        <v>501109</v>
      </c>
      <c r="J65" s="690" t="s">
        <v>1511</v>
      </c>
      <c r="K65" s="690" t="s">
        <v>580</v>
      </c>
      <c r="L65" s="690" t="s">
        <v>26</v>
      </c>
      <c r="N65" s="691">
        <v>28000</v>
      </c>
      <c r="P65" s="690">
        <v>0</v>
      </c>
      <c r="Q65" s="691">
        <v>28000</v>
      </c>
      <c r="R65" s="690">
        <v>0</v>
      </c>
    </row>
    <row r="66" spans="4:18" x14ac:dyDescent="0.2">
      <c r="D66" s="690" t="s">
        <v>593</v>
      </c>
      <c r="F66" s="690">
        <v>1130510</v>
      </c>
      <c r="I66" s="690">
        <v>501110</v>
      </c>
      <c r="J66" s="690" t="s">
        <v>1520</v>
      </c>
      <c r="K66" s="690" t="s">
        <v>580</v>
      </c>
      <c r="L66" s="690" t="s">
        <v>26</v>
      </c>
      <c r="N66" s="690">
        <v>0</v>
      </c>
      <c r="P66" s="690">
        <v>70</v>
      </c>
      <c r="Q66" s="690">
        <v>70</v>
      </c>
      <c r="R66" s="690">
        <v>0</v>
      </c>
    </row>
    <row r="67" spans="4:18" x14ac:dyDescent="0.2">
      <c r="D67" s="690" t="s">
        <v>593</v>
      </c>
      <c r="F67" s="690">
        <v>1130510</v>
      </c>
      <c r="I67" s="690">
        <v>501111</v>
      </c>
      <c r="J67" s="690" t="s">
        <v>1521</v>
      </c>
      <c r="K67" s="690" t="s">
        <v>579</v>
      </c>
      <c r="L67" s="690" t="s">
        <v>26</v>
      </c>
      <c r="N67" s="690">
        <v>0</v>
      </c>
      <c r="P67" s="690">
        <v>9.92</v>
      </c>
      <c r="Q67" s="690">
        <v>9.92</v>
      </c>
      <c r="R67" s="690">
        <v>0</v>
      </c>
    </row>
    <row r="68" spans="4:18" x14ac:dyDescent="0.2">
      <c r="D68" s="690" t="s">
        <v>593</v>
      </c>
      <c r="F68" s="690">
        <v>1130510</v>
      </c>
      <c r="I68" s="690">
        <v>501111</v>
      </c>
      <c r="J68" s="690" t="s">
        <v>1521</v>
      </c>
      <c r="K68" s="690" t="s">
        <v>580</v>
      </c>
      <c r="L68" s="690" t="s">
        <v>26</v>
      </c>
      <c r="N68" s="690">
        <v>300</v>
      </c>
      <c r="P68" s="690">
        <v>0</v>
      </c>
      <c r="Q68" s="690">
        <v>0</v>
      </c>
      <c r="R68" s="690">
        <v>300</v>
      </c>
    </row>
    <row r="69" spans="4:18" x14ac:dyDescent="0.2">
      <c r="D69" s="690" t="s">
        <v>593</v>
      </c>
      <c r="F69" s="690">
        <v>1130510</v>
      </c>
      <c r="I69" s="690">
        <v>501115</v>
      </c>
      <c r="J69" s="690" t="s">
        <v>1466</v>
      </c>
      <c r="K69" s="690" t="s">
        <v>579</v>
      </c>
      <c r="L69" s="690" t="s">
        <v>26</v>
      </c>
      <c r="N69" s="690">
        <v>0</v>
      </c>
      <c r="P69" s="690">
        <v>563</v>
      </c>
      <c r="Q69" s="690">
        <v>563</v>
      </c>
      <c r="R69" s="690">
        <v>0</v>
      </c>
    </row>
    <row r="70" spans="4:18" x14ac:dyDescent="0.2">
      <c r="D70" s="690" t="s">
        <v>593</v>
      </c>
      <c r="F70" s="690">
        <v>1130510</v>
      </c>
      <c r="I70" s="690">
        <v>501116</v>
      </c>
      <c r="J70" s="690" t="s">
        <v>1512</v>
      </c>
      <c r="K70" s="690" t="s">
        <v>580</v>
      </c>
      <c r="L70" s="690" t="s">
        <v>26</v>
      </c>
      <c r="N70" s="691">
        <v>72100</v>
      </c>
      <c r="P70" s="690">
        <v>0</v>
      </c>
      <c r="Q70" s="690">
        <v>0</v>
      </c>
      <c r="R70" s="691">
        <v>72100</v>
      </c>
    </row>
    <row r="71" spans="4:18" x14ac:dyDescent="0.2">
      <c r="D71" s="690" t="s">
        <v>593</v>
      </c>
      <c r="F71" s="690">
        <v>1130510</v>
      </c>
      <c r="I71" s="690">
        <v>501118</v>
      </c>
      <c r="J71" s="690" t="s">
        <v>1420</v>
      </c>
      <c r="K71" s="690" t="s">
        <v>580</v>
      </c>
      <c r="L71" s="690" t="s">
        <v>26</v>
      </c>
      <c r="N71" s="691">
        <v>56635.77</v>
      </c>
      <c r="P71" s="690">
        <v>0</v>
      </c>
      <c r="Q71" s="690">
        <v>0</v>
      </c>
      <c r="R71" s="691">
        <v>56635.77</v>
      </c>
    </row>
    <row r="72" spans="4:18" x14ac:dyDescent="0.2">
      <c r="D72" s="690" t="s">
        <v>593</v>
      </c>
      <c r="F72" s="690">
        <v>1130510</v>
      </c>
      <c r="I72" s="690">
        <v>501124</v>
      </c>
      <c r="J72" s="690" t="s">
        <v>1316</v>
      </c>
      <c r="K72" s="690" t="s">
        <v>580</v>
      </c>
      <c r="L72" s="690" t="s">
        <v>26</v>
      </c>
      <c r="N72" s="691">
        <v>88440</v>
      </c>
      <c r="P72" s="690">
        <v>50</v>
      </c>
      <c r="Q72" s="690">
        <v>290</v>
      </c>
      <c r="R72" s="691">
        <v>88200</v>
      </c>
    </row>
    <row r="73" spans="4:18" x14ac:dyDescent="0.2">
      <c r="D73" s="690" t="s">
        <v>593</v>
      </c>
      <c r="F73" s="690">
        <v>1130510</v>
      </c>
      <c r="I73" s="690">
        <v>501128</v>
      </c>
      <c r="J73" s="690" t="s">
        <v>1522</v>
      </c>
      <c r="K73" s="690" t="s">
        <v>579</v>
      </c>
      <c r="L73" s="690" t="s">
        <v>26</v>
      </c>
      <c r="N73" s="690">
        <v>-11.96</v>
      </c>
      <c r="P73" s="690">
        <v>468.29</v>
      </c>
      <c r="Q73" s="690">
        <v>456.33</v>
      </c>
      <c r="R73" s="690">
        <v>0</v>
      </c>
    </row>
    <row r="74" spans="4:18" x14ac:dyDescent="0.2">
      <c r="D74" s="690" t="s">
        <v>593</v>
      </c>
      <c r="F74" s="690">
        <v>1130510</v>
      </c>
      <c r="I74" s="690">
        <v>501128</v>
      </c>
      <c r="J74" s="690" t="s">
        <v>1522</v>
      </c>
      <c r="K74" s="690" t="s">
        <v>580</v>
      </c>
      <c r="L74" s="690" t="s">
        <v>26</v>
      </c>
      <c r="N74" s="690">
        <v>540</v>
      </c>
      <c r="P74" s="690">
        <v>0</v>
      </c>
      <c r="Q74" s="690">
        <v>540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501130</v>
      </c>
      <c r="J75" s="690" t="s">
        <v>1492</v>
      </c>
      <c r="K75" s="690" t="s">
        <v>580</v>
      </c>
      <c r="L75" s="690" t="s">
        <v>26</v>
      </c>
      <c r="N75" s="690">
        <v>500</v>
      </c>
      <c r="P75" s="690">
        <v>0</v>
      </c>
      <c r="Q75" s="690">
        <v>0</v>
      </c>
      <c r="R75" s="690">
        <v>500</v>
      </c>
    </row>
    <row r="76" spans="4:18" x14ac:dyDescent="0.2">
      <c r="D76" s="690" t="s">
        <v>593</v>
      </c>
      <c r="F76" s="690">
        <v>1130510</v>
      </c>
      <c r="I76" s="690">
        <v>501131</v>
      </c>
      <c r="J76" s="690" t="s">
        <v>1358</v>
      </c>
      <c r="K76" s="690" t="s">
        <v>580</v>
      </c>
      <c r="L76" s="690" t="s">
        <v>26</v>
      </c>
      <c r="N76" s="690">
        <v>0</v>
      </c>
      <c r="P76" s="690">
        <v>922.6</v>
      </c>
      <c r="Q76" s="690">
        <v>922.6</v>
      </c>
      <c r="R76" s="690">
        <v>0</v>
      </c>
    </row>
    <row r="77" spans="4:18" x14ac:dyDescent="0.2">
      <c r="D77" s="690" t="s">
        <v>593</v>
      </c>
      <c r="F77" s="690">
        <v>1130510</v>
      </c>
      <c r="I77" s="690">
        <v>501133</v>
      </c>
      <c r="J77" s="690" t="s">
        <v>1289</v>
      </c>
      <c r="K77" s="690" t="s">
        <v>579</v>
      </c>
      <c r="L77" s="690" t="s">
        <v>26</v>
      </c>
      <c r="N77" s="690">
        <v>-1.86</v>
      </c>
      <c r="P77" s="691">
        <v>1985.63</v>
      </c>
      <c r="Q77" s="691">
        <v>1983.77</v>
      </c>
      <c r="R77" s="690">
        <v>0</v>
      </c>
    </row>
    <row r="78" spans="4:18" x14ac:dyDescent="0.2">
      <c r="D78" s="690" t="s">
        <v>593</v>
      </c>
      <c r="F78" s="690">
        <v>1130510</v>
      </c>
      <c r="I78" s="690">
        <v>501133</v>
      </c>
      <c r="J78" s="690" t="s">
        <v>1289</v>
      </c>
      <c r="K78" s="690" t="s">
        <v>580</v>
      </c>
      <c r="L78" s="690" t="s">
        <v>26</v>
      </c>
      <c r="N78" s="690">
        <v>90</v>
      </c>
      <c r="P78" s="690">
        <v>0</v>
      </c>
      <c r="Q78" s="690">
        <v>90</v>
      </c>
      <c r="R78" s="690">
        <v>0</v>
      </c>
    </row>
    <row r="79" spans="4:18" x14ac:dyDescent="0.2">
      <c r="D79" s="690" t="s">
        <v>593</v>
      </c>
      <c r="F79" s="690">
        <v>1130510</v>
      </c>
      <c r="I79" s="690">
        <v>501134</v>
      </c>
      <c r="J79" s="690" t="s">
        <v>1546</v>
      </c>
      <c r="K79" s="690" t="s">
        <v>580</v>
      </c>
      <c r="L79" s="690" t="s">
        <v>26</v>
      </c>
      <c r="N79" s="690">
        <v>240</v>
      </c>
      <c r="P79" s="690">
        <v>0</v>
      </c>
      <c r="Q79" s="690">
        <v>150</v>
      </c>
      <c r="R79" s="690">
        <v>90</v>
      </c>
    </row>
    <row r="80" spans="4:18" x14ac:dyDescent="0.2">
      <c r="D80" s="690" t="s">
        <v>593</v>
      </c>
      <c r="F80" s="690">
        <v>1130510</v>
      </c>
      <c r="I80" s="690">
        <v>501137</v>
      </c>
      <c r="J80" s="690" t="s">
        <v>1550</v>
      </c>
      <c r="K80" s="690" t="s">
        <v>579</v>
      </c>
      <c r="L80" s="690" t="s">
        <v>26</v>
      </c>
      <c r="N80" s="690">
        <v>0</v>
      </c>
      <c r="P80" s="690">
        <v>10.63</v>
      </c>
      <c r="Q80" s="690">
        <v>10.63</v>
      </c>
      <c r="R80" s="690">
        <v>0</v>
      </c>
    </row>
    <row r="81" spans="4:18" x14ac:dyDescent="0.2">
      <c r="D81" s="690" t="s">
        <v>593</v>
      </c>
      <c r="F81" s="690">
        <v>1130510</v>
      </c>
      <c r="I81" s="690">
        <v>501140</v>
      </c>
      <c r="J81" s="690" t="s">
        <v>1523</v>
      </c>
      <c r="K81" s="690" t="s">
        <v>580</v>
      </c>
      <c r="L81" s="690" t="s">
        <v>26</v>
      </c>
      <c r="N81" s="690">
        <v>147</v>
      </c>
      <c r="P81" s="690">
        <v>0</v>
      </c>
      <c r="Q81" s="690">
        <v>40</v>
      </c>
      <c r="R81" s="690">
        <v>107</v>
      </c>
    </row>
    <row r="82" spans="4:18" x14ac:dyDescent="0.2">
      <c r="D82" s="690" t="s">
        <v>593</v>
      </c>
      <c r="F82" s="690">
        <v>1130510</v>
      </c>
      <c r="I82" s="690">
        <v>501142</v>
      </c>
      <c r="J82" s="690" t="s">
        <v>1514</v>
      </c>
      <c r="K82" s="690" t="s">
        <v>580</v>
      </c>
      <c r="L82" s="690" t="s">
        <v>26</v>
      </c>
      <c r="N82" s="690">
        <v>120</v>
      </c>
      <c r="P82" s="690">
        <v>0</v>
      </c>
      <c r="Q82" s="690">
        <v>100</v>
      </c>
      <c r="R82" s="690">
        <v>20</v>
      </c>
    </row>
    <row r="83" spans="4:18" x14ac:dyDescent="0.2">
      <c r="D83" s="690" t="s">
        <v>593</v>
      </c>
      <c r="F83" s="690">
        <v>1130510</v>
      </c>
      <c r="I83" s="690">
        <v>501147</v>
      </c>
      <c r="J83" s="690" t="s">
        <v>1524</v>
      </c>
      <c r="K83" s="690" t="s">
        <v>580</v>
      </c>
      <c r="L83" s="690" t="s">
        <v>26</v>
      </c>
      <c r="N83" s="690">
        <v>460</v>
      </c>
      <c r="P83" s="690">
        <v>0</v>
      </c>
      <c r="Q83" s="690">
        <v>60</v>
      </c>
      <c r="R83" s="690">
        <v>400</v>
      </c>
    </row>
    <row r="84" spans="4:18" x14ac:dyDescent="0.2">
      <c r="D84" s="690" t="s">
        <v>593</v>
      </c>
      <c r="F84" s="690">
        <v>1130510</v>
      </c>
      <c r="I84" s="690">
        <v>501148</v>
      </c>
      <c r="J84" s="690" t="s">
        <v>1551</v>
      </c>
      <c r="K84" s="690" t="s">
        <v>580</v>
      </c>
      <c r="L84" s="690" t="s">
        <v>26</v>
      </c>
      <c r="N84" s="690">
        <v>220</v>
      </c>
      <c r="P84" s="690">
        <v>0</v>
      </c>
      <c r="Q84" s="690">
        <v>40</v>
      </c>
      <c r="R84" s="690">
        <v>180</v>
      </c>
    </row>
    <row r="85" spans="4:18" x14ac:dyDescent="0.2">
      <c r="D85" s="690" t="s">
        <v>593</v>
      </c>
      <c r="F85" s="690">
        <v>1130510</v>
      </c>
      <c r="I85" s="690">
        <v>501149</v>
      </c>
      <c r="J85" s="690" t="s">
        <v>1547</v>
      </c>
      <c r="K85" s="690" t="s">
        <v>580</v>
      </c>
      <c r="L85" s="690" t="s">
        <v>26</v>
      </c>
      <c r="N85" s="690">
        <v>90</v>
      </c>
      <c r="P85" s="690">
        <v>0</v>
      </c>
      <c r="Q85" s="690">
        <v>90</v>
      </c>
      <c r="R85" s="690">
        <v>0</v>
      </c>
    </row>
    <row r="86" spans="4:18" x14ac:dyDescent="0.2">
      <c r="D86" s="690" t="s">
        <v>593</v>
      </c>
      <c r="F86" s="690">
        <v>1130510</v>
      </c>
      <c r="I86" s="690">
        <v>501152</v>
      </c>
      <c r="J86" s="690" t="s">
        <v>1458</v>
      </c>
      <c r="K86" s="690" t="s">
        <v>580</v>
      </c>
      <c r="L86" s="690" t="s">
        <v>26</v>
      </c>
      <c r="N86" s="691">
        <v>14223.28</v>
      </c>
      <c r="P86" s="690">
        <v>100</v>
      </c>
      <c r="Q86" s="690">
        <v>0</v>
      </c>
      <c r="R86" s="691">
        <v>14323.28</v>
      </c>
    </row>
    <row r="87" spans="4:18" x14ac:dyDescent="0.2">
      <c r="D87" s="690" t="s">
        <v>593</v>
      </c>
      <c r="F87" s="690">
        <v>1130510</v>
      </c>
      <c r="I87" s="690">
        <v>501155</v>
      </c>
      <c r="J87" s="690" t="s">
        <v>1439</v>
      </c>
      <c r="K87" s="690" t="s">
        <v>579</v>
      </c>
      <c r="L87" s="690" t="s">
        <v>26</v>
      </c>
      <c r="N87" s="690">
        <v>0</v>
      </c>
      <c r="P87" s="690">
        <v>5.68</v>
      </c>
      <c r="Q87" s="690">
        <v>5.68</v>
      </c>
      <c r="R87" s="690">
        <v>0</v>
      </c>
    </row>
    <row r="88" spans="4:18" x14ac:dyDescent="0.2">
      <c r="D88" s="690" t="s">
        <v>593</v>
      </c>
      <c r="F88" s="690">
        <v>1130510</v>
      </c>
      <c r="I88" s="690">
        <v>501156</v>
      </c>
      <c r="J88" s="690" t="s">
        <v>1552</v>
      </c>
      <c r="K88" s="690" t="s">
        <v>579</v>
      </c>
      <c r="L88" s="690" t="s">
        <v>26</v>
      </c>
      <c r="N88" s="690">
        <v>0</v>
      </c>
      <c r="P88" s="690">
        <v>10.72</v>
      </c>
      <c r="Q88" s="690">
        <v>10.72</v>
      </c>
      <c r="R88" s="690">
        <v>0</v>
      </c>
    </row>
    <row r="89" spans="4:18" x14ac:dyDescent="0.2">
      <c r="D89" s="690" t="s">
        <v>593</v>
      </c>
      <c r="F89" s="690">
        <v>1130510</v>
      </c>
      <c r="I89" s="690">
        <v>501157</v>
      </c>
      <c r="J89" s="690" t="s">
        <v>1515</v>
      </c>
      <c r="K89" s="690" t="s">
        <v>579</v>
      </c>
      <c r="L89" s="690" t="s">
        <v>26</v>
      </c>
      <c r="N89" s="690">
        <v>-14.03</v>
      </c>
      <c r="P89" s="690">
        <v>558.27</v>
      </c>
      <c r="Q89" s="690">
        <v>551.9</v>
      </c>
      <c r="R89" s="690">
        <v>-7.66</v>
      </c>
    </row>
    <row r="90" spans="4:18" x14ac:dyDescent="0.2">
      <c r="D90" s="690" t="s">
        <v>593</v>
      </c>
      <c r="F90" s="690">
        <v>1130510</v>
      </c>
      <c r="I90" s="690">
        <v>501157</v>
      </c>
      <c r="J90" s="690" t="s">
        <v>1515</v>
      </c>
      <c r="K90" s="690" t="s">
        <v>580</v>
      </c>
      <c r="L90" s="690" t="s">
        <v>26</v>
      </c>
      <c r="N90" s="690">
        <v>480.08</v>
      </c>
      <c r="P90" s="690">
        <v>0</v>
      </c>
      <c r="Q90" s="690">
        <v>370</v>
      </c>
      <c r="R90" s="690">
        <v>110.08</v>
      </c>
    </row>
    <row r="91" spans="4:18" x14ac:dyDescent="0.2">
      <c r="D91" s="690" t="s">
        <v>593</v>
      </c>
      <c r="F91" s="690">
        <v>1130510</v>
      </c>
      <c r="I91" s="690">
        <v>501161</v>
      </c>
      <c r="J91" s="690" t="s">
        <v>1525</v>
      </c>
      <c r="K91" s="690" t="s">
        <v>579</v>
      </c>
      <c r="L91" s="690" t="s">
        <v>26</v>
      </c>
      <c r="N91" s="690">
        <v>0</v>
      </c>
      <c r="P91" s="690">
        <v>14.32</v>
      </c>
      <c r="Q91" s="690">
        <v>14.32</v>
      </c>
      <c r="R91" s="690">
        <v>0</v>
      </c>
    </row>
    <row r="92" spans="4:18" x14ac:dyDescent="0.2">
      <c r="D92" s="690" t="s">
        <v>593</v>
      </c>
      <c r="F92" s="690">
        <v>1130510</v>
      </c>
      <c r="I92" s="690">
        <v>501161</v>
      </c>
      <c r="J92" s="690" t="s">
        <v>1525</v>
      </c>
      <c r="K92" s="690" t="s">
        <v>580</v>
      </c>
      <c r="L92" s="690" t="s">
        <v>26</v>
      </c>
      <c r="N92" s="690">
        <v>220</v>
      </c>
      <c r="P92" s="690">
        <v>0</v>
      </c>
      <c r="Q92" s="690">
        <v>20</v>
      </c>
      <c r="R92" s="690">
        <v>200</v>
      </c>
    </row>
    <row r="93" spans="4:18" x14ac:dyDescent="0.2">
      <c r="D93" s="690" t="s">
        <v>593</v>
      </c>
      <c r="F93" s="690">
        <v>1130510</v>
      </c>
      <c r="I93" s="690">
        <v>501166</v>
      </c>
      <c r="J93" s="690" t="s">
        <v>1526</v>
      </c>
      <c r="K93" s="690" t="s">
        <v>580</v>
      </c>
      <c r="L93" s="690" t="s">
        <v>26</v>
      </c>
      <c r="N93" s="690">
        <v>0</v>
      </c>
      <c r="P93" s="690">
        <v>33</v>
      </c>
      <c r="Q93" s="690">
        <v>33</v>
      </c>
      <c r="R93" s="690">
        <v>0</v>
      </c>
    </row>
    <row r="94" spans="4:18" x14ac:dyDescent="0.2">
      <c r="D94" s="690" t="s">
        <v>593</v>
      </c>
      <c r="F94" s="690">
        <v>1130510</v>
      </c>
      <c r="I94" s="690">
        <v>501167</v>
      </c>
      <c r="J94" s="690" t="s">
        <v>1515</v>
      </c>
      <c r="K94" s="690" t="s">
        <v>579</v>
      </c>
      <c r="L94" s="690" t="s">
        <v>26</v>
      </c>
      <c r="N94" s="690">
        <v>-5.44</v>
      </c>
      <c r="P94" s="690">
        <v>43.7</v>
      </c>
      <c r="Q94" s="690">
        <v>44.8</v>
      </c>
      <c r="R94" s="690">
        <v>-6.54</v>
      </c>
    </row>
    <row r="95" spans="4:18" x14ac:dyDescent="0.2">
      <c r="D95" s="690" t="s">
        <v>593</v>
      </c>
      <c r="F95" s="690">
        <v>1130510</v>
      </c>
      <c r="I95" s="690">
        <v>501167</v>
      </c>
      <c r="J95" s="690" t="s">
        <v>1515</v>
      </c>
      <c r="K95" s="690" t="s">
        <v>580</v>
      </c>
      <c r="L95" s="690" t="s">
        <v>26</v>
      </c>
      <c r="N95" s="690">
        <v>70.83</v>
      </c>
      <c r="P95" s="690">
        <v>0</v>
      </c>
      <c r="Q95" s="690">
        <v>0</v>
      </c>
      <c r="R95" s="690">
        <v>70.83</v>
      </c>
    </row>
    <row r="96" spans="4:18" x14ac:dyDescent="0.2">
      <c r="D96" s="690" t="s">
        <v>593</v>
      </c>
      <c r="F96" s="690">
        <v>1130510</v>
      </c>
      <c r="I96" s="690">
        <v>501168</v>
      </c>
      <c r="J96" s="690" t="s">
        <v>427</v>
      </c>
      <c r="K96" s="690" t="s">
        <v>579</v>
      </c>
      <c r="L96" s="690" t="s">
        <v>26</v>
      </c>
      <c r="N96" s="690">
        <v>0</v>
      </c>
      <c r="P96" s="691">
        <v>16209.61</v>
      </c>
      <c r="Q96" s="691">
        <v>16209.61</v>
      </c>
      <c r="R96" s="690">
        <v>0</v>
      </c>
    </row>
    <row r="97" spans="4:18" x14ac:dyDescent="0.2">
      <c r="D97" s="690" t="s">
        <v>593</v>
      </c>
      <c r="F97" s="690">
        <v>1130510</v>
      </c>
      <c r="I97" s="690">
        <v>501168</v>
      </c>
      <c r="J97" s="690" t="s">
        <v>427</v>
      </c>
      <c r="K97" s="690" t="s">
        <v>580</v>
      </c>
      <c r="L97" s="690" t="s">
        <v>26</v>
      </c>
      <c r="N97" s="690">
        <v>0</v>
      </c>
      <c r="P97" s="690">
        <v>90</v>
      </c>
      <c r="Q97" s="690">
        <v>90</v>
      </c>
      <c r="R97" s="690">
        <v>0</v>
      </c>
    </row>
    <row r="98" spans="4:18" x14ac:dyDescent="0.2">
      <c r="D98" s="690" t="s">
        <v>593</v>
      </c>
      <c r="F98" s="690">
        <v>1130510</v>
      </c>
      <c r="I98" s="690">
        <v>501169</v>
      </c>
      <c r="J98" s="690" t="s">
        <v>1527</v>
      </c>
      <c r="K98" s="690" t="s">
        <v>580</v>
      </c>
      <c r="L98" s="690" t="s">
        <v>26</v>
      </c>
      <c r="N98" s="691">
        <v>14553.53</v>
      </c>
      <c r="P98" s="690">
        <v>0</v>
      </c>
      <c r="Q98" s="690">
        <v>0</v>
      </c>
      <c r="R98" s="691">
        <v>14553.53</v>
      </c>
    </row>
    <row r="99" spans="4:18" x14ac:dyDescent="0.2">
      <c r="D99" s="690" t="s">
        <v>593</v>
      </c>
      <c r="F99" s="690">
        <v>1130510</v>
      </c>
      <c r="I99" s="690">
        <v>501171</v>
      </c>
      <c r="J99" s="690" t="s">
        <v>1493</v>
      </c>
      <c r="K99" s="690" t="s">
        <v>579</v>
      </c>
      <c r="L99" s="690" t="s">
        <v>26</v>
      </c>
      <c r="N99" s="690">
        <v>0</v>
      </c>
      <c r="P99" s="690">
        <v>13.28</v>
      </c>
      <c r="Q99" s="690">
        <v>13.28</v>
      </c>
      <c r="R99" s="690">
        <v>0</v>
      </c>
    </row>
    <row r="100" spans="4:18" x14ac:dyDescent="0.2">
      <c r="D100" s="690" t="s">
        <v>593</v>
      </c>
      <c r="F100" s="690">
        <v>1130510</v>
      </c>
      <c r="I100" s="690">
        <v>501172</v>
      </c>
      <c r="J100" s="690" t="s">
        <v>1521</v>
      </c>
      <c r="K100" s="690" t="s">
        <v>580</v>
      </c>
      <c r="L100" s="690" t="s">
        <v>26</v>
      </c>
      <c r="N100" s="690">
        <v>810</v>
      </c>
      <c r="P100" s="690">
        <v>0</v>
      </c>
      <c r="Q100" s="690">
        <v>0</v>
      </c>
      <c r="R100" s="690">
        <v>810</v>
      </c>
    </row>
    <row r="101" spans="4:18" x14ac:dyDescent="0.2">
      <c r="D101" s="690" t="s">
        <v>593</v>
      </c>
      <c r="F101" s="690">
        <v>1130510</v>
      </c>
      <c r="I101" s="690">
        <v>501174</v>
      </c>
      <c r="J101" s="690" t="s">
        <v>1607</v>
      </c>
      <c r="K101" s="690" t="s">
        <v>580</v>
      </c>
      <c r="L101" s="690" t="s">
        <v>26</v>
      </c>
      <c r="N101" s="691">
        <v>51840</v>
      </c>
      <c r="P101" s="690">
        <v>0</v>
      </c>
      <c r="Q101" s="690">
        <v>0</v>
      </c>
      <c r="R101" s="691">
        <v>51840</v>
      </c>
    </row>
    <row r="102" spans="4:18" x14ac:dyDescent="0.2">
      <c r="D102" s="690" t="s">
        <v>593</v>
      </c>
      <c r="F102" s="690">
        <v>1130510</v>
      </c>
      <c r="I102" s="690">
        <v>501175</v>
      </c>
      <c r="J102" s="690" t="s">
        <v>1528</v>
      </c>
      <c r="K102" s="690" t="s">
        <v>580</v>
      </c>
      <c r="L102" s="690" t="s">
        <v>26</v>
      </c>
      <c r="N102" s="691">
        <v>21930</v>
      </c>
      <c r="P102" s="690">
        <v>0</v>
      </c>
      <c r="Q102" s="690">
        <v>60</v>
      </c>
      <c r="R102" s="691">
        <v>21870</v>
      </c>
    </row>
    <row r="103" spans="4:18" x14ac:dyDescent="0.2">
      <c r="D103" s="690" t="s">
        <v>593</v>
      </c>
      <c r="F103" s="690">
        <v>1130510</v>
      </c>
      <c r="I103" s="690">
        <v>501180</v>
      </c>
      <c r="J103" s="690" t="s">
        <v>1608</v>
      </c>
      <c r="K103" s="690" t="s">
        <v>580</v>
      </c>
      <c r="L103" s="690" t="s">
        <v>26</v>
      </c>
      <c r="N103" s="691">
        <v>20918.82</v>
      </c>
      <c r="P103" s="690">
        <v>0</v>
      </c>
      <c r="Q103" s="690">
        <v>0</v>
      </c>
      <c r="R103" s="691">
        <v>20918.82</v>
      </c>
    </row>
    <row r="104" spans="4:18" x14ac:dyDescent="0.2">
      <c r="D104" s="690" t="s">
        <v>593</v>
      </c>
      <c r="F104" s="690">
        <v>1130510</v>
      </c>
      <c r="I104" s="690">
        <v>501181</v>
      </c>
      <c r="J104" s="690" t="s">
        <v>1529</v>
      </c>
      <c r="K104" s="690" t="s">
        <v>580</v>
      </c>
      <c r="L104" s="690" t="s">
        <v>26</v>
      </c>
      <c r="N104" s="690">
        <v>0</v>
      </c>
      <c r="P104" s="690">
        <v>0</v>
      </c>
      <c r="Q104" s="690">
        <v>0</v>
      </c>
      <c r="R104" s="690">
        <v>0</v>
      </c>
    </row>
    <row r="105" spans="4:18" x14ac:dyDescent="0.2">
      <c r="D105" s="690" t="s">
        <v>593</v>
      </c>
      <c r="F105" s="690">
        <v>1130510</v>
      </c>
      <c r="I105" s="690">
        <v>501188</v>
      </c>
      <c r="J105" s="690" t="s">
        <v>1597</v>
      </c>
      <c r="K105" s="690" t="s">
        <v>580</v>
      </c>
      <c r="L105" s="690" t="s">
        <v>26</v>
      </c>
      <c r="N105" s="691">
        <v>40107</v>
      </c>
      <c r="P105" s="690">
        <v>0</v>
      </c>
      <c r="Q105" s="690">
        <v>0</v>
      </c>
      <c r="R105" s="691">
        <v>40107</v>
      </c>
    </row>
    <row r="106" spans="4:18" x14ac:dyDescent="0.2">
      <c r="D106" s="690" t="s">
        <v>593</v>
      </c>
      <c r="F106" s="690">
        <v>1130510</v>
      </c>
      <c r="I106" s="690">
        <v>501190</v>
      </c>
      <c r="J106" s="690" t="s">
        <v>1493</v>
      </c>
      <c r="K106" s="690" t="s">
        <v>579</v>
      </c>
      <c r="L106" s="690" t="s">
        <v>26</v>
      </c>
      <c r="N106" s="690">
        <v>0</v>
      </c>
      <c r="P106" s="690">
        <v>238.54</v>
      </c>
      <c r="Q106" s="690">
        <v>238.54</v>
      </c>
      <c r="R106" s="690">
        <v>0</v>
      </c>
    </row>
    <row r="107" spans="4:18" x14ac:dyDescent="0.2">
      <c r="D107" s="690" t="s">
        <v>593</v>
      </c>
      <c r="F107" s="690">
        <v>1130510</v>
      </c>
      <c r="I107" s="690">
        <v>501190</v>
      </c>
      <c r="J107" s="690" t="s">
        <v>1493</v>
      </c>
      <c r="K107" s="690" t="s">
        <v>580</v>
      </c>
      <c r="L107" s="690" t="s">
        <v>26</v>
      </c>
      <c r="N107" s="690">
        <v>0</v>
      </c>
      <c r="P107" s="690">
        <v>596.66999999999996</v>
      </c>
      <c r="Q107" s="690">
        <v>596.66999999999996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501194</v>
      </c>
      <c r="J108" s="690" t="s">
        <v>1531</v>
      </c>
      <c r="K108" s="690" t="s">
        <v>580</v>
      </c>
      <c r="L108" s="690" t="s">
        <v>26</v>
      </c>
      <c r="N108" s="690">
        <v>0</v>
      </c>
      <c r="P108" s="690">
        <v>204.31</v>
      </c>
      <c r="Q108" s="690">
        <v>204.31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501195</v>
      </c>
      <c r="J109" s="690" t="s">
        <v>1523</v>
      </c>
      <c r="K109" s="690" t="s">
        <v>580</v>
      </c>
      <c r="L109" s="690" t="s">
        <v>26</v>
      </c>
      <c r="N109" s="690">
        <v>130</v>
      </c>
      <c r="P109" s="690">
        <v>0</v>
      </c>
      <c r="Q109" s="690">
        <v>60</v>
      </c>
      <c r="R109" s="690">
        <v>70</v>
      </c>
    </row>
    <row r="110" spans="4:18" x14ac:dyDescent="0.2">
      <c r="D110" s="690" t="s">
        <v>593</v>
      </c>
      <c r="F110" s="690">
        <v>1130510</v>
      </c>
      <c r="I110" s="690">
        <v>501196</v>
      </c>
      <c r="J110" s="690" t="s">
        <v>1532</v>
      </c>
      <c r="K110" s="690" t="s">
        <v>580</v>
      </c>
      <c r="L110" s="690" t="s">
        <v>26</v>
      </c>
      <c r="N110" s="691">
        <v>1799.19</v>
      </c>
      <c r="P110" s="690">
        <v>0</v>
      </c>
      <c r="Q110" s="690">
        <v>0</v>
      </c>
      <c r="R110" s="691">
        <v>1799.19</v>
      </c>
    </row>
    <row r="111" spans="4:18" x14ac:dyDescent="0.2">
      <c r="D111" s="690" t="s">
        <v>593</v>
      </c>
      <c r="F111" s="690">
        <v>1130510</v>
      </c>
      <c r="I111" s="690">
        <v>501197</v>
      </c>
      <c r="J111" s="690" t="s">
        <v>1540</v>
      </c>
      <c r="K111" s="690" t="s">
        <v>580</v>
      </c>
      <c r="L111" s="690" t="s">
        <v>26</v>
      </c>
      <c r="N111" s="690">
        <v>360</v>
      </c>
      <c r="P111" s="690">
        <v>0</v>
      </c>
      <c r="Q111" s="690">
        <v>360</v>
      </c>
      <c r="R111" s="690">
        <v>0</v>
      </c>
    </row>
    <row r="112" spans="4:18" x14ac:dyDescent="0.2">
      <c r="D112" s="690" t="s">
        <v>593</v>
      </c>
      <c r="F112" s="690">
        <v>1130510</v>
      </c>
      <c r="I112" s="690">
        <v>501208</v>
      </c>
      <c r="J112" s="690" t="s">
        <v>1529</v>
      </c>
      <c r="K112" s="690" t="s">
        <v>580</v>
      </c>
      <c r="L112" s="690" t="s">
        <v>26</v>
      </c>
      <c r="N112" s="690">
        <v>280</v>
      </c>
      <c r="P112" s="690">
        <v>0</v>
      </c>
      <c r="Q112" s="690">
        <v>0</v>
      </c>
      <c r="R112" s="690">
        <v>280</v>
      </c>
    </row>
    <row r="113" spans="4:18" x14ac:dyDescent="0.2">
      <c r="D113" s="690" t="s">
        <v>593</v>
      </c>
      <c r="F113" s="690">
        <v>1130510</v>
      </c>
      <c r="I113" s="690">
        <v>501209</v>
      </c>
      <c r="J113" s="690" t="s">
        <v>1533</v>
      </c>
      <c r="K113" s="690" t="s">
        <v>579</v>
      </c>
      <c r="L113" s="690" t="s">
        <v>26</v>
      </c>
      <c r="N113" s="690">
        <v>0</v>
      </c>
      <c r="P113" s="690">
        <v>24.93</v>
      </c>
      <c r="Q113" s="690">
        <v>24.93</v>
      </c>
      <c r="R113" s="690">
        <v>0</v>
      </c>
    </row>
    <row r="114" spans="4:18" x14ac:dyDescent="0.2">
      <c r="D114" s="690" t="s">
        <v>593</v>
      </c>
      <c r="F114" s="690">
        <v>1130510</v>
      </c>
      <c r="I114" s="690">
        <v>501209</v>
      </c>
      <c r="J114" s="690" t="s">
        <v>1533</v>
      </c>
      <c r="K114" s="690" t="s">
        <v>580</v>
      </c>
      <c r="L114" s="690" t="s">
        <v>26</v>
      </c>
      <c r="N114" s="690">
        <v>0</v>
      </c>
      <c r="P114" s="690">
        <v>0.02</v>
      </c>
      <c r="Q114" s="690">
        <v>0.02</v>
      </c>
      <c r="R114" s="690">
        <v>0</v>
      </c>
    </row>
    <row r="115" spans="4:18" x14ac:dyDescent="0.2">
      <c r="D115" s="690" t="s">
        <v>593</v>
      </c>
      <c r="F115" s="690">
        <v>1130510</v>
      </c>
      <c r="I115" s="690">
        <v>501216</v>
      </c>
      <c r="J115" s="690" t="s">
        <v>1518</v>
      </c>
      <c r="K115" s="690" t="s">
        <v>579</v>
      </c>
      <c r="L115" s="690" t="s">
        <v>26</v>
      </c>
      <c r="N115" s="690">
        <v>-12.08</v>
      </c>
      <c r="P115" s="690">
        <v>33.01</v>
      </c>
      <c r="Q115" s="690">
        <v>35.200000000000003</v>
      </c>
      <c r="R115" s="690">
        <v>-14.27</v>
      </c>
    </row>
    <row r="116" spans="4:18" x14ac:dyDescent="0.2">
      <c r="D116" s="690" t="s">
        <v>593</v>
      </c>
      <c r="F116" s="690">
        <v>1130510</v>
      </c>
      <c r="I116" s="690">
        <v>501216</v>
      </c>
      <c r="J116" s="690" t="s">
        <v>1518</v>
      </c>
      <c r="K116" s="690" t="s">
        <v>580</v>
      </c>
      <c r="L116" s="690" t="s">
        <v>26</v>
      </c>
      <c r="N116" s="690">
        <v>769.5</v>
      </c>
      <c r="P116" s="691">
        <v>16727.95</v>
      </c>
      <c r="Q116" s="690">
        <v>0</v>
      </c>
      <c r="R116" s="691">
        <v>17497.45</v>
      </c>
    </row>
    <row r="117" spans="4:18" x14ac:dyDescent="0.2">
      <c r="D117" s="690" t="s">
        <v>593</v>
      </c>
      <c r="F117" s="690">
        <v>1130510</v>
      </c>
      <c r="I117" s="690">
        <v>501218</v>
      </c>
      <c r="J117" s="690" t="s">
        <v>1534</v>
      </c>
      <c r="K117" s="690" t="s">
        <v>580</v>
      </c>
      <c r="L117" s="690" t="s">
        <v>26</v>
      </c>
      <c r="N117" s="690">
        <v>140</v>
      </c>
      <c r="P117" s="690">
        <v>0</v>
      </c>
      <c r="Q117" s="690">
        <v>40</v>
      </c>
      <c r="R117" s="690">
        <v>100</v>
      </c>
    </row>
    <row r="118" spans="4:18" x14ac:dyDescent="0.2">
      <c r="D118" s="690" t="s">
        <v>593</v>
      </c>
      <c r="F118" s="690">
        <v>1130510</v>
      </c>
      <c r="I118" s="690">
        <v>501219</v>
      </c>
      <c r="J118" s="690" t="s">
        <v>1646</v>
      </c>
      <c r="K118" s="690" t="s">
        <v>580</v>
      </c>
      <c r="L118" s="690" t="s">
        <v>26</v>
      </c>
      <c r="N118" s="690">
        <v>0</v>
      </c>
      <c r="P118" s="690">
        <v>97.2</v>
      </c>
      <c r="Q118" s="690">
        <v>97.2</v>
      </c>
      <c r="R118" s="690">
        <v>0</v>
      </c>
    </row>
    <row r="119" spans="4:18" x14ac:dyDescent="0.2">
      <c r="D119" s="690" t="s">
        <v>593</v>
      </c>
      <c r="F119" s="690">
        <v>1130510</v>
      </c>
      <c r="I119" s="690">
        <v>501220</v>
      </c>
      <c r="J119" s="690" t="s">
        <v>1535</v>
      </c>
      <c r="K119" s="690" t="s">
        <v>580</v>
      </c>
      <c r="L119" s="690" t="s">
        <v>26</v>
      </c>
      <c r="N119" s="690">
        <v>60</v>
      </c>
      <c r="P119" s="690">
        <v>0</v>
      </c>
      <c r="Q119" s="690">
        <v>60</v>
      </c>
      <c r="R119" s="690">
        <v>0</v>
      </c>
    </row>
    <row r="120" spans="4:18" x14ac:dyDescent="0.2">
      <c r="D120" s="690" t="s">
        <v>593</v>
      </c>
      <c r="F120" s="690">
        <v>1130510</v>
      </c>
      <c r="I120" s="690">
        <v>501223</v>
      </c>
      <c r="J120" s="690" t="s">
        <v>1518</v>
      </c>
      <c r="K120" s="690" t="s">
        <v>579</v>
      </c>
      <c r="L120" s="690" t="s">
        <v>26</v>
      </c>
      <c r="N120" s="690">
        <v>-10.17</v>
      </c>
      <c r="P120" s="690">
        <v>10.17</v>
      </c>
      <c r="Q120" s="690">
        <v>12.36</v>
      </c>
      <c r="R120" s="690">
        <v>-12.36</v>
      </c>
    </row>
    <row r="121" spans="4:18" x14ac:dyDescent="0.2">
      <c r="D121" s="690" t="s">
        <v>593</v>
      </c>
      <c r="F121" s="690">
        <v>1130510</v>
      </c>
      <c r="I121" s="690">
        <v>501223</v>
      </c>
      <c r="J121" s="690" t="s">
        <v>1518</v>
      </c>
      <c r="K121" s="690" t="s">
        <v>580</v>
      </c>
      <c r="L121" s="690" t="s">
        <v>26</v>
      </c>
      <c r="N121" s="690">
        <v>140</v>
      </c>
      <c r="P121" s="690">
        <v>0</v>
      </c>
      <c r="Q121" s="690">
        <v>0</v>
      </c>
      <c r="R121" s="690">
        <v>140</v>
      </c>
    </row>
    <row r="122" spans="4:18" x14ac:dyDescent="0.2">
      <c r="D122" s="690" t="s">
        <v>593</v>
      </c>
      <c r="F122" s="690">
        <v>1130510</v>
      </c>
      <c r="I122" s="690">
        <v>501224</v>
      </c>
      <c r="J122" s="690" t="s">
        <v>1520</v>
      </c>
      <c r="K122" s="690" t="s">
        <v>580</v>
      </c>
      <c r="L122" s="690" t="s">
        <v>26</v>
      </c>
      <c r="N122" s="690">
        <v>140</v>
      </c>
      <c r="P122" s="690">
        <v>100</v>
      </c>
      <c r="Q122" s="690">
        <v>240</v>
      </c>
      <c r="R122" s="690">
        <v>0</v>
      </c>
    </row>
    <row r="123" spans="4:18" x14ac:dyDescent="0.2">
      <c r="D123" s="690" t="s">
        <v>593</v>
      </c>
      <c r="F123" s="690">
        <v>1130510</v>
      </c>
      <c r="I123" s="690">
        <v>501225</v>
      </c>
      <c r="J123" s="690" t="s">
        <v>1553</v>
      </c>
      <c r="K123" s="690" t="s">
        <v>580</v>
      </c>
      <c r="L123" s="690" t="s">
        <v>26</v>
      </c>
      <c r="N123" s="690">
        <v>20</v>
      </c>
      <c r="P123" s="690">
        <v>0</v>
      </c>
      <c r="Q123" s="690">
        <v>20</v>
      </c>
      <c r="R123" s="690">
        <v>0</v>
      </c>
    </row>
    <row r="124" spans="4:18" x14ac:dyDescent="0.2">
      <c r="D124" s="690" t="s">
        <v>593</v>
      </c>
      <c r="F124" s="690">
        <v>1130510</v>
      </c>
      <c r="I124" s="690">
        <v>501231</v>
      </c>
      <c r="J124" s="690" t="s">
        <v>1554</v>
      </c>
      <c r="K124" s="690" t="s">
        <v>580</v>
      </c>
      <c r="L124" s="690" t="s">
        <v>26</v>
      </c>
      <c r="N124" s="691">
        <v>1260</v>
      </c>
      <c r="P124" s="690">
        <v>70</v>
      </c>
      <c r="Q124" s="691">
        <v>1330</v>
      </c>
      <c r="R124" s="690">
        <v>0</v>
      </c>
    </row>
    <row r="125" spans="4:18" x14ac:dyDescent="0.2">
      <c r="D125" s="690" t="s">
        <v>593</v>
      </c>
      <c r="F125" s="690">
        <v>1130510</v>
      </c>
      <c r="I125" s="690">
        <v>501232</v>
      </c>
      <c r="J125" s="690" t="s">
        <v>1536</v>
      </c>
      <c r="K125" s="690" t="s">
        <v>579</v>
      </c>
      <c r="L125" s="690" t="s">
        <v>26</v>
      </c>
      <c r="N125" s="690">
        <v>0</v>
      </c>
      <c r="P125" s="690">
        <v>27.05</v>
      </c>
      <c r="Q125" s="690">
        <v>27.05</v>
      </c>
      <c r="R125" s="690">
        <v>0</v>
      </c>
    </row>
    <row r="126" spans="4:18" x14ac:dyDescent="0.2">
      <c r="D126" s="690" t="s">
        <v>593</v>
      </c>
      <c r="F126" s="690">
        <v>1130510</v>
      </c>
      <c r="I126" s="690">
        <v>501240</v>
      </c>
      <c r="J126" s="690" t="s">
        <v>1537</v>
      </c>
      <c r="K126" s="690" t="s">
        <v>580</v>
      </c>
      <c r="L126" s="690" t="s">
        <v>26</v>
      </c>
      <c r="N126" s="690">
        <v>0</v>
      </c>
      <c r="P126" s="690">
        <v>107</v>
      </c>
      <c r="Q126" s="690">
        <v>107</v>
      </c>
      <c r="R126" s="690">
        <v>0</v>
      </c>
    </row>
    <row r="127" spans="4:18" x14ac:dyDescent="0.2">
      <c r="D127" s="690" t="s">
        <v>593</v>
      </c>
      <c r="F127" s="690">
        <v>1130510</v>
      </c>
      <c r="I127" s="690">
        <v>501241</v>
      </c>
      <c r="J127" s="690" t="s">
        <v>414</v>
      </c>
      <c r="K127" s="690" t="s">
        <v>579</v>
      </c>
      <c r="L127" s="690" t="s">
        <v>26</v>
      </c>
      <c r="N127" s="690">
        <v>-2.09</v>
      </c>
      <c r="P127" s="691">
        <v>25171.22</v>
      </c>
      <c r="Q127" s="691">
        <v>25172.7</v>
      </c>
      <c r="R127" s="690">
        <v>-3.57</v>
      </c>
    </row>
    <row r="128" spans="4:18" x14ac:dyDescent="0.2">
      <c r="D128" s="690" t="s">
        <v>593</v>
      </c>
      <c r="F128" s="690">
        <v>1130510</v>
      </c>
      <c r="I128" s="690">
        <v>501241</v>
      </c>
      <c r="J128" s="690" t="s">
        <v>414</v>
      </c>
      <c r="K128" s="690" t="s">
        <v>580</v>
      </c>
      <c r="L128" s="690" t="s">
        <v>26</v>
      </c>
      <c r="N128" s="690">
        <v>89.99</v>
      </c>
      <c r="P128" s="690">
        <v>0</v>
      </c>
      <c r="Q128" s="690">
        <v>0</v>
      </c>
      <c r="R128" s="690">
        <v>89.99</v>
      </c>
    </row>
    <row r="129" spans="4:18" x14ac:dyDescent="0.2">
      <c r="D129" s="690" t="s">
        <v>593</v>
      </c>
      <c r="F129" s="690">
        <v>1130510</v>
      </c>
      <c r="I129" s="690">
        <v>501245</v>
      </c>
      <c r="J129" s="690" t="s">
        <v>1538</v>
      </c>
      <c r="K129" s="690" t="s">
        <v>580</v>
      </c>
      <c r="L129" s="690" t="s">
        <v>26</v>
      </c>
      <c r="N129" s="690">
        <v>20</v>
      </c>
      <c r="P129" s="690">
        <v>0</v>
      </c>
      <c r="Q129" s="690">
        <v>20</v>
      </c>
      <c r="R129" s="690">
        <v>0</v>
      </c>
    </row>
    <row r="130" spans="4:18" x14ac:dyDescent="0.2">
      <c r="D130" s="690" t="s">
        <v>593</v>
      </c>
      <c r="F130" s="690">
        <v>1130510</v>
      </c>
      <c r="I130" s="690">
        <v>501248</v>
      </c>
      <c r="J130" s="690" t="s">
        <v>1555</v>
      </c>
      <c r="K130" s="690" t="s">
        <v>579</v>
      </c>
      <c r="L130" s="690" t="s">
        <v>26</v>
      </c>
      <c r="N130" s="690">
        <v>0.66</v>
      </c>
      <c r="P130" s="690">
        <v>9.59</v>
      </c>
      <c r="Q130" s="690">
        <v>9.35</v>
      </c>
      <c r="R130" s="690">
        <v>0.9</v>
      </c>
    </row>
    <row r="131" spans="4:18" x14ac:dyDescent="0.2">
      <c r="D131" s="690" t="s">
        <v>593</v>
      </c>
      <c r="F131" s="690">
        <v>1130510</v>
      </c>
      <c r="I131" s="690">
        <v>501248</v>
      </c>
      <c r="J131" s="690" t="s">
        <v>1555</v>
      </c>
      <c r="K131" s="690" t="s">
        <v>580</v>
      </c>
      <c r="L131" s="690" t="s">
        <v>26</v>
      </c>
      <c r="N131" s="690">
        <v>30.5</v>
      </c>
      <c r="P131" s="690">
        <v>0</v>
      </c>
      <c r="Q131" s="690">
        <v>0</v>
      </c>
      <c r="R131" s="690">
        <v>30.5</v>
      </c>
    </row>
    <row r="132" spans="4:18" x14ac:dyDescent="0.2">
      <c r="D132" s="690" t="s">
        <v>593</v>
      </c>
      <c r="F132" s="690">
        <v>1130510</v>
      </c>
      <c r="I132" s="690">
        <v>501250</v>
      </c>
      <c r="J132" s="690" t="s">
        <v>1555</v>
      </c>
      <c r="K132" s="690" t="s">
        <v>579</v>
      </c>
      <c r="L132" s="690" t="s">
        <v>26</v>
      </c>
      <c r="N132" s="690">
        <v>0</v>
      </c>
      <c r="P132" s="690">
        <v>26.12</v>
      </c>
      <c r="Q132" s="690">
        <v>26.12</v>
      </c>
      <c r="R132" s="690">
        <v>0</v>
      </c>
    </row>
    <row r="133" spans="4:18" x14ac:dyDescent="0.2">
      <c r="D133" s="690" t="s">
        <v>593</v>
      </c>
      <c r="F133" s="690">
        <v>1130510</v>
      </c>
      <c r="I133" s="690">
        <v>501250</v>
      </c>
      <c r="J133" s="690" t="s">
        <v>1555</v>
      </c>
      <c r="K133" s="690" t="s">
        <v>580</v>
      </c>
      <c r="L133" s="690" t="s">
        <v>26</v>
      </c>
      <c r="N133" s="690">
        <v>0</v>
      </c>
      <c r="P133" s="690">
        <v>3.72</v>
      </c>
      <c r="Q133" s="690">
        <v>3.72</v>
      </c>
      <c r="R133" s="690">
        <v>0</v>
      </c>
    </row>
    <row r="134" spans="4:18" x14ac:dyDescent="0.2">
      <c r="D134" s="690" t="s">
        <v>593</v>
      </c>
      <c r="F134" s="690">
        <v>1130510</v>
      </c>
      <c r="I134" s="690">
        <v>501251</v>
      </c>
      <c r="J134" s="690" t="s">
        <v>1555</v>
      </c>
      <c r="K134" s="690" t="s">
        <v>579</v>
      </c>
      <c r="L134" s="690" t="s">
        <v>26</v>
      </c>
      <c r="N134" s="690">
        <v>0</v>
      </c>
      <c r="P134" s="690">
        <v>6.42</v>
      </c>
      <c r="Q134" s="690">
        <v>6.42</v>
      </c>
      <c r="R134" s="690">
        <v>0</v>
      </c>
    </row>
    <row r="135" spans="4:18" x14ac:dyDescent="0.2">
      <c r="D135" s="690" t="s">
        <v>593</v>
      </c>
      <c r="F135" s="690">
        <v>1130510</v>
      </c>
      <c r="I135" s="690">
        <v>501251</v>
      </c>
      <c r="J135" s="690" t="s">
        <v>1555</v>
      </c>
      <c r="K135" s="690" t="s">
        <v>580</v>
      </c>
      <c r="L135" s="690" t="s">
        <v>26</v>
      </c>
      <c r="N135" s="690">
        <v>0</v>
      </c>
      <c r="P135" s="690">
        <v>97.51</v>
      </c>
      <c r="Q135" s="690">
        <v>97.51</v>
      </c>
      <c r="R135" s="690">
        <v>0</v>
      </c>
    </row>
    <row r="136" spans="4:18" x14ac:dyDescent="0.2">
      <c r="D136" s="690" t="s">
        <v>593</v>
      </c>
      <c r="F136" s="690">
        <v>1130510</v>
      </c>
      <c r="I136" s="690">
        <v>501252</v>
      </c>
      <c r="J136" s="690" t="s">
        <v>1556</v>
      </c>
      <c r="K136" s="690" t="s">
        <v>579</v>
      </c>
      <c r="L136" s="690" t="s">
        <v>26</v>
      </c>
      <c r="N136" s="690">
        <v>0</v>
      </c>
      <c r="P136" s="690">
        <v>6.59</v>
      </c>
      <c r="Q136" s="690">
        <v>6.59</v>
      </c>
      <c r="R136" s="690">
        <v>0</v>
      </c>
    </row>
    <row r="137" spans="4:18" x14ac:dyDescent="0.2">
      <c r="D137" s="690" t="s">
        <v>593</v>
      </c>
      <c r="F137" s="690">
        <v>1130510</v>
      </c>
      <c r="I137" s="690">
        <v>501252</v>
      </c>
      <c r="J137" s="690" t="s">
        <v>1556</v>
      </c>
      <c r="K137" s="690" t="s">
        <v>580</v>
      </c>
      <c r="L137" s="690" t="s">
        <v>26</v>
      </c>
      <c r="N137" s="690">
        <v>0</v>
      </c>
      <c r="P137" s="690">
        <v>1.27</v>
      </c>
      <c r="Q137" s="690">
        <v>1.27</v>
      </c>
      <c r="R137" s="690">
        <v>0</v>
      </c>
    </row>
    <row r="138" spans="4:18" x14ac:dyDescent="0.2">
      <c r="D138" s="690" t="s">
        <v>593</v>
      </c>
      <c r="F138" s="690">
        <v>1130510</v>
      </c>
      <c r="I138" s="690">
        <v>501253</v>
      </c>
      <c r="J138" s="690" t="s">
        <v>1557</v>
      </c>
      <c r="K138" s="690" t="s">
        <v>579</v>
      </c>
      <c r="L138" s="690" t="s">
        <v>26</v>
      </c>
      <c r="N138" s="690">
        <v>0</v>
      </c>
      <c r="P138" s="690">
        <v>6.52</v>
      </c>
      <c r="Q138" s="690">
        <v>6.52</v>
      </c>
      <c r="R138" s="690">
        <v>0</v>
      </c>
    </row>
    <row r="139" spans="4:18" x14ac:dyDescent="0.2">
      <c r="D139" s="690" t="s">
        <v>593</v>
      </c>
      <c r="F139" s="690">
        <v>1130510</v>
      </c>
      <c r="I139" s="690">
        <v>501253</v>
      </c>
      <c r="J139" s="690" t="s">
        <v>1557</v>
      </c>
      <c r="K139" s="690" t="s">
        <v>580</v>
      </c>
      <c r="L139" s="690" t="s">
        <v>26</v>
      </c>
      <c r="N139" s="690">
        <v>0</v>
      </c>
      <c r="P139" s="690">
        <v>0.94</v>
      </c>
      <c r="Q139" s="690">
        <v>0.94</v>
      </c>
      <c r="R139" s="690">
        <v>0</v>
      </c>
    </row>
    <row r="140" spans="4:18" x14ac:dyDescent="0.2">
      <c r="D140" s="690" t="s">
        <v>593</v>
      </c>
      <c r="F140" s="690">
        <v>1130510</v>
      </c>
      <c r="I140" s="690">
        <v>501255</v>
      </c>
      <c r="J140" s="690" t="s">
        <v>1539</v>
      </c>
      <c r="K140" s="690" t="s">
        <v>580</v>
      </c>
      <c r="L140" s="690" t="s">
        <v>26</v>
      </c>
      <c r="N140" s="690">
        <v>40</v>
      </c>
      <c r="P140" s="690">
        <v>0</v>
      </c>
      <c r="Q140" s="690">
        <v>40</v>
      </c>
      <c r="R140" s="690">
        <v>0</v>
      </c>
    </row>
    <row r="141" spans="4:18" x14ac:dyDescent="0.2">
      <c r="D141" s="690" t="s">
        <v>593</v>
      </c>
      <c r="F141" s="690">
        <v>1130510</v>
      </c>
      <c r="I141" s="690">
        <v>501258</v>
      </c>
      <c r="J141" s="690" t="s">
        <v>1530</v>
      </c>
      <c r="K141" s="690" t="s">
        <v>580</v>
      </c>
      <c r="L141" s="690" t="s">
        <v>26</v>
      </c>
      <c r="N141" s="690">
        <v>0</v>
      </c>
      <c r="P141" s="690">
        <v>20</v>
      </c>
      <c r="Q141" s="690">
        <v>20</v>
      </c>
      <c r="R141" s="690">
        <v>0</v>
      </c>
    </row>
    <row r="142" spans="4:18" x14ac:dyDescent="0.2">
      <c r="D142" s="690" t="s">
        <v>593</v>
      </c>
      <c r="F142" s="690">
        <v>1130510</v>
      </c>
      <c r="I142" s="690">
        <v>501260</v>
      </c>
      <c r="J142" s="690" t="s">
        <v>1581</v>
      </c>
      <c r="K142" s="690" t="s">
        <v>579</v>
      </c>
      <c r="L142" s="690" t="s">
        <v>26</v>
      </c>
      <c r="N142" s="690">
        <v>0</v>
      </c>
      <c r="P142" s="690">
        <v>5.6</v>
      </c>
      <c r="Q142" s="690">
        <v>5.6</v>
      </c>
      <c r="R142" s="690">
        <v>0</v>
      </c>
    </row>
    <row r="143" spans="4:18" x14ac:dyDescent="0.2">
      <c r="D143" s="690" t="s">
        <v>593</v>
      </c>
      <c r="F143" s="690">
        <v>1130510</v>
      </c>
      <c r="I143" s="690">
        <v>501262</v>
      </c>
      <c r="J143" s="690" t="s">
        <v>1569</v>
      </c>
      <c r="K143" s="690" t="s">
        <v>579</v>
      </c>
      <c r="L143" s="690" t="s">
        <v>26</v>
      </c>
      <c r="N143" s="690">
        <v>0</v>
      </c>
      <c r="P143" s="690">
        <v>4.01</v>
      </c>
      <c r="Q143" s="690">
        <v>4.01</v>
      </c>
      <c r="R143" s="690">
        <v>0</v>
      </c>
    </row>
    <row r="144" spans="4:18" x14ac:dyDescent="0.2">
      <c r="D144" s="690" t="s">
        <v>593</v>
      </c>
      <c r="F144" s="690">
        <v>1130510</v>
      </c>
      <c r="I144" s="690">
        <v>501262</v>
      </c>
      <c r="J144" s="690" t="s">
        <v>1569</v>
      </c>
      <c r="K144" s="690" t="s">
        <v>580</v>
      </c>
      <c r="L144" s="690" t="s">
        <v>26</v>
      </c>
      <c r="N144" s="690">
        <v>0</v>
      </c>
      <c r="P144" s="690">
        <v>0.81</v>
      </c>
      <c r="Q144" s="690">
        <v>0.81</v>
      </c>
      <c r="R144" s="690">
        <v>0</v>
      </c>
    </row>
    <row r="145" spans="1:18" x14ac:dyDescent="0.2">
      <c r="D145" s="690" t="s">
        <v>593</v>
      </c>
      <c r="F145" s="690">
        <v>1130510</v>
      </c>
      <c r="I145" s="690">
        <v>501263</v>
      </c>
      <c r="J145" s="690" t="s">
        <v>427</v>
      </c>
      <c r="K145" s="690" t="s">
        <v>579</v>
      </c>
      <c r="L145" s="690" t="s">
        <v>26</v>
      </c>
      <c r="N145" s="690">
        <v>-4.62</v>
      </c>
      <c r="P145" s="691">
        <v>10601.45</v>
      </c>
      <c r="Q145" s="691">
        <v>10604.4</v>
      </c>
      <c r="R145" s="690">
        <v>-7.57</v>
      </c>
    </row>
    <row r="146" spans="1:18" x14ac:dyDescent="0.2">
      <c r="D146" s="690" t="s">
        <v>593</v>
      </c>
      <c r="F146" s="690">
        <v>1130510</v>
      </c>
      <c r="I146" s="690">
        <v>501263</v>
      </c>
      <c r="J146" s="690" t="s">
        <v>427</v>
      </c>
      <c r="K146" s="690" t="s">
        <v>580</v>
      </c>
      <c r="L146" s="690" t="s">
        <v>26</v>
      </c>
      <c r="N146" s="690">
        <v>180</v>
      </c>
      <c r="P146" s="690">
        <v>0</v>
      </c>
      <c r="Q146" s="690">
        <v>0</v>
      </c>
      <c r="R146" s="690">
        <v>180</v>
      </c>
    </row>
    <row r="147" spans="1:18" x14ac:dyDescent="0.2">
      <c r="D147" s="690" t="s">
        <v>593</v>
      </c>
      <c r="F147" s="690">
        <v>1130510</v>
      </c>
      <c r="I147" s="690">
        <v>501275</v>
      </c>
      <c r="J147" s="690" t="s">
        <v>1568</v>
      </c>
      <c r="K147" s="690" t="s">
        <v>580</v>
      </c>
      <c r="L147" s="690" t="s">
        <v>26</v>
      </c>
      <c r="N147" s="690">
        <v>520</v>
      </c>
      <c r="P147" s="690">
        <v>0</v>
      </c>
      <c r="Q147" s="690">
        <v>0</v>
      </c>
      <c r="R147" s="690">
        <v>520</v>
      </c>
    </row>
    <row r="148" spans="1:18" x14ac:dyDescent="0.2">
      <c r="D148" s="690" t="s">
        <v>593</v>
      </c>
      <c r="F148" s="690">
        <v>1130510</v>
      </c>
      <c r="I148" s="690">
        <v>501280</v>
      </c>
      <c r="J148" s="690" t="s">
        <v>1647</v>
      </c>
      <c r="K148" s="690" t="s">
        <v>580</v>
      </c>
      <c r="L148" s="690" t="s">
        <v>26</v>
      </c>
      <c r="N148" s="690">
        <v>0</v>
      </c>
      <c r="P148" s="691">
        <v>530010</v>
      </c>
      <c r="Q148" s="691">
        <v>530010</v>
      </c>
      <c r="R148" s="690">
        <v>0</v>
      </c>
    </row>
    <row r="149" spans="1:18" x14ac:dyDescent="0.2">
      <c r="D149" s="690" t="s">
        <v>593</v>
      </c>
      <c r="F149" s="690">
        <v>1130510</v>
      </c>
      <c r="I149" s="690">
        <v>501287</v>
      </c>
      <c r="J149" s="690" t="s">
        <v>1648</v>
      </c>
      <c r="K149" s="690" t="s">
        <v>579</v>
      </c>
      <c r="L149" s="690" t="s">
        <v>26</v>
      </c>
      <c r="N149" s="690">
        <v>0</v>
      </c>
      <c r="P149" s="690">
        <v>37.28</v>
      </c>
      <c r="Q149" s="690">
        <v>37.28</v>
      </c>
      <c r="R149" s="690">
        <v>0</v>
      </c>
    </row>
    <row r="150" spans="1:18" x14ac:dyDescent="0.2">
      <c r="D150" s="690" t="s">
        <v>593</v>
      </c>
      <c r="F150" s="690">
        <v>1130510</v>
      </c>
      <c r="I150" s="690">
        <v>501287</v>
      </c>
      <c r="J150" s="690" t="s">
        <v>1648</v>
      </c>
      <c r="K150" s="690" t="s">
        <v>580</v>
      </c>
      <c r="L150" s="690" t="s">
        <v>26</v>
      </c>
      <c r="N150" s="690">
        <v>0</v>
      </c>
      <c r="P150" s="691">
        <v>2248.0500000000002</v>
      </c>
      <c r="Q150" s="691">
        <v>2248.0500000000002</v>
      </c>
      <c r="R150" s="690">
        <v>0</v>
      </c>
    </row>
    <row r="151" spans="1:18" x14ac:dyDescent="0.2">
      <c r="D151" s="690" t="s">
        <v>593</v>
      </c>
      <c r="F151" s="690">
        <v>1130510</v>
      </c>
      <c r="I151" s="690">
        <v>501298</v>
      </c>
      <c r="J151" s="690" t="s">
        <v>1609</v>
      </c>
      <c r="K151" s="690" t="s">
        <v>579</v>
      </c>
      <c r="L151" s="690" t="s">
        <v>26</v>
      </c>
      <c r="N151" s="690">
        <v>0</v>
      </c>
      <c r="P151" s="690">
        <v>16.940000000000001</v>
      </c>
      <c r="Q151" s="690">
        <v>16.940000000000001</v>
      </c>
      <c r="R151" s="690">
        <v>0</v>
      </c>
    </row>
    <row r="152" spans="1:18" x14ac:dyDescent="0.2">
      <c r="D152" s="690" t="s">
        <v>593</v>
      </c>
      <c r="F152" s="690">
        <v>1130510</v>
      </c>
      <c r="I152" s="690">
        <v>501313</v>
      </c>
      <c r="J152" s="690" t="s">
        <v>1649</v>
      </c>
      <c r="K152" s="690" t="s">
        <v>580</v>
      </c>
      <c r="L152" s="690" t="s">
        <v>26</v>
      </c>
      <c r="N152" s="690">
        <v>0</v>
      </c>
      <c r="P152" s="691">
        <v>32508</v>
      </c>
      <c r="Q152" s="691">
        <v>32508</v>
      </c>
      <c r="R152" s="690">
        <v>0</v>
      </c>
    </row>
    <row r="154" spans="1:18" x14ac:dyDescent="0.2">
      <c r="B154" s="690" t="s">
        <v>442</v>
      </c>
      <c r="D154" s="690" t="s">
        <v>593</v>
      </c>
      <c r="F154" s="690">
        <v>1130510</v>
      </c>
      <c r="L154" s="690" t="s">
        <v>26</v>
      </c>
      <c r="N154" s="691">
        <v>5330192.6900000004</v>
      </c>
      <c r="P154" s="691">
        <v>1924437.88</v>
      </c>
      <c r="Q154" s="691">
        <v>6725661.8600000003</v>
      </c>
      <c r="R154" s="691">
        <v>528968.71</v>
      </c>
    </row>
    <row r="156" spans="1:18" x14ac:dyDescent="0.2">
      <c r="B156" s="690" t="s">
        <v>443</v>
      </c>
      <c r="D156" s="690" t="s">
        <v>593</v>
      </c>
      <c r="L156" s="690" t="s">
        <v>26</v>
      </c>
      <c r="N156" s="691">
        <v>5330192.6900000004</v>
      </c>
      <c r="P156" s="691">
        <v>1924437.88</v>
      </c>
      <c r="Q156" s="691">
        <v>6725661.8600000003</v>
      </c>
      <c r="R156" s="691">
        <v>528968.71</v>
      </c>
    </row>
    <row r="158" spans="1:18" x14ac:dyDescent="0.2">
      <c r="B158" s="690" t="s">
        <v>444</v>
      </c>
      <c r="L158" s="690" t="s">
        <v>26</v>
      </c>
      <c r="N158" s="691">
        <v>5330192.6900000004</v>
      </c>
      <c r="P158" s="691">
        <v>1924437.88</v>
      </c>
      <c r="Q158" s="691">
        <v>6725661.8600000003</v>
      </c>
      <c r="R158" s="691">
        <v>528968.71</v>
      </c>
    </row>
    <row r="160" spans="1:18" x14ac:dyDescent="0.2">
      <c r="A160" s="690" t="s">
        <v>1650</v>
      </c>
    </row>
    <row r="161" spans="1:15" x14ac:dyDescent="0.2">
      <c r="A161" s="690" t="s">
        <v>446</v>
      </c>
    </row>
    <row r="162" spans="1:15" x14ac:dyDescent="0.2">
      <c r="A162" s="690" t="s">
        <v>1629</v>
      </c>
    </row>
    <row r="163" spans="1:15" x14ac:dyDescent="0.2">
      <c r="A163" s="690" t="s">
        <v>447</v>
      </c>
    </row>
    <row r="165" spans="1:15" x14ac:dyDescent="0.2">
      <c r="C165" s="690" t="s">
        <v>379</v>
      </c>
      <c r="E165" s="690" t="s">
        <v>374</v>
      </c>
      <c r="G165" s="690" t="s">
        <v>448</v>
      </c>
      <c r="H165" s="690" t="s">
        <v>380</v>
      </c>
      <c r="J165" s="690" t="s">
        <v>381</v>
      </c>
      <c r="M165" s="690" t="s">
        <v>382</v>
      </c>
      <c r="O165" s="690" t="s">
        <v>383</v>
      </c>
    </row>
    <row r="167" spans="1:15" x14ac:dyDescent="0.2">
      <c r="C167" s="690" t="s">
        <v>26</v>
      </c>
      <c r="E167" s="690" t="s">
        <v>593</v>
      </c>
      <c r="G167" s="690" t="s">
        <v>579</v>
      </c>
      <c r="H167" s="691">
        <v>-108254.12</v>
      </c>
      <c r="J167" s="691">
        <v>452166.58</v>
      </c>
      <c r="M167" s="691">
        <v>345198.86</v>
      </c>
      <c r="O167" s="691">
        <v>-1286.4000000000001</v>
      </c>
    </row>
    <row r="168" spans="1:15" x14ac:dyDescent="0.2">
      <c r="C168" s="690" t="s">
        <v>26</v>
      </c>
      <c r="E168" s="690" t="s">
        <v>593</v>
      </c>
      <c r="G168" s="690" t="s">
        <v>580</v>
      </c>
      <c r="H168" s="691">
        <v>5438446.8099999996</v>
      </c>
      <c r="J168" s="691">
        <v>1472271.3</v>
      </c>
      <c r="M168" s="691">
        <v>6380463</v>
      </c>
      <c r="O168" s="691">
        <v>530255.11</v>
      </c>
    </row>
    <row r="170" spans="1:15" x14ac:dyDescent="0.2">
      <c r="B170" s="690" t="s">
        <v>442</v>
      </c>
      <c r="C170" s="690" t="s">
        <v>26</v>
      </c>
      <c r="H170" s="691">
        <v>5330192.6900000004</v>
      </c>
      <c r="J170" s="691">
        <v>1924437.88</v>
      </c>
      <c r="M170" s="691">
        <v>6725661.8600000003</v>
      </c>
      <c r="O170" s="691">
        <v>528968.71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CBB7-37B2-4E09-A012-A68D3CD1B25F}">
  <dimension ref="A1:R51"/>
  <sheetViews>
    <sheetView workbookViewId="0">
      <pane ySplit="5" topLeftCell="A10" activePane="bottomLeft" state="frozen"/>
      <selection pane="bottomLeft" activeCell="J23" sqref="J23"/>
    </sheetView>
  </sheetViews>
  <sheetFormatPr defaultRowHeight="11.4" x14ac:dyDescent="0.2"/>
  <cols>
    <col min="1" max="1" width="5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1651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1425</v>
      </c>
      <c r="L7" s="690" t="s">
        <v>26</v>
      </c>
      <c r="N7" s="691">
        <v>2266553.37</v>
      </c>
      <c r="P7" s="691">
        <v>135316.53</v>
      </c>
      <c r="Q7" s="691">
        <v>2401869.9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500692</v>
      </c>
      <c r="J8" s="690" t="s">
        <v>610</v>
      </c>
      <c r="K8" s="690" t="s">
        <v>1425</v>
      </c>
      <c r="L8" s="690" t="s">
        <v>26</v>
      </c>
      <c r="N8" s="691">
        <v>296247.84000000003</v>
      </c>
      <c r="P8" s="691">
        <v>17501</v>
      </c>
      <c r="Q8" s="691">
        <v>313748.84000000003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500705</v>
      </c>
      <c r="J9" s="690" t="s">
        <v>112</v>
      </c>
      <c r="K9" s="690" t="s">
        <v>1425</v>
      </c>
      <c r="L9" s="690" t="s">
        <v>26</v>
      </c>
      <c r="N9" s="691">
        <v>2581078.41</v>
      </c>
      <c r="P9" s="691">
        <v>151767.82</v>
      </c>
      <c r="Q9" s="691">
        <v>2732846.23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500707</v>
      </c>
      <c r="J10" s="690" t="s">
        <v>626</v>
      </c>
      <c r="K10" s="690" t="s">
        <v>1425</v>
      </c>
      <c r="L10" s="690" t="s">
        <v>26</v>
      </c>
      <c r="N10" s="691">
        <v>1332350.01</v>
      </c>
      <c r="P10" s="691">
        <v>78601.33</v>
      </c>
      <c r="Q10" s="691">
        <v>1410951.34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500722</v>
      </c>
      <c r="J11" s="690" t="s">
        <v>627</v>
      </c>
      <c r="K11" s="690" t="s">
        <v>1425</v>
      </c>
      <c r="L11" s="690" t="s">
        <v>26</v>
      </c>
      <c r="N11" s="691">
        <v>194226.38</v>
      </c>
      <c r="P11" s="691">
        <v>3063.08</v>
      </c>
      <c r="Q11" s="691">
        <v>197289.46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731150.29</v>
      </c>
      <c r="P12" s="690">
        <v>0.01</v>
      </c>
      <c r="Q12" s="691">
        <v>731150.3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864425.99</v>
      </c>
      <c r="P13" s="691">
        <v>51701.74</v>
      </c>
      <c r="Q13" s="691">
        <v>916127.73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3551017.57</v>
      </c>
      <c r="P14" s="691">
        <v>207007.71</v>
      </c>
      <c r="Q14" s="691">
        <v>3758025.28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27514473.370000001</v>
      </c>
      <c r="P15" s="691">
        <v>1592119.65</v>
      </c>
      <c r="Q15" s="691">
        <v>29106593.02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426867.54</v>
      </c>
      <c r="P16" s="691">
        <v>23610.55</v>
      </c>
      <c r="Q16" s="691">
        <v>450478.09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2117407.6</v>
      </c>
      <c r="P17" s="691">
        <v>118639.63</v>
      </c>
      <c r="Q17" s="691">
        <v>2236047.23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23543.66</v>
      </c>
      <c r="P19" s="690">
        <v>0</v>
      </c>
      <c r="Q19" s="691">
        <v>23543.66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221644.42</v>
      </c>
      <c r="P20" s="691">
        <v>12680.54</v>
      </c>
      <c r="Q20" s="691">
        <v>234324.96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503932.77</v>
      </c>
      <c r="P21" s="691">
        <v>30508.79</v>
      </c>
      <c r="Q21" s="691">
        <v>35246.75</v>
      </c>
      <c r="R21" s="691">
        <v>499194.81</v>
      </c>
    </row>
    <row r="22" spans="4:18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0">
        <v>0</v>
      </c>
      <c r="P22" s="691">
        <v>8762.57</v>
      </c>
      <c r="Q22" s="691">
        <v>8762.57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82093.919999999998</v>
      </c>
      <c r="P24" s="691">
        <v>4637.6099999999997</v>
      </c>
      <c r="Q24" s="691">
        <v>86731.53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95226.41</v>
      </c>
      <c r="P25" s="691">
        <v>7714.88</v>
      </c>
      <c r="Q25" s="691">
        <v>102941.29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501090</v>
      </c>
      <c r="J26" s="690" t="s">
        <v>1310</v>
      </c>
      <c r="K26" s="690" t="s">
        <v>1425</v>
      </c>
      <c r="L26" s="690" t="s">
        <v>26</v>
      </c>
      <c r="N26" s="691">
        <v>3239.98</v>
      </c>
      <c r="P26" s="690">
        <v>873.94</v>
      </c>
      <c r="Q26" s="691">
        <v>1140.3699999999999</v>
      </c>
      <c r="R26" s="691">
        <v>2973.55</v>
      </c>
    </row>
    <row r="27" spans="4:18" x14ac:dyDescent="0.2">
      <c r="D27" s="690" t="s">
        <v>593</v>
      </c>
      <c r="F27" s="690">
        <v>1130510</v>
      </c>
      <c r="I27" s="690">
        <v>501116</v>
      </c>
      <c r="J27" s="690" t="s">
        <v>1512</v>
      </c>
      <c r="K27" s="690" t="s">
        <v>1425</v>
      </c>
      <c r="L27" s="690" t="s">
        <v>26</v>
      </c>
      <c r="N27" s="691">
        <v>140559.74</v>
      </c>
      <c r="P27" s="691">
        <v>48211.01</v>
      </c>
      <c r="Q27" s="690">
        <v>0</v>
      </c>
      <c r="R27" s="691">
        <v>188770.75</v>
      </c>
    </row>
    <row r="28" spans="4:18" x14ac:dyDescent="0.2">
      <c r="D28" s="690" t="s">
        <v>593</v>
      </c>
      <c r="F28" s="690">
        <v>1130510</v>
      </c>
      <c r="I28" s="690">
        <v>501117</v>
      </c>
      <c r="J28" s="690" t="s">
        <v>1512</v>
      </c>
      <c r="K28" s="690" t="s">
        <v>1425</v>
      </c>
      <c r="L28" s="690" t="s">
        <v>26</v>
      </c>
      <c r="N28" s="691">
        <v>73653.399999999994</v>
      </c>
      <c r="P28" s="691">
        <v>20475.98</v>
      </c>
      <c r="Q28" s="690">
        <v>0.01</v>
      </c>
      <c r="R28" s="691">
        <v>94129.37</v>
      </c>
    </row>
    <row r="29" spans="4:18" x14ac:dyDescent="0.2">
      <c r="D29" s="690" t="s">
        <v>593</v>
      </c>
      <c r="F29" s="690">
        <v>1130510</v>
      </c>
      <c r="I29" s="690">
        <v>501152</v>
      </c>
      <c r="J29" s="690" t="s">
        <v>1458</v>
      </c>
      <c r="K29" s="690" t="s">
        <v>1425</v>
      </c>
      <c r="L29" s="690" t="s">
        <v>26</v>
      </c>
      <c r="N29" s="691">
        <v>24439.93</v>
      </c>
      <c r="P29" s="691">
        <v>2951.44</v>
      </c>
      <c r="Q29" s="690">
        <v>0</v>
      </c>
      <c r="R29" s="691">
        <v>27391.37</v>
      </c>
    </row>
    <row r="30" spans="4:18" x14ac:dyDescent="0.2">
      <c r="D30" s="690" t="s">
        <v>593</v>
      </c>
      <c r="F30" s="690">
        <v>1130510</v>
      </c>
      <c r="I30" s="690">
        <v>501162</v>
      </c>
      <c r="J30" s="690" t="s">
        <v>1516</v>
      </c>
      <c r="K30" s="690" t="s">
        <v>1425</v>
      </c>
      <c r="L30" s="690" t="s">
        <v>26</v>
      </c>
      <c r="N30" s="691">
        <v>5654.28</v>
      </c>
      <c r="P30" s="690">
        <v>761.62</v>
      </c>
      <c r="Q30" s="690">
        <v>0</v>
      </c>
      <c r="R30" s="691">
        <v>6415.9</v>
      </c>
    </row>
    <row r="31" spans="4:18" x14ac:dyDescent="0.2">
      <c r="D31" s="690" t="s">
        <v>593</v>
      </c>
      <c r="F31" s="690">
        <v>1130510</v>
      </c>
      <c r="I31" s="690">
        <v>501163</v>
      </c>
      <c r="J31" s="690" t="s">
        <v>1516</v>
      </c>
      <c r="K31" s="690" t="s">
        <v>1425</v>
      </c>
      <c r="L31" s="690" t="s">
        <v>26</v>
      </c>
      <c r="N31" s="691">
        <v>55334.96</v>
      </c>
      <c r="P31" s="691">
        <v>14403.11</v>
      </c>
      <c r="Q31" s="690">
        <v>0</v>
      </c>
      <c r="R31" s="691">
        <v>69738.070000000007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1425</v>
      </c>
      <c r="L32" s="690" t="s">
        <v>26</v>
      </c>
      <c r="N32" s="691">
        <v>291640.15000000002</v>
      </c>
      <c r="P32" s="691">
        <v>51531.79</v>
      </c>
      <c r="Q32" s="691">
        <v>9916.74</v>
      </c>
      <c r="R32" s="691">
        <v>333255.2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1425</v>
      </c>
      <c r="L33" s="690" t="s">
        <v>26</v>
      </c>
      <c r="N33" s="691">
        <v>55753.120000000003</v>
      </c>
      <c r="P33" s="691">
        <v>20665.63</v>
      </c>
      <c r="Q33" s="691">
        <v>1516.57</v>
      </c>
      <c r="R33" s="691">
        <v>74902.179999999993</v>
      </c>
    </row>
    <row r="34" spans="1:18" x14ac:dyDescent="0.2">
      <c r="D34" s="690" t="s">
        <v>593</v>
      </c>
      <c r="F34" s="690">
        <v>1130510</v>
      </c>
      <c r="I34" s="690">
        <v>501257</v>
      </c>
      <c r="J34" s="690" t="s">
        <v>1310</v>
      </c>
      <c r="K34" s="690" t="s">
        <v>1425</v>
      </c>
      <c r="L34" s="690" t="s">
        <v>26</v>
      </c>
      <c r="N34" s="690">
        <v>263.12</v>
      </c>
      <c r="P34" s="691">
        <v>1358.1</v>
      </c>
      <c r="Q34" s="690">
        <v>18.75</v>
      </c>
      <c r="R34" s="691">
        <v>1602.47</v>
      </c>
    </row>
    <row r="36" spans="1:18" x14ac:dyDescent="0.2">
      <c r="B36" s="690" t="s">
        <v>442</v>
      </c>
      <c r="D36" s="690" t="s">
        <v>593</v>
      </c>
      <c r="F36" s="690">
        <v>1130510</v>
      </c>
      <c r="L36" s="690" t="s">
        <v>26</v>
      </c>
      <c r="N36" s="691">
        <v>43452778.229999997</v>
      </c>
      <c r="P36" s="691">
        <v>2604866.06</v>
      </c>
      <c r="Q36" s="691">
        <v>44759270.619999997</v>
      </c>
      <c r="R36" s="691">
        <v>1298373.67</v>
      </c>
    </row>
    <row r="38" spans="1:18" x14ac:dyDescent="0.2">
      <c r="B38" s="690" t="s">
        <v>443</v>
      </c>
      <c r="D38" s="690" t="s">
        <v>593</v>
      </c>
      <c r="L38" s="690" t="s">
        <v>26</v>
      </c>
      <c r="N38" s="691">
        <v>43452778.229999997</v>
      </c>
      <c r="P38" s="691">
        <v>2604866.06</v>
      </c>
      <c r="Q38" s="691">
        <v>44759270.619999997</v>
      </c>
      <c r="R38" s="691">
        <v>1298373.67</v>
      </c>
    </row>
    <row r="40" spans="1:18" x14ac:dyDescent="0.2">
      <c r="B40" s="690" t="s">
        <v>444</v>
      </c>
      <c r="L40" s="690" t="s">
        <v>26</v>
      </c>
      <c r="N40" s="691">
        <v>43452778.229999997</v>
      </c>
      <c r="P40" s="691">
        <v>2604866.06</v>
      </c>
      <c r="Q40" s="691">
        <v>44759270.619999997</v>
      </c>
      <c r="R40" s="691">
        <v>1298373.67</v>
      </c>
    </row>
    <row r="42" spans="1:18" x14ac:dyDescent="0.2">
      <c r="A42" s="690" t="s">
        <v>1652</v>
      </c>
    </row>
    <row r="43" spans="1:18" x14ac:dyDescent="0.2">
      <c r="A43" s="690" t="s">
        <v>446</v>
      </c>
    </row>
    <row r="44" spans="1:18" x14ac:dyDescent="0.2">
      <c r="A44" s="690" t="s">
        <v>1629</v>
      </c>
    </row>
    <row r="45" spans="1:18" x14ac:dyDescent="0.2">
      <c r="A45" s="690" t="s">
        <v>447</v>
      </c>
    </row>
    <row r="47" spans="1:18" x14ac:dyDescent="0.2">
      <c r="C47" s="690" t="s">
        <v>379</v>
      </c>
      <c r="E47" s="690" t="s">
        <v>374</v>
      </c>
      <c r="G47" s="690" t="s">
        <v>448</v>
      </c>
      <c r="H47" s="690" t="s">
        <v>380</v>
      </c>
      <c r="J47" s="690" t="s">
        <v>381</v>
      </c>
      <c r="M47" s="690" t="s">
        <v>382</v>
      </c>
      <c r="O47" s="690" t="s">
        <v>383</v>
      </c>
    </row>
    <row r="49" spans="2:15" x14ac:dyDescent="0.2">
      <c r="C49" s="690" t="s">
        <v>26</v>
      </c>
      <c r="E49" s="690" t="s">
        <v>593</v>
      </c>
      <c r="G49" s="690" t="s">
        <v>1425</v>
      </c>
      <c r="H49" s="691">
        <v>43452778.229999997</v>
      </c>
      <c r="J49" s="691">
        <v>2604866.06</v>
      </c>
      <c r="M49" s="691">
        <v>44759270.619999997</v>
      </c>
      <c r="O49" s="691">
        <v>1298373.67</v>
      </c>
    </row>
    <row r="51" spans="2:15" x14ac:dyDescent="0.2">
      <c r="B51" s="690" t="s">
        <v>442</v>
      </c>
      <c r="C51" s="690" t="s">
        <v>26</v>
      </c>
      <c r="H51" s="691">
        <v>43452778.229999997</v>
      </c>
      <c r="J51" s="691">
        <v>2604866.06</v>
      </c>
      <c r="M51" s="691">
        <v>44759270.619999997</v>
      </c>
      <c r="O51" s="691">
        <v>1298373.67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9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19">
        <v>517312.34</v>
      </c>
    </row>
    <row r="11" spans="2:9" x14ac:dyDescent="0.3">
      <c r="F11" t="s">
        <v>1389</v>
      </c>
      <c r="I11" s="819">
        <v>517312.34</v>
      </c>
    </row>
    <row r="12" spans="2:9" x14ac:dyDescent="0.3">
      <c r="F12" t="s">
        <v>1390</v>
      </c>
      <c r="I12" s="819">
        <v>517312.34</v>
      </c>
    </row>
    <row r="13" spans="2:9" x14ac:dyDescent="0.3">
      <c r="F13" t="s">
        <v>1391</v>
      </c>
      <c r="G13">
        <v>4420700</v>
      </c>
      <c r="I13" s="819">
        <v>517312.34</v>
      </c>
    </row>
    <row r="15" spans="2:9" x14ac:dyDescent="0.3">
      <c r="F15" t="s">
        <v>1392</v>
      </c>
      <c r="G15">
        <v>500555</v>
      </c>
      <c r="I15" s="819">
        <v>12846.26</v>
      </c>
    </row>
    <row r="16" spans="2:9" x14ac:dyDescent="0.3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75" t="s">
        <v>278</v>
      </c>
      <c r="C4" s="1074" t="s">
        <v>279</v>
      </c>
      <c r="D4" s="1074" t="s">
        <v>703</v>
      </c>
      <c r="E4" s="1074" t="s">
        <v>787</v>
      </c>
      <c r="F4" s="1074" t="s">
        <v>704</v>
      </c>
      <c r="G4" s="1075" t="s">
        <v>1174</v>
      </c>
      <c r="H4" s="1074" t="s">
        <v>788</v>
      </c>
      <c r="I4" s="1074" t="s">
        <v>704</v>
      </c>
      <c r="J4" s="1075" t="s">
        <v>450</v>
      </c>
      <c r="K4" s="1074" t="s">
        <v>706</v>
      </c>
      <c r="L4" s="1075" t="s">
        <v>451</v>
      </c>
    </row>
    <row r="5" spans="1:12" s="77" customFormat="1" x14ac:dyDescent="0.3">
      <c r="A5" s="77" t="s">
        <v>276</v>
      </c>
      <c r="B5" s="1075"/>
      <c r="C5" s="1074"/>
      <c r="D5" s="1074"/>
      <c r="E5" s="1074"/>
      <c r="F5" s="1074"/>
      <c r="G5" s="1075"/>
      <c r="H5" s="1074"/>
      <c r="I5" s="1074"/>
      <c r="J5" s="1075"/>
      <c r="K5" s="1074"/>
      <c r="L5" s="1075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Props1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868B1D-8679-47CB-A7DA-6378F75A29E4}">
  <ds:schemaRefs>
    <ds:schemaRef ds:uri="12c9638c-92b6-40b0-9e39-83de100f788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6404585-8156-4a16-afe7-c75d81e45bae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 P13 Mar</vt:lpstr>
      <vt:lpstr>IIS P13 (1)</vt:lpstr>
      <vt:lpstr>IIS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Raj'matul A'in binti Japilos</cp:lastModifiedBy>
  <cp:revision/>
  <cp:lastPrinted>2025-11-03T08:19:07Z</cp:lastPrinted>
  <dcterms:created xsi:type="dcterms:W3CDTF">2022-11-01T04:21:50Z</dcterms:created>
  <dcterms:modified xsi:type="dcterms:W3CDTF">2026-01-12T14:18:28Z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