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4"/>
    <sheet state="visible" name="01" sheetId="2" r:id="rId5"/>
    <sheet state="visible" name="02" sheetId="3" r:id="rId6"/>
    <sheet state="visible" name="03" sheetId="4" r:id="rId7"/>
    <sheet state="visible" name="04" sheetId="5" r:id="rId8"/>
    <sheet state="visible" name="05" sheetId="6" r:id="rId9"/>
    <sheet state="visible" name="06" sheetId="7" r:id="rId10"/>
    <sheet state="visible" name="07" sheetId="8" r:id="rId11"/>
    <sheet state="visible" name="08" sheetId="9" r:id="rId12"/>
    <sheet state="visible" name="0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  <sheet state="visible" name="22" sheetId="23" r:id="rId26"/>
    <sheet state="visible" name="23" sheetId="24" r:id="rId27"/>
    <sheet state="visible" name="24" sheetId="25" r:id="rId28"/>
    <sheet state="visible" name="25" sheetId="26" r:id="rId29"/>
    <sheet state="visible" name="26" sheetId="27" r:id="rId30"/>
    <sheet state="visible" name="27" sheetId="28" r:id="rId31"/>
    <sheet state="visible" name="28" sheetId="29" r:id="rId32"/>
    <sheet state="visible" name="29" sheetId="30" r:id="rId33"/>
    <sheet state="visible" name="30" sheetId="31" r:id="rId34"/>
    <sheet state="visible" name="31" sheetId="32" r:id="rId35"/>
  </sheets>
  <definedNames>
    <definedName hidden="1" localSheetId="0" name="_xlnm._FilterDatabase">DB!$D$3:$F$615</definedName>
    <definedName hidden="1" localSheetId="1" name="_xlnm._FilterDatabase">'01'!$A$17:$O$167</definedName>
    <definedName hidden="1" localSheetId="2" name="_xlnm._FilterDatabase">'02'!$A$17:$O$167</definedName>
    <definedName hidden="1" localSheetId="3" name="_xlnm._FilterDatabase">'03'!$A$17:$O$167</definedName>
    <definedName hidden="1" localSheetId="4" name="_xlnm._FilterDatabase">'04'!$A$17:$O$167</definedName>
    <definedName hidden="1" localSheetId="5" name="_xlnm._FilterDatabase">'05'!$A$17:$O$167</definedName>
    <definedName hidden="1" localSheetId="6" name="_xlnm._FilterDatabase">'06'!$A$17:$O$167</definedName>
    <definedName hidden="1" localSheetId="7" name="_xlnm._FilterDatabase">'07'!$A$17:$O$167</definedName>
    <definedName hidden="1" localSheetId="8" name="_xlnm._FilterDatabase">'08'!$A$17:$O$167</definedName>
    <definedName hidden="1" localSheetId="9" name="_xlnm._FilterDatabase">'09'!$A$17:$O$167</definedName>
    <definedName hidden="1" localSheetId="10" name="_xlnm._FilterDatabase">'10'!$A$17:$O$167</definedName>
    <definedName hidden="1" localSheetId="11" name="_xlnm._FilterDatabase">'11'!$A$17:$O$167</definedName>
    <definedName hidden="1" localSheetId="12" name="_xlnm._FilterDatabase">'12'!$A$17:$O$167</definedName>
    <definedName hidden="1" localSheetId="13" name="_xlnm._FilterDatabase">'13'!$A$17:$O$167</definedName>
    <definedName hidden="1" localSheetId="14" name="_xlnm._FilterDatabase">'14'!$A$17:$O$167</definedName>
    <definedName hidden="1" localSheetId="15" name="_xlnm._FilterDatabase">'15'!$A$17:$O$167</definedName>
    <definedName hidden="1" localSheetId="16" name="_xlnm._FilterDatabase">'16'!$A$17:$O$167</definedName>
    <definedName hidden="1" localSheetId="17" name="_xlnm._FilterDatabase">'17'!$A$17:$O$167</definedName>
    <definedName hidden="1" localSheetId="18" name="_xlnm._FilterDatabase">'18'!$A$17:$O$167</definedName>
    <definedName hidden="1" localSheetId="19" name="_xlnm._FilterDatabase">'19'!$A$17:$O$167</definedName>
    <definedName hidden="1" localSheetId="20" name="_xlnm._FilterDatabase">'20'!$A$17:$O$167</definedName>
    <definedName hidden="1" localSheetId="21" name="_xlnm._FilterDatabase">'21'!$A$17:$O$167</definedName>
    <definedName hidden="1" localSheetId="22" name="_xlnm._FilterDatabase">'22'!$A$17:$O$167</definedName>
    <definedName hidden="1" localSheetId="23" name="_xlnm._FilterDatabase">'23'!$A$17:$O$167</definedName>
    <definedName hidden="1" localSheetId="24" name="_xlnm._FilterDatabase">'24'!$A$17:$O$167</definedName>
    <definedName hidden="1" localSheetId="25" name="_xlnm._FilterDatabase">'25'!$A$17:$O$167</definedName>
    <definedName hidden="1" localSheetId="26" name="_xlnm._FilterDatabase">'26'!$A$17:$O$167</definedName>
    <definedName hidden="1" localSheetId="27" name="_xlnm._FilterDatabase">'27'!$A$17:$O$167</definedName>
    <definedName hidden="1" localSheetId="28" name="_xlnm._FilterDatabase">'28'!$A$17:$O$167</definedName>
    <definedName hidden="1" localSheetId="29" name="_xlnm._FilterDatabase">'29'!$A$17:$O$167</definedName>
    <definedName hidden="1" localSheetId="30" name="_xlnm._FilterDatabase">'30'!$A$17:$O$167</definedName>
    <definedName hidden="1" localSheetId="31" name="_xlnm._FilterDatabase">'31'!$A$17:$O$167</definedName>
  </definedNames>
  <calcPr/>
</workbook>
</file>

<file path=xl/sharedStrings.xml><?xml version="1.0" encoding="utf-8"?>
<sst xmlns="http://schemas.openxmlformats.org/spreadsheetml/2006/main" count="21296" uniqueCount="1445">
  <si>
    <t>SCHEDULE AIRLINE</t>
  </si>
  <si>
    <t>PESAWAT</t>
  </si>
  <si>
    <t>FLIGHT NO</t>
  </si>
  <si>
    <t>ROUTE</t>
  </si>
  <si>
    <t>REGISTRASI</t>
  </si>
  <si>
    <t>TYPE</t>
  </si>
  <si>
    <t>MASKAPAI</t>
  </si>
  <si>
    <t>-</t>
  </si>
  <si>
    <t>EX RON</t>
  </si>
  <si>
    <t>PK-JTX</t>
  </si>
  <si>
    <t>BELL 407</t>
  </si>
  <si>
    <t>AIR PASIFIC</t>
  </si>
  <si>
    <t>0B 1001</t>
  </si>
  <si>
    <t>WIII</t>
  </si>
  <si>
    <t>PK-ODC</t>
  </si>
  <si>
    <t>AS350</t>
  </si>
  <si>
    <t>AIRFAST</t>
  </si>
  <si>
    <t>0B 1051</t>
  </si>
  <si>
    <t>WAJJ</t>
  </si>
  <si>
    <t>PK-NKV</t>
  </si>
  <si>
    <t>B 733</t>
  </si>
  <si>
    <t>AIRNESIA</t>
  </si>
  <si>
    <t>0B 5021</t>
  </si>
  <si>
    <t>WAAA</t>
  </si>
  <si>
    <t>PK-NMI</t>
  </si>
  <si>
    <t>0B 5022</t>
  </si>
  <si>
    <t>WAMM</t>
  </si>
  <si>
    <t>PK-BBN</t>
  </si>
  <si>
    <t>B 738</t>
  </si>
  <si>
    <t>B. B. N</t>
  </si>
  <si>
    <t>0B 5024</t>
  </si>
  <si>
    <t>PK-BBJ</t>
  </si>
  <si>
    <t>B 734</t>
  </si>
  <si>
    <t>B. B. N.</t>
  </si>
  <si>
    <t>0B 5273</t>
  </si>
  <si>
    <t>WAOO</t>
  </si>
  <si>
    <t>PK-BKA</t>
  </si>
  <si>
    <t>A 320</t>
  </si>
  <si>
    <t>BATIK AIR</t>
  </si>
  <si>
    <t>0B 5274</t>
  </si>
  <si>
    <t>PK-BKB</t>
  </si>
  <si>
    <t>0B 5275</t>
  </si>
  <si>
    <t>PK-BKC</t>
  </si>
  <si>
    <t>0B 5276</t>
  </si>
  <si>
    <t>PK-BKD</t>
  </si>
  <si>
    <t>0B 5611</t>
  </si>
  <si>
    <t>WIOO</t>
  </si>
  <si>
    <t>PK-BKE</t>
  </si>
  <si>
    <t>0B 5612</t>
  </si>
  <si>
    <t>PK-BKF</t>
  </si>
  <si>
    <t>0B 5613</t>
  </si>
  <si>
    <t>PK-BKG</t>
  </si>
  <si>
    <t>0B 5614</t>
  </si>
  <si>
    <t>PK-BKH</t>
  </si>
  <si>
    <t>0B 5631</t>
  </si>
  <si>
    <t>WAGG</t>
  </si>
  <si>
    <t>PK-BKI</t>
  </si>
  <si>
    <t>0B 5632</t>
  </si>
  <si>
    <t>PK-BKJ</t>
  </si>
  <si>
    <t>0B 5633</t>
  </si>
  <si>
    <t>PK-BKK</t>
  </si>
  <si>
    <t>0B 5634</t>
  </si>
  <si>
    <t>PK-BKL</t>
  </si>
  <si>
    <t>GA 0121</t>
  </si>
  <si>
    <t>WIMM</t>
  </si>
  <si>
    <t>PK-BKM</t>
  </si>
  <si>
    <t>GA 0163</t>
  </si>
  <si>
    <t>WIEE</t>
  </si>
  <si>
    <t>PK-BKN</t>
  </si>
  <si>
    <t>GA 0166</t>
  </si>
  <si>
    <t>PK-BKO</t>
  </si>
  <si>
    <t>GA 0180</t>
  </si>
  <si>
    <t>PK-BKP</t>
  </si>
  <si>
    <t>GA 0181</t>
  </si>
  <si>
    <t>GA 0330</t>
  </si>
  <si>
    <t>WARR</t>
  </si>
  <si>
    <t>PK-BKQ</t>
  </si>
  <si>
    <t>GA 0331</t>
  </si>
  <si>
    <t>PK-BKR</t>
  </si>
  <si>
    <t>GA 1301</t>
  </si>
  <si>
    <t>PK-BKS</t>
  </si>
  <si>
    <t>GM 0019</t>
  </si>
  <si>
    <t>WMKK</t>
  </si>
  <si>
    <t>PK-BKT</t>
  </si>
  <si>
    <t>GM 0141</t>
  </si>
  <si>
    <t>PK-BKU</t>
  </si>
  <si>
    <t>GM 019</t>
  </si>
  <si>
    <t>WSSS</t>
  </si>
  <si>
    <t>GM 030</t>
  </si>
  <si>
    <t>WALL</t>
  </si>
  <si>
    <t>PK-BKV</t>
  </si>
  <si>
    <t>GM 061</t>
  </si>
  <si>
    <t>PK-BKW</t>
  </si>
  <si>
    <t>GM 063</t>
  </si>
  <si>
    <t>PK-BKX</t>
  </si>
  <si>
    <t>GM 066</t>
  </si>
  <si>
    <t>PK-BKY</t>
  </si>
  <si>
    <t>GM 141</t>
  </si>
  <si>
    <t>PK-BKZ</t>
  </si>
  <si>
    <t>GM 142</t>
  </si>
  <si>
    <t>PK-BLA</t>
  </si>
  <si>
    <t>GM 143</t>
  </si>
  <si>
    <t>PK-BLB</t>
  </si>
  <si>
    <t>GM 144</t>
  </si>
  <si>
    <t>PK-BLC</t>
  </si>
  <si>
    <t>GM 145</t>
  </si>
  <si>
    <t>PK-BLD</t>
  </si>
  <si>
    <t>GM 150</t>
  </si>
  <si>
    <t>PK-BLE</t>
  </si>
  <si>
    <t>GM 151</t>
  </si>
  <si>
    <t>PK-BLF</t>
  </si>
  <si>
    <t>GM 171</t>
  </si>
  <si>
    <t>PK-BLG</t>
  </si>
  <si>
    <t>GM 172</t>
  </si>
  <si>
    <t>PK-BLH</t>
  </si>
  <si>
    <t>GM 174</t>
  </si>
  <si>
    <t>PK-BLI</t>
  </si>
  <si>
    <t>GM 175</t>
  </si>
  <si>
    <t>PK-BLJ</t>
  </si>
  <si>
    <t>GM 180</t>
  </si>
  <si>
    <t>PK-BLK</t>
  </si>
  <si>
    <t>GM 182</t>
  </si>
  <si>
    <t>PK-BLL</t>
  </si>
  <si>
    <t>GM 193</t>
  </si>
  <si>
    <t>PK-BLM</t>
  </si>
  <si>
    <t>GM 203D</t>
  </si>
  <si>
    <t>PK-BLN</t>
  </si>
  <si>
    <t>GM 306</t>
  </si>
  <si>
    <t>PK-BLO</t>
  </si>
  <si>
    <t>GM 362</t>
  </si>
  <si>
    <t>PK-BLP</t>
  </si>
  <si>
    <t>GM 449</t>
  </si>
  <si>
    <t>WIDD</t>
  </si>
  <si>
    <t>PK-BLQ</t>
  </si>
  <si>
    <t>GM 741</t>
  </si>
  <si>
    <t>WICC</t>
  </si>
  <si>
    <t>PK-BLR</t>
  </si>
  <si>
    <t>GM 861</t>
  </si>
  <si>
    <t>PK-BLS</t>
  </si>
  <si>
    <t>ID 7010</t>
  </si>
  <si>
    <t>PK-BLT</t>
  </si>
  <si>
    <t>ID 7011</t>
  </si>
  <si>
    <t>PK-BLU</t>
  </si>
  <si>
    <t>ID 7014</t>
  </si>
  <si>
    <t>PK-BLV</t>
  </si>
  <si>
    <t>ID 7021</t>
  </si>
  <si>
    <t>PK-BLW</t>
  </si>
  <si>
    <t>ID 7040</t>
  </si>
  <si>
    <t>WAHQ</t>
  </si>
  <si>
    <t>PK-BLX</t>
  </si>
  <si>
    <t>ID 7041</t>
  </si>
  <si>
    <t>PK-BLY</t>
  </si>
  <si>
    <t>ID 7051</t>
  </si>
  <si>
    <t>WIPP</t>
  </si>
  <si>
    <t>PK-BLZ</t>
  </si>
  <si>
    <t>ID 7052</t>
  </si>
  <si>
    <t>PK-LAA</t>
  </si>
  <si>
    <t>ID 7053</t>
  </si>
  <si>
    <t>PK-LAB</t>
  </si>
  <si>
    <t>ID 7054</t>
  </si>
  <si>
    <t>PK-LAC</t>
  </si>
  <si>
    <t>ID 7055</t>
  </si>
  <si>
    <t>PK-LAD</t>
  </si>
  <si>
    <t>ID 7056</t>
  </si>
  <si>
    <t>PK-LAE</t>
  </si>
  <si>
    <t>ID 7058</t>
  </si>
  <si>
    <t>PK-LAF</t>
  </si>
  <si>
    <t>ID 7059</t>
  </si>
  <si>
    <t>PK-LAG</t>
  </si>
  <si>
    <t>ID 7060</t>
  </si>
  <si>
    <t>WIBB</t>
  </si>
  <si>
    <t>PK-LAH</t>
  </si>
  <si>
    <t>ID 7061</t>
  </si>
  <si>
    <t>PK-LAI</t>
  </si>
  <si>
    <t>ID 7062</t>
  </si>
  <si>
    <t>ID 7063</t>
  </si>
  <si>
    <t>PK-LAJ</t>
  </si>
  <si>
    <t>ID 7065</t>
  </si>
  <si>
    <t>PK-LAK</t>
  </si>
  <si>
    <t>ID 7066</t>
  </si>
  <si>
    <t>PK-LAL</t>
  </si>
  <si>
    <t>ID 7108</t>
  </si>
  <si>
    <t>PK-LAM</t>
  </si>
  <si>
    <t>ID 7109</t>
  </si>
  <si>
    <t>PK-LAN</t>
  </si>
  <si>
    <t>ID 7270</t>
  </si>
  <si>
    <t>PK-LAO</t>
  </si>
  <si>
    <t>ID 7271</t>
  </si>
  <si>
    <t>PK-LAP</t>
  </si>
  <si>
    <t>ID 7308</t>
  </si>
  <si>
    <t>WADD</t>
  </si>
  <si>
    <t>PK-LAQ</t>
  </si>
  <si>
    <t>ID 7309</t>
  </si>
  <si>
    <t>PK-LAR</t>
  </si>
  <si>
    <t>ID 7310</t>
  </si>
  <si>
    <t>PK-LAS</t>
  </si>
  <si>
    <t>ID 7311</t>
  </si>
  <si>
    <t>PK-LAT</t>
  </si>
  <si>
    <t>ID 7501</t>
  </si>
  <si>
    <t>PK-LAU</t>
  </si>
  <si>
    <t>ID 7502</t>
  </si>
  <si>
    <t>PK-LAV</t>
  </si>
  <si>
    <t>ID 7503</t>
  </si>
  <si>
    <t>PK-LAW</t>
  </si>
  <si>
    <t>ID 7508</t>
  </si>
  <si>
    <t>PK-LAX</t>
  </si>
  <si>
    <t>ID 7510</t>
  </si>
  <si>
    <t>PK-LAY</t>
  </si>
  <si>
    <t>ID 7511</t>
  </si>
  <si>
    <t>PK-LAZ</t>
  </si>
  <si>
    <t>ID 7512</t>
  </si>
  <si>
    <t>PK-LDA</t>
  </si>
  <si>
    <t>ID 7513</t>
  </si>
  <si>
    <t>PK-LDB</t>
  </si>
  <si>
    <t>ID 7514</t>
  </si>
  <si>
    <t>PK-LDC</t>
  </si>
  <si>
    <t>ID 7515</t>
  </si>
  <si>
    <t>PK-LDD</t>
  </si>
  <si>
    <t>ID 7516</t>
  </si>
  <si>
    <t>PK-LDE</t>
  </si>
  <si>
    <t>ID 7517</t>
  </si>
  <si>
    <t>PK-LDF</t>
  </si>
  <si>
    <t>ID 7518</t>
  </si>
  <si>
    <t>PK-LDG</t>
  </si>
  <si>
    <t>ID 7519</t>
  </si>
  <si>
    <t>PK-LDH</t>
  </si>
  <si>
    <t>ID 7520</t>
  </si>
  <si>
    <t>PK-LDI</t>
  </si>
  <si>
    <t>ID 7521</t>
  </si>
  <si>
    <t>PK-LDJ</t>
  </si>
  <si>
    <t>ID 7530</t>
  </si>
  <si>
    <t>WAHI</t>
  </si>
  <si>
    <t>PK-LDK</t>
  </si>
  <si>
    <t>ID 7531</t>
  </si>
  <si>
    <t>PK-LDL</t>
  </si>
  <si>
    <t>ID 7532</t>
  </si>
  <si>
    <t>PK-LDM</t>
  </si>
  <si>
    <t>ID 7533</t>
  </si>
  <si>
    <t>PK-LDN</t>
  </si>
  <si>
    <t>ID 7536</t>
  </si>
  <si>
    <t>PK-LDO</t>
  </si>
  <si>
    <t>ID 7537</t>
  </si>
  <si>
    <t>PK-LDP</t>
  </si>
  <si>
    <t>ID 7538</t>
  </si>
  <si>
    <t>PK-LDQ</t>
  </si>
  <si>
    <t>ID 7539</t>
  </si>
  <si>
    <t>PK-LDR</t>
  </si>
  <si>
    <t>ID 7540</t>
  </si>
  <si>
    <t>PK-LDS</t>
  </si>
  <si>
    <t>ID 7541</t>
  </si>
  <si>
    <t>PK-LDT</t>
  </si>
  <si>
    <t>ID 7552</t>
  </si>
  <si>
    <t>WAHS</t>
  </si>
  <si>
    <t>PK-LDU</t>
  </si>
  <si>
    <t>ID 7553</t>
  </si>
  <si>
    <t>PK-LDV</t>
  </si>
  <si>
    <t>ID 7556</t>
  </si>
  <si>
    <t>PK-LDW</t>
  </si>
  <si>
    <t>ID 7557</t>
  </si>
  <si>
    <t>PK-LDX</t>
  </si>
  <si>
    <t>ID 7558</t>
  </si>
  <si>
    <t>PK-LDY</t>
  </si>
  <si>
    <t>ID 7559</t>
  </si>
  <si>
    <t>PK-LDZ</t>
  </si>
  <si>
    <t>ID 7580</t>
  </si>
  <si>
    <t>WARA</t>
  </si>
  <si>
    <t>PK-LUA</t>
  </si>
  <si>
    <t>ID 7581</t>
  </si>
  <si>
    <t>PK-LUB</t>
  </si>
  <si>
    <t>ID 7582</t>
  </si>
  <si>
    <t>PK-LUC</t>
  </si>
  <si>
    <t>ID 7583</t>
  </si>
  <si>
    <t>PK-LUD</t>
  </si>
  <si>
    <t>ID 8010</t>
  </si>
  <si>
    <t>PK-LUE</t>
  </si>
  <si>
    <t>ID 8021</t>
  </si>
  <si>
    <t>PK-LUF</t>
  </si>
  <si>
    <t>ID 8065</t>
  </si>
  <si>
    <t>PK-LUG</t>
  </si>
  <si>
    <t>ID 8519</t>
  </si>
  <si>
    <t>PK-LUH</t>
  </si>
  <si>
    <t>ID 8580</t>
  </si>
  <si>
    <t>PK-LUI</t>
  </si>
  <si>
    <t>ID 8581</t>
  </si>
  <si>
    <t>PK-LUJ</t>
  </si>
  <si>
    <t>IL 146</t>
  </si>
  <si>
    <t>PK-LUK</t>
  </si>
  <si>
    <t>IL 322</t>
  </si>
  <si>
    <t>WIRR</t>
  </si>
  <si>
    <t>PK-LUL</t>
  </si>
  <si>
    <t>IL 701</t>
  </si>
  <si>
    <t>PK-LUM</t>
  </si>
  <si>
    <t>IL 702</t>
  </si>
  <si>
    <t>PK-LUN</t>
  </si>
  <si>
    <t>IL 702D</t>
  </si>
  <si>
    <t>PK-LUO</t>
  </si>
  <si>
    <t>IL 703</t>
  </si>
  <si>
    <t>PK-LUP</t>
  </si>
  <si>
    <t>IL 704</t>
  </si>
  <si>
    <t>PK-LUQ</t>
  </si>
  <si>
    <t>IL 713</t>
  </si>
  <si>
    <t>PK-LUR</t>
  </si>
  <si>
    <t>IL 7131</t>
  </si>
  <si>
    <t>PK-LUS</t>
  </si>
  <si>
    <t>IL 714</t>
  </si>
  <si>
    <t>PK-LUT</t>
  </si>
  <si>
    <t>IL 7141</t>
  </si>
  <si>
    <t>PK-LUU</t>
  </si>
  <si>
    <t>IL 715</t>
  </si>
  <si>
    <t>WIKK</t>
  </si>
  <si>
    <t>PK-LUV</t>
  </si>
  <si>
    <t>IL 716</t>
  </si>
  <si>
    <t>PK-LUW</t>
  </si>
  <si>
    <t>IL 717</t>
  </si>
  <si>
    <t>WIDN</t>
  </si>
  <si>
    <t>PK-LUX</t>
  </si>
  <si>
    <t>IL 718</t>
  </si>
  <si>
    <t>PK-LUY</t>
  </si>
  <si>
    <t>IL 7181</t>
  </si>
  <si>
    <t>PK-LUZ</t>
  </si>
  <si>
    <t>IL 719</t>
  </si>
  <si>
    <t>PK-LZH</t>
  </si>
  <si>
    <t>IL 720</t>
  </si>
  <si>
    <t>PK-BGF</t>
  </si>
  <si>
    <t>IL 721</t>
  </si>
  <si>
    <t>PK-LBW</t>
  </si>
  <si>
    <t>IL 722</t>
  </si>
  <si>
    <t>N-939AP</t>
  </si>
  <si>
    <t>GLEX</t>
  </si>
  <si>
    <t>BIOMANTARA</t>
  </si>
  <si>
    <t>IL 7221</t>
  </si>
  <si>
    <t>N-939GS</t>
  </si>
  <si>
    <t>IL 722D</t>
  </si>
  <si>
    <t>N-939SG</t>
  </si>
  <si>
    <t>G VI</t>
  </si>
  <si>
    <t>IL 723</t>
  </si>
  <si>
    <t>PK-GJQ</t>
  </si>
  <si>
    <t>ATR 72</t>
  </si>
  <si>
    <t>CITILINK</t>
  </si>
  <si>
    <t>IL 724</t>
  </si>
  <si>
    <t>PK-GJT</t>
  </si>
  <si>
    <t>IL 725</t>
  </si>
  <si>
    <t>PK-GLA</t>
  </si>
  <si>
    <t>IL 726</t>
  </si>
  <si>
    <t>PK-GLC</t>
  </si>
  <si>
    <t>IL 7261</t>
  </si>
  <si>
    <t>PK-GLD</t>
  </si>
  <si>
    <t>IL 726D</t>
  </si>
  <si>
    <t>PK-GLE</t>
  </si>
  <si>
    <t>IL 727</t>
  </si>
  <si>
    <t>PK-GLF</t>
  </si>
  <si>
    <t>IL 7271</t>
  </si>
  <si>
    <t>PK-GLG</t>
  </si>
  <si>
    <t>IL 728</t>
  </si>
  <si>
    <t>PK-GLH</t>
  </si>
  <si>
    <t>IL 7281</t>
  </si>
  <si>
    <t>PK-GLI</t>
  </si>
  <si>
    <t>IL 729</t>
  </si>
  <si>
    <t>PK-GLJ</t>
  </si>
  <si>
    <t>IL 7291</t>
  </si>
  <si>
    <t>PK-GLK</t>
  </si>
  <si>
    <t>IL 730</t>
  </si>
  <si>
    <t>PK-GLL</t>
  </si>
  <si>
    <t>IL 7301</t>
  </si>
  <si>
    <t>PK-GLM</t>
  </si>
  <si>
    <t>IL 7301D</t>
  </si>
  <si>
    <t>PK-GLN</t>
  </si>
  <si>
    <t>IL 730D</t>
  </si>
  <si>
    <t>PK-GLO</t>
  </si>
  <si>
    <t>IL 731</t>
  </si>
  <si>
    <t>WITT</t>
  </si>
  <si>
    <t>PK-GLP</t>
  </si>
  <si>
    <t>IL 732</t>
  </si>
  <si>
    <t>PK-GLQ</t>
  </si>
  <si>
    <t>IL 733</t>
  </si>
  <si>
    <t>WAQQ</t>
  </si>
  <si>
    <t>PK-GLR</t>
  </si>
  <si>
    <t>IL 737</t>
  </si>
  <si>
    <t>WATT</t>
  </si>
  <si>
    <t>PK-GLS</t>
  </si>
  <si>
    <t>IL 738</t>
  </si>
  <si>
    <t>PK-GLT</t>
  </si>
  <si>
    <t>IL 741</t>
  </si>
  <si>
    <t>PK-GLU</t>
  </si>
  <si>
    <t>IL 742</t>
  </si>
  <si>
    <t>PK-GLV</t>
  </si>
  <si>
    <t>IL 7421</t>
  </si>
  <si>
    <t>PK-GLW</t>
  </si>
  <si>
    <t>IL 743</t>
  </si>
  <si>
    <t>PK-GLX</t>
  </si>
  <si>
    <t>IL 744</t>
  </si>
  <si>
    <t>PK-GLY</t>
  </si>
  <si>
    <t>IL 745</t>
  </si>
  <si>
    <t>PK-GLZ</t>
  </si>
  <si>
    <t>IL 746</t>
  </si>
  <si>
    <t>PK-GQA</t>
  </si>
  <si>
    <t>IL 751</t>
  </si>
  <si>
    <t>WAFF</t>
  </si>
  <si>
    <t>PK-GQC</t>
  </si>
  <si>
    <t>IL 752</t>
  </si>
  <si>
    <t>PK-GQD</t>
  </si>
  <si>
    <t>IL 754</t>
  </si>
  <si>
    <t>WAEE</t>
  </si>
  <si>
    <t>PK-GQE</t>
  </si>
  <si>
    <t>IL 755</t>
  </si>
  <si>
    <t>WAMG</t>
  </si>
  <si>
    <t>PK-GQF</t>
  </si>
  <si>
    <t>IL 756</t>
  </si>
  <si>
    <t>PK-GQG</t>
  </si>
  <si>
    <t>IL 757</t>
  </si>
  <si>
    <t>WAWW</t>
  </si>
  <si>
    <t>PK-GQH</t>
  </si>
  <si>
    <t>IL 759</t>
  </si>
  <si>
    <t>PK-GQI</t>
  </si>
  <si>
    <t>IL 760</t>
  </si>
  <si>
    <t>PK-GQJ</t>
  </si>
  <si>
    <t>IL 761</t>
  </si>
  <si>
    <t>WAPP</t>
  </si>
  <si>
    <t>PK-GQK</t>
  </si>
  <si>
    <t>IL 900</t>
  </si>
  <si>
    <t>PK-GQL</t>
  </si>
  <si>
    <t>IP 7300</t>
  </si>
  <si>
    <t>WIDM</t>
  </si>
  <si>
    <t>PK-GQM</t>
  </si>
  <si>
    <t>IP 7301</t>
  </si>
  <si>
    <t>PK-GQN</t>
  </si>
  <si>
    <t>IP 7302</t>
  </si>
  <si>
    <t>PK-GQO</t>
  </si>
  <si>
    <t>IP 7303</t>
  </si>
  <si>
    <t>PK-GQP</t>
  </si>
  <si>
    <t>QG 0010</t>
  </si>
  <si>
    <t>PK-GQQ</t>
  </si>
  <si>
    <t>QG 0011</t>
  </si>
  <si>
    <t>PK-GQR</t>
  </si>
  <si>
    <t>QG 0020</t>
  </si>
  <si>
    <t>WIMN</t>
  </si>
  <si>
    <t>PK-GQS</t>
  </si>
  <si>
    <t>QG 0021</t>
  </si>
  <si>
    <t>PK-GQT</t>
  </si>
  <si>
    <t>QG 0022</t>
  </si>
  <si>
    <t>PK-GQU</t>
  </si>
  <si>
    <t>QG 0025</t>
  </si>
  <si>
    <t>PK-GQV</t>
  </si>
  <si>
    <t>QG 0030</t>
  </si>
  <si>
    <t>PK-GQW</t>
  </si>
  <si>
    <t>QG 0031</t>
  </si>
  <si>
    <t>PK-GQX</t>
  </si>
  <si>
    <t>QG 0032</t>
  </si>
  <si>
    <t>PK-GQY</t>
  </si>
  <si>
    <t>QG 0033</t>
  </si>
  <si>
    <t>PK-GQZ</t>
  </si>
  <si>
    <t>QG 0040</t>
  </si>
  <si>
    <t>PK-GTA</t>
  </si>
  <si>
    <t>QG 0041</t>
  </si>
  <si>
    <t>PK-GTC</t>
  </si>
  <si>
    <t>QG 0046</t>
  </si>
  <si>
    <t>PK-GTD</t>
  </si>
  <si>
    <t>QG 0047</t>
  </si>
  <si>
    <t>PK-GTE</t>
  </si>
  <si>
    <t>QG 0084</t>
  </si>
  <si>
    <t>PK-GTF</t>
  </si>
  <si>
    <t>QG 0085</t>
  </si>
  <si>
    <t>PK-GTG</t>
  </si>
  <si>
    <t>QG 0088</t>
  </si>
  <si>
    <t>PK-GTH</t>
  </si>
  <si>
    <t>QG 0089</t>
  </si>
  <si>
    <t>PK-GTI</t>
  </si>
  <si>
    <t>QG 0102</t>
  </si>
  <si>
    <t>PK-GTJ</t>
  </si>
  <si>
    <t>QG 0103</t>
  </si>
  <si>
    <t>PK-GTK</t>
  </si>
  <si>
    <t>QG 0126</t>
  </si>
  <si>
    <t>PK-GTL</t>
  </si>
  <si>
    <t>QG 0127</t>
  </si>
  <si>
    <t>PK-GTM</t>
  </si>
  <si>
    <t>QG 0144</t>
  </si>
  <si>
    <t>PK-GTN</t>
  </si>
  <si>
    <t>QG 0145</t>
  </si>
  <si>
    <t>PK-GTO</t>
  </si>
  <si>
    <t>QG 0146</t>
  </si>
  <si>
    <t>PK-GTP</t>
  </si>
  <si>
    <t>QG 0147</t>
  </si>
  <si>
    <t>PK-GTQ</t>
  </si>
  <si>
    <t>QG 0164</t>
  </si>
  <si>
    <t>PK-GTR</t>
  </si>
  <si>
    <t>QG 0165</t>
  </si>
  <si>
    <t>PK-GTS</t>
  </si>
  <si>
    <t>QG 0170</t>
  </si>
  <si>
    <t>PK-GTT</t>
  </si>
  <si>
    <t>QG 0171</t>
  </si>
  <si>
    <t>PK-GTU</t>
  </si>
  <si>
    <t>QG 0172</t>
  </si>
  <si>
    <t>PK-GTV</t>
  </si>
  <si>
    <t>QG 0173</t>
  </si>
  <si>
    <t>PK-GTW</t>
  </si>
  <si>
    <t>QG 0174</t>
  </si>
  <si>
    <t>PK-GTX</t>
  </si>
  <si>
    <t>QG 0175</t>
  </si>
  <si>
    <t>PK-GTY</t>
  </si>
  <si>
    <t>QG 0176</t>
  </si>
  <si>
    <t>PK-GTZ</t>
  </si>
  <si>
    <t>QG 0177</t>
  </si>
  <si>
    <t>PK-GJV</t>
  </si>
  <si>
    <t>QG 0178</t>
  </si>
  <si>
    <t>QG 0179</t>
  </si>
  <si>
    <t>PK-CAN</t>
  </si>
  <si>
    <t>KING AIR</t>
  </si>
  <si>
    <t>DEPHUB</t>
  </si>
  <si>
    <t>QG 0180</t>
  </si>
  <si>
    <t>PK-DGC</t>
  </si>
  <si>
    <t>BAE ATP</t>
  </si>
  <si>
    <t>DERAYA</t>
  </si>
  <si>
    <t>QG 0181</t>
  </si>
  <si>
    <t>PK-DAM</t>
  </si>
  <si>
    <t>AS 350</t>
  </si>
  <si>
    <t>DERAZONA</t>
  </si>
  <si>
    <t>QG 0194</t>
  </si>
  <si>
    <t>PK-DAP</t>
  </si>
  <si>
    <t>QG 0195</t>
  </si>
  <si>
    <t>PK-DAR</t>
  </si>
  <si>
    <t>BELL 412</t>
  </si>
  <si>
    <t>QG 0196</t>
  </si>
  <si>
    <t>PK-DAS</t>
  </si>
  <si>
    <t>QG 0197</t>
  </si>
  <si>
    <t>PK-RSO</t>
  </si>
  <si>
    <t>CT 650</t>
  </si>
  <si>
    <t>ENGGANG</t>
  </si>
  <si>
    <t>QG 1100</t>
  </si>
  <si>
    <t>WAHH</t>
  </si>
  <si>
    <t>PK-GFA</t>
  </si>
  <si>
    <t>GARUDA</t>
  </si>
  <si>
    <t>QG 1101</t>
  </si>
  <si>
    <t>PK-GFC</t>
  </si>
  <si>
    <t>QG 1102</t>
  </si>
  <si>
    <t>PK-GFD</t>
  </si>
  <si>
    <t>QG 1103</t>
  </si>
  <si>
    <t>PK-GFE</t>
  </si>
  <si>
    <t>QG 1104</t>
  </si>
  <si>
    <t>PK-GFF</t>
  </si>
  <si>
    <t>QG 1105</t>
  </si>
  <si>
    <t>PK-GFG</t>
  </si>
  <si>
    <t>QG 1106</t>
  </si>
  <si>
    <t>PK-GFH</t>
  </si>
  <si>
    <t>QG 1107</t>
  </si>
  <si>
    <t>PK-GFI</t>
  </si>
  <si>
    <t>QG 1122</t>
  </si>
  <si>
    <t>PK-GFJ</t>
  </si>
  <si>
    <t>QG 1234</t>
  </si>
  <si>
    <t>PK-GFK</t>
  </si>
  <si>
    <t>QG 1998</t>
  </si>
  <si>
    <t>WIPO</t>
  </si>
  <si>
    <t>PK-GFL</t>
  </si>
  <si>
    <t>QG 1999</t>
  </si>
  <si>
    <t>PK-GFM</t>
  </si>
  <si>
    <t>QG 2023</t>
  </si>
  <si>
    <t>PK-GFN</t>
  </si>
  <si>
    <t>QG 2104</t>
  </si>
  <si>
    <t>PK-GFO</t>
  </si>
  <si>
    <t>QG 4141</t>
  </si>
  <si>
    <t>PK-GFP</t>
  </si>
  <si>
    <t>QG 8250</t>
  </si>
  <si>
    <t>WAYY</t>
  </si>
  <si>
    <t>PK-GFQ</t>
  </si>
  <si>
    <t>QG 8251</t>
  </si>
  <si>
    <t>PK-GFR</t>
  </si>
  <si>
    <t>QG 8252</t>
  </si>
  <si>
    <t>PK-GFS</t>
  </si>
  <si>
    <t>QG 8253</t>
  </si>
  <si>
    <t>PK-GFT</t>
  </si>
  <si>
    <t>QG 8267</t>
  </si>
  <si>
    <t>PK-GFU</t>
  </si>
  <si>
    <t>QG 8269</t>
  </si>
  <si>
    <t>PK-GFV</t>
  </si>
  <si>
    <t>QG 9048</t>
  </si>
  <si>
    <t>PK-GFW</t>
  </si>
  <si>
    <t>QG 9049</t>
  </si>
  <si>
    <t>PK-GFX</t>
  </si>
  <si>
    <t>QG 9102</t>
  </si>
  <si>
    <t>PK-GFY</t>
  </si>
  <si>
    <t>QG 9103</t>
  </si>
  <si>
    <t>PK-GMA</t>
  </si>
  <si>
    <t>QG 9170</t>
  </si>
  <si>
    <t>PK-GMC</t>
  </si>
  <si>
    <t>QG 9176</t>
  </si>
  <si>
    <t>PK-GMD</t>
  </si>
  <si>
    <t>QG 9194</t>
  </si>
  <si>
    <t>PK-GME</t>
  </si>
  <si>
    <t>QG 9195</t>
  </si>
  <si>
    <t>PK-GMF</t>
  </si>
  <si>
    <t>QG 9197</t>
  </si>
  <si>
    <t>PK-GMG</t>
  </si>
  <si>
    <t>SI 204</t>
  </si>
  <si>
    <t>WICN</t>
  </si>
  <si>
    <t>PK-GMH</t>
  </si>
  <si>
    <t>SI 205</t>
  </si>
  <si>
    <t>PK-GMI</t>
  </si>
  <si>
    <t>SI 230</t>
  </si>
  <si>
    <t>PK-GMJ</t>
  </si>
  <si>
    <t>SI 231</t>
  </si>
  <si>
    <t>PK-GMK</t>
  </si>
  <si>
    <t>SI 234</t>
  </si>
  <si>
    <t>PK-GML</t>
  </si>
  <si>
    <t>SI 235</t>
  </si>
  <si>
    <t>PK-GMM</t>
  </si>
  <si>
    <t>GM 002</t>
  </si>
  <si>
    <t>PK-GMN</t>
  </si>
  <si>
    <t>GM 110</t>
  </si>
  <si>
    <t>PK-GMO</t>
  </si>
  <si>
    <t>ID 5000</t>
  </si>
  <si>
    <t>PK-GMP</t>
  </si>
  <si>
    <t>IL 741R</t>
  </si>
  <si>
    <t>RTB</t>
  </si>
  <si>
    <t>PK-GMQ</t>
  </si>
  <si>
    <t>IL 7151</t>
  </si>
  <si>
    <t>PK-GMR</t>
  </si>
  <si>
    <t>IL 7161</t>
  </si>
  <si>
    <t>PK-GMS</t>
  </si>
  <si>
    <t>IL 727D</t>
  </si>
  <si>
    <t>PK-GMT</t>
  </si>
  <si>
    <t>QG 9107</t>
  </si>
  <si>
    <t>PK-GMU</t>
  </si>
  <si>
    <t>QG 9113</t>
  </si>
  <si>
    <t>PK-GMV</t>
  </si>
  <si>
    <t>IL 712</t>
  </si>
  <si>
    <t>PK-GMW</t>
  </si>
  <si>
    <t>IL 7251</t>
  </si>
  <si>
    <t>PK-GMX</t>
  </si>
  <si>
    <t>GA 6361</t>
  </si>
  <si>
    <t>PK-GMY</t>
  </si>
  <si>
    <t>GA 1631</t>
  </si>
  <si>
    <t>PK-GMZ</t>
  </si>
  <si>
    <t>GM 001</t>
  </si>
  <si>
    <t>GM 302</t>
  </si>
  <si>
    <t>WBKL</t>
  </si>
  <si>
    <t>PK-GNA</t>
  </si>
  <si>
    <t>OEY 150</t>
  </si>
  <si>
    <t>PK-GNC</t>
  </si>
  <si>
    <t>ID 5002</t>
  </si>
  <si>
    <t>WILL</t>
  </si>
  <si>
    <t>PK-GND</t>
  </si>
  <si>
    <t>PK-GNE</t>
  </si>
  <si>
    <t>PK-GNF</t>
  </si>
  <si>
    <t>PK-GNG</t>
  </si>
  <si>
    <t>PK-GNH</t>
  </si>
  <si>
    <t>PK-GNI</t>
  </si>
  <si>
    <t>PK-GNJ</t>
  </si>
  <si>
    <t>PK-GNK</t>
  </si>
  <si>
    <t>PK-GNL</t>
  </si>
  <si>
    <t>PK-GNM</t>
  </si>
  <si>
    <t>PK-GNN</t>
  </si>
  <si>
    <t>PK-GNO</t>
  </si>
  <si>
    <t>PK-GNP</t>
  </si>
  <si>
    <t>PK-GNQ</t>
  </si>
  <si>
    <t>PK-GNR</t>
  </si>
  <si>
    <t>PK-GNS</t>
  </si>
  <si>
    <t>PK-GNT</t>
  </si>
  <si>
    <t>PK-GNU</t>
  </si>
  <si>
    <t>PK-GNV</t>
  </si>
  <si>
    <t>PK-GNW</t>
  </si>
  <si>
    <t>PK-GNX</t>
  </si>
  <si>
    <t>PK-GNY</t>
  </si>
  <si>
    <t>PK-GNZ</t>
  </si>
  <si>
    <t>PK-GUA</t>
  </si>
  <si>
    <t>PK-GUC</t>
  </si>
  <si>
    <t>PK-GUD</t>
  </si>
  <si>
    <t>PK-GUE</t>
  </si>
  <si>
    <t>PK-GUF</t>
  </si>
  <si>
    <t>PK-GUG</t>
  </si>
  <si>
    <t>PK-GUH</t>
  </si>
  <si>
    <t>PK-GUI</t>
  </si>
  <si>
    <t>PK-GUJ</t>
  </si>
  <si>
    <t>PK-GUK</t>
  </si>
  <si>
    <t>PK-GUL</t>
  </si>
  <si>
    <t>PK-GUM</t>
  </si>
  <si>
    <t>PK-GUN</t>
  </si>
  <si>
    <t>PK-GUO</t>
  </si>
  <si>
    <t>PK-GUP</t>
  </si>
  <si>
    <t>PK-GUQ</t>
  </si>
  <si>
    <t>PK-GUR</t>
  </si>
  <si>
    <t>PK-GUS</t>
  </si>
  <si>
    <t>PK-GUT</t>
  </si>
  <si>
    <t>PK-GUU</t>
  </si>
  <si>
    <t>PK-GUV</t>
  </si>
  <si>
    <t>PK-GUW</t>
  </si>
  <si>
    <t>PK-GUX</t>
  </si>
  <si>
    <t>PK-GUY</t>
  </si>
  <si>
    <t>PK-GUZ</t>
  </si>
  <si>
    <t>PK-RTN</t>
  </si>
  <si>
    <t>PIPER PA 34</t>
  </si>
  <si>
    <t>GENESA</t>
  </si>
  <si>
    <t>PK-RTW</t>
  </si>
  <si>
    <t>C 172</t>
  </si>
  <si>
    <t>PK-RTX</t>
  </si>
  <si>
    <t>AS 365</t>
  </si>
  <si>
    <t>PK-RTF</t>
  </si>
  <si>
    <t>PK-RTK</t>
  </si>
  <si>
    <t>PK-TFS</t>
  </si>
  <si>
    <t>EMB 135</t>
  </si>
  <si>
    <t>IAT</t>
  </si>
  <si>
    <t>PK-BON</t>
  </si>
  <si>
    <t>G IV</t>
  </si>
  <si>
    <t>JETSET</t>
  </si>
  <si>
    <t>PK-KAS</t>
  </si>
  <si>
    <t>CL 850</t>
  </si>
  <si>
    <t>PK-VCS</t>
  </si>
  <si>
    <t>N-977JH</t>
  </si>
  <si>
    <t>CT 680</t>
  </si>
  <si>
    <t>JIP</t>
  </si>
  <si>
    <t>T7-777</t>
  </si>
  <si>
    <t>BBJ</t>
  </si>
  <si>
    <t>T7-7HS</t>
  </si>
  <si>
    <t>G VII</t>
  </si>
  <si>
    <t>N-484BA</t>
  </si>
  <si>
    <t>LJ 31</t>
  </si>
  <si>
    <t>IAP</t>
  </si>
  <si>
    <t>PK-PAH</t>
  </si>
  <si>
    <t>PELITA</t>
  </si>
  <si>
    <t>PK-PAW</t>
  </si>
  <si>
    <t>PK-PAX</t>
  </si>
  <si>
    <t>ATR 42</t>
  </si>
  <si>
    <t>PK-PDC</t>
  </si>
  <si>
    <t>S 76</t>
  </si>
  <si>
    <t>PK-PUK</t>
  </si>
  <si>
    <t>PK-PUJ</t>
  </si>
  <si>
    <t>PK-VCD</t>
  </si>
  <si>
    <t>PA 34</t>
  </si>
  <si>
    <t>PENAS</t>
  </si>
  <si>
    <t>P-3102</t>
  </si>
  <si>
    <t>POLICE</t>
  </si>
  <si>
    <t>P-3309</t>
  </si>
  <si>
    <t>AW 169</t>
  </si>
  <si>
    <t>P-4501</t>
  </si>
  <si>
    <t>CN 295</t>
  </si>
  <si>
    <t>P-7301</t>
  </si>
  <si>
    <t>P-4301</t>
  </si>
  <si>
    <t>BE 1900</t>
  </si>
  <si>
    <t>N-227GV</t>
  </si>
  <si>
    <t>L 1000</t>
  </si>
  <si>
    <t>PREMI</t>
  </si>
  <si>
    <t>N-970NX</t>
  </si>
  <si>
    <t>PK-RJQ</t>
  </si>
  <si>
    <t>PK-RJT</t>
  </si>
  <si>
    <t>CT 560</t>
  </si>
  <si>
    <t>PK-RJV</t>
  </si>
  <si>
    <t>C 208</t>
  </si>
  <si>
    <t>PK-RJX</t>
  </si>
  <si>
    <t>T7-ARN</t>
  </si>
  <si>
    <t>T7-HKG</t>
  </si>
  <si>
    <t>PH 300</t>
  </si>
  <si>
    <t>T7-J3T</t>
  </si>
  <si>
    <t>G V</t>
  </si>
  <si>
    <t>T7-MEL</t>
  </si>
  <si>
    <t>VP-CTC</t>
  </si>
  <si>
    <t>G 7500</t>
  </si>
  <si>
    <t>PK-RJA</t>
  </si>
  <si>
    <t>PK-RJS</t>
  </si>
  <si>
    <t>AW 139</t>
  </si>
  <si>
    <t>PK-GRD</t>
  </si>
  <si>
    <t>BBJ 2</t>
  </si>
  <si>
    <t>PTN</t>
  </si>
  <si>
    <t>PK-JCO</t>
  </si>
  <si>
    <t>PURAWISATA</t>
  </si>
  <si>
    <t>PK-OTD</t>
  </si>
  <si>
    <t>RIMBUN AIR</t>
  </si>
  <si>
    <t>PK-PJJ</t>
  </si>
  <si>
    <t>RJ 85</t>
  </si>
  <si>
    <t>SETNEG</t>
  </si>
  <si>
    <t>PK-FGG</t>
  </si>
  <si>
    <t>EC 45</t>
  </si>
  <si>
    <t>SURYA AIR</t>
  </si>
  <si>
    <t>PK-BVB</t>
  </si>
  <si>
    <t>SUSI AIR</t>
  </si>
  <si>
    <t>PK-BVO</t>
  </si>
  <si>
    <t>AVANTI</t>
  </si>
  <si>
    <t>PK-BVV</t>
  </si>
  <si>
    <t>PK-BVX</t>
  </si>
  <si>
    <t>PK-VVF</t>
  </si>
  <si>
    <t>PK-VVH</t>
  </si>
  <si>
    <t>PK-VVO</t>
  </si>
  <si>
    <t>PK-BVN</t>
  </si>
  <si>
    <t>PK-VVM</t>
  </si>
  <si>
    <t>A-001</t>
  </si>
  <si>
    <t>TNI AU</t>
  </si>
  <si>
    <t>A-7304</t>
  </si>
  <si>
    <t>A-7305</t>
  </si>
  <si>
    <t>A-7306</t>
  </si>
  <si>
    <t>B 735</t>
  </si>
  <si>
    <t>A-7307</t>
  </si>
  <si>
    <t>A-7308</t>
  </si>
  <si>
    <t>A-7309</t>
  </si>
  <si>
    <t>PK-TWC</t>
  </si>
  <si>
    <t>AGUSTA</t>
  </si>
  <si>
    <t>TRANSWISATA</t>
  </si>
  <si>
    <t>PK-TWV</t>
  </si>
  <si>
    <t>PK-TWW</t>
  </si>
  <si>
    <t>C 212</t>
  </si>
  <si>
    <t>PK-TWX</t>
  </si>
  <si>
    <t>PK-TWY</t>
  </si>
  <si>
    <t>PK-TWZ</t>
  </si>
  <si>
    <t>AW 109</t>
  </si>
  <si>
    <t>PK-TWP</t>
  </si>
  <si>
    <t>N-198RL</t>
  </si>
  <si>
    <t>TRAVIRA</t>
  </si>
  <si>
    <t>PK-TMI</t>
  </si>
  <si>
    <t>PK-TUM</t>
  </si>
  <si>
    <t>PK-TVB</t>
  </si>
  <si>
    <t>PK-TVC</t>
  </si>
  <si>
    <t>PK-TVE</t>
  </si>
  <si>
    <t>PK-TVI</t>
  </si>
  <si>
    <t>PK-TVJ</t>
  </si>
  <si>
    <t>PK-TVM</t>
  </si>
  <si>
    <t>PK-TVX</t>
  </si>
  <si>
    <t>PK-RDA</t>
  </si>
  <si>
    <t>HK 900</t>
  </si>
  <si>
    <t>TRI MG</t>
  </si>
  <si>
    <t>PK-YGK</t>
  </si>
  <si>
    <t>HK 400</t>
  </si>
  <si>
    <t>PK-YGR</t>
  </si>
  <si>
    <t>HK 800</t>
  </si>
  <si>
    <t>PK-MBA</t>
  </si>
  <si>
    <t>PK-YGV</t>
  </si>
  <si>
    <t>B733</t>
  </si>
  <si>
    <t>PK-MGZ</t>
  </si>
  <si>
    <t>PK-YRD</t>
  </si>
  <si>
    <t>TRIGANA</t>
  </si>
  <si>
    <t>PK-YSC</t>
  </si>
  <si>
    <t>PK-YSG</t>
  </si>
  <si>
    <t>PK-YSH</t>
  </si>
  <si>
    <t>PK-YSN</t>
  </si>
  <si>
    <t>PK-YSV</t>
  </si>
  <si>
    <t>PK-YSZ</t>
  </si>
  <si>
    <t>PK-RAW</t>
  </si>
  <si>
    <t>DO 328</t>
  </si>
  <si>
    <t>PK-YST</t>
  </si>
  <si>
    <t>XIAN Y20 B</t>
  </si>
  <si>
    <t>13-031</t>
  </si>
  <si>
    <t>13-075</t>
  </si>
  <si>
    <t>9H-VCB</t>
  </si>
  <si>
    <t>CL 350</t>
  </si>
  <si>
    <t>9H-VCR</t>
  </si>
  <si>
    <t>9H-VIE</t>
  </si>
  <si>
    <t>9H-VIT</t>
  </si>
  <si>
    <t>9M-VEV</t>
  </si>
  <si>
    <t>A56-003</t>
  </si>
  <si>
    <t>FAL 7X</t>
  </si>
  <si>
    <t>B-8160</t>
  </si>
  <si>
    <t>F-RAFP</t>
  </si>
  <si>
    <t>FAL 900</t>
  </si>
  <si>
    <t>FNY-5663D</t>
  </si>
  <si>
    <t>CARACAL</t>
  </si>
  <si>
    <t>HA-5180</t>
  </si>
  <si>
    <t>BELL 412EP</t>
  </si>
  <si>
    <t>M-JGVJ</t>
  </si>
  <si>
    <t>M-PTGG</t>
  </si>
  <si>
    <t>FAL 8X</t>
  </si>
  <si>
    <t>N-11UB</t>
  </si>
  <si>
    <t>N-2409K</t>
  </si>
  <si>
    <t>N-38SV</t>
  </si>
  <si>
    <t>LJ 60</t>
  </si>
  <si>
    <t>N-45AY</t>
  </si>
  <si>
    <t>N-61WC</t>
  </si>
  <si>
    <t>N-61WX</t>
  </si>
  <si>
    <t>N-61WZ</t>
  </si>
  <si>
    <t>N-69HY</t>
  </si>
  <si>
    <t>CT 525</t>
  </si>
  <si>
    <t>N-777ZH</t>
  </si>
  <si>
    <t>N-779LG</t>
  </si>
  <si>
    <t>CL 60</t>
  </si>
  <si>
    <t>N-889ST</t>
  </si>
  <si>
    <t>G7500</t>
  </si>
  <si>
    <t>N-9688R</t>
  </si>
  <si>
    <t>N-977HS</t>
  </si>
  <si>
    <t>P-8304</t>
  </si>
  <si>
    <t>CN 235</t>
  </si>
  <si>
    <t>P4-AL9</t>
  </si>
  <si>
    <t>PK-BMB</t>
  </si>
  <si>
    <t>PK-CAA</t>
  </si>
  <si>
    <t>CT 700</t>
  </si>
  <si>
    <t>PK-CAQ</t>
  </si>
  <si>
    <t>PK-DJH</t>
  </si>
  <si>
    <t>PK-DJM</t>
  </si>
  <si>
    <t>PK-DJR</t>
  </si>
  <si>
    <t>PK-DJV</t>
  </si>
  <si>
    <t>PK-DPR</t>
  </si>
  <si>
    <t>EC 145</t>
  </si>
  <si>
    <t>PK-IDR</t>
  </si>
  <si>
    <t>PK-JBK</t>
  </si>
  <si>
    <t>PK-JBP</t>
  </si>
  <si>
    <t>PK-RSS</t>
  </si>
  <si>
    <t>PK-SNG</t>
  </si>
  <si>
    <t>PK-SNM</t>
  </si>
  <si>
    <t>PK-SNN</t>
  </si>
  <si>
    <t>PK-SNP</t>
  </si>
  <si>
    <t>PK-WMI</t>
  </si>
  <si>
    <t>PK-YRE</t>
  </si>
  <si>
    <t>RP-C7256</t>
  </si>
  <si>
    <t>T7-187</t>
  </si>
  <si>
    <t>T7-3338</t>
  </si>
  <si>
    <t>T7-727</t>
  </si>
  <si>
    <t>T7-808</t>
  </si>
  <si>
    <t>T7-889</t>
  </si>
  <si>
    <t>T7-977</t>
  </si>
  <si>
    <t>T7-BAT</t>
  </si>
  <si>
    <t>T7-BOSS</t>
  </si>
  <si>
    <t>A 319</t>
  </si>
  <si>
    <t>T7-FCN</t>
  </si>
  <si>
    <t>T7-HNA</t>
  </si>
  <si>
    <t>T7-JCI</t>
  </si>
  <si>
    <t>T7-MGM</t>
  </si>
  <si>
    <t>T7-MPI</t>
  </si>
  <si>
    <t>T7-TUN</t>
  </si>
  <si>
    <t>HK 850</t>
  </si>
  <si>
    <t>T7-X14</t>
  </si>
  <si>
    <t>VH-CAD</t>
  </si>
  <si>
    <t>VH-PFS</t>
  </si>
  <si>
    <t>LJ 45</t>
  </si>
  <si>
    <t>VH-TCN</t>
  </si>
  <si>
    <t>VH-YYQ</t>
  </si>
  <si>
    <t>VP-CAK</t>
  </si>
  <si>
    <t>VP-CDZ</t>
  </si>
  <si>
    <t>VP-CGO</t>
  </si>
  <si>
    <t>VP-CLL</t>
  </si>
  <si>
    <t>VP-CTW</t>
  </si>
  <si>
    <t>VP-CWS</t>
  </si>
  <si>
    <t>VT-PRM</t>
  </si>
  <si>
    <t>LINAGE 1000</t>
  </si>
  <si>
    <t>ZS-ZBB</t>
  </si>
  <si>
    <t>FNY-5663A</t>
  </si>
  <si>
    <t>M-ARCO</t>
  </si>
  <si>
    <t>T7-RSG</t>
  </si>
  <si>
    <t>B-16888</t>
  </si>
  <si>
    <t>C-9BAX</t>
  </si>
  <si>
    <t>PK-PAM</t>
  </si>
  <si>
    <t>330-002</t>
  </si>
  <si>
    <t>A 330</t>
  </si>
  <si>
    <t>RP-C7257</t>
  </si>
  <si>
    <t>N-110H</t>
  </si>
  <si>
    <t>PK-OCJ</t>
  </si>
  <si>
    <t>DHC 6</t>
  </si>
  <si>
    <t>C-FVDH</t>
  </si>
  <si>
    <t>TWIN OTTER</t>
  </si>
  <si>
    <t>9H-VIL</t>
  </si>
  <si>
    <t>G 7000</t>
  </si>
  <si>
    <t>9H-VCC</t>
  </si>
  <si>
    <t>N-954JJ</t>
  </si>
  <si>
    <t>F-XCUH</t>
  </si>
  <si>
    <t>ATLANTIQUE 2</t>
  </si>
  <si>
    <t>VP-CPT</t>
  </si>
  <si>
    <t>13031</t>
  </si>
  <si>
    <t>ZM-408</t>
  </si>
  <si>
    <t>A 400M</t>
  </si>
  <si>
    <t>A7-CHG</t>
  </si>
  <si>
    <t>N-902CL</t>
  </si>
  <si>
    <t>T7-AAA</t>
  </si>
  <si>
    <t>PK-OAM</t>
  </si>
  <si>
    <t>18-0093</t>
  </si>
  <si>
    <t>TC-TRK</t>
  </si>
  <si>
    <t>B 747-800</t>
  </si>
  <si>
    <t>TC-TUR</t>
  </si>
  <si>
    <t>A 330-200</t>
  </si>
  <si>
    <t>M-ARDI</t>
  </si>
  <si>
    <t>F-HGNU</t>
  </si>
  <si>
    <t>PK-MBM</t>
  </si>
  <si>
    <t>9H-NATHO</t>
  </si>
  <si>
    <t>166-375</t>
  </si>
  <si>
    <t>PK-RJH</t>
  </si>
  <si>
    <t>EC 135</t>
  </si>
  <si>
    <t>9H-VCE</t>
  </si>
  <si>
    <t>A7-CGG</t>
  </si>
  <si>
    <t>PK-OTR</t>
  </si>
  <si>
    <t>RP-C8575</t>
  </si>
  <si>
    <t>PK-FGT</t>
  </si>
  <si>
    <t>EC 155</t>
  </si>
  <si>
    <t>N-171GA</t>
  </si>
  <si>
    <t>G 700</t>
  </si>
  <si>
    <t>B-8255</t>
  </si>
  <si>
    <t>B-8125</t>
  </si>
  <si>
    <t>T7-A187</t>
  </si>
  <si>
    <t>N-440QS</t>
  </si>
  <si>
    <t>VH-RDI</t>
  </si>
  <si>
    <t>A6-RRJ</t>
  </si>
  <si>
    <t>9H-VJI</t>
  </si>
  <si>
    <t>PK-RTP</t>
  </si>
  <si>
    <t>R 22</t>
  </si>
  <si>
    <t>PK-FGS</t>
  </si>
  <si>
    <t>BK 117</t>
  </si>
  <si>
    <t>VN-A878</t>
  </si>
  <si>
    <t>B 787</t>
  </si>
  <si>
    <t>VH-BVS</t>
  </si>
  <si>
    <t>BARON 58</t>
  </si>
  <si>
    <t>N-118CY</t>
  </si>
  <si>
    <t>DA 62</t>
  </si>
  <si>
    <t>PK-OCF</t>
  </si>
  <si>
    <t>9H-VCZ</t>
  </si>
  <si>
    <t>F-HBQT</t>
  </si>
  <si>
    <t>2-TSPP</t>
  </si>
  <si>
    <t>PK-JTO</t>
  </si>
  <si>
    <t>EC 130</t>
  </si>
  <si>
    <t>VP-CWZ</t>
  </si>
  <si>
    <t>PK-SNU</t>
  </si>
  <si>
    <t>P-750</t>
  </si>
  <si>
    <t>A7-MHH</t>
  </si>
  <si>
    <t>B-8309</t>
  </si>
  <si>
    <t>N-810CK</t>
  </si>
  <si>
    <t>N-91GT</t>
  </si>
  <si>
    <t>PT-MBC</t>
  </si>
  <si>
    <t>EMB 550</t>
  </si>
  <si>
    <t>PK-CAR</t>
  </si>
  <si>
    <t>PK-DPI</t>
  </si>
  <si>
    <t>P-7001</t>
  </si>
  <si>
    <t>AW 189</t>
  </si>
  <si>
    <t>P-3306</t>
  </si>
  <si>
    <t>CS-GLC</t>
  </si>
  <si>
    <t>T7-GBS</t>
  </si>
  <si>
    <t>N-204DD</t>
  </si>
  <si>
    <t>G 200</t>
  </si>
  <si>
    <t>N-705HM</t>
  </si>
  <si>
    <t>G 500</t>
  </si>
  <si>
    <t>ER-BYK</t>
  </si>
  <si>
    <t>B 744</t>
  </si>
  <si>
    <t>9H-VJG</t>
  </si>
  <si>
    <t>PK-WSJ</t>
  </si>
  <si>
    <t>BELL 429</t>
  </si>
  <si>
    <t>PK-OCH</t>
  </si>
  <si>
    <t>9H-VIH</t>
  </si>
  <si>
    <t>T7-EQR</t>
  </si>
  <si>
    <t>VH-OFJ</t>
  </si>
  <si>
    <t>HL-8299</t>
  </si>
  <si>
    <t>A2-MBA</t>
  </si>
  <si>
    <t>VP-CAH</t>
  </si>
  <si>
    <t>9H-NYC</t>
  </si>
  <si>
    <t>C-GSGP</t>
  </si>
  <si>
    <t>N-308KG</t>
  </si>
  <si>
    <t>PK-RTY</t>
  </si>
  <si>
    <t>PK-THT</t>
  </si>
  <si>
    <t>HB-JKQ</t>
  </si>
  <si>
    <t>VN-A268</t>
  </si>
  <si>
    <t>N-308KB</t>
  </si>
  <si>
    <t>G 280</t>
  </si>
  <si>
    <t xml:space="preserve">PK-MBM </t>
  </si>
  <si>
    <t>PK-SNF</t>
  </si>
  <si>
    <t>B-6738</t>
  </si>
  <si>
    <t>PK-OCI</t>
  </si>
  <si>
    <t>N-887WM</t>
  </si>
  <si>
    <t>HS-KCS</t>
  </si>
  <si>
    <t>CT 750</t>
  </si>
  <si>
    <t>PK-OCK</t>
  </si>
  <si>
    <t>DHC-6</t>
  </si>
  <si>
    <t>F-RAFA</t>
  </si>
  <si>
    <t>PK-GSA</t>
  </si>
  <si>
    <t>VH-8PO</t>
  </si>
  <si>
    <t>EP-IGA</t>
  </si>
  <si>
    <t>A 340</t>
  </si>
  <si>
    <t>A39-007</t>
  </si>
  <si>
    <t>PK-CEO</t>
  </si>
  <si>
    <t>9H-VFF</t>
  </si>
  <si>
    <t>9H-VJC</t>
  </si>
  <si>
    <t>N-158QS</t>
  </si>
  <si>
    <t>T7-333</t>
  </si>
  <si>
    <t>T7-S16</t>
  </si>
  <si>
    <t>N-577QT</t>
  </si>
  <si>
    <t>PK-SNK</t>
  </si>
  <si>
    <t>F-UJCO</t>
  </si>
  <si>
    <t>A  332</t>
  </si>
  <si>
    <t>T7-ARG</t>
  </si>
  <si>
    <t>N-156QS</t>
  </si>
  <si>
    <t>TF-FIC</t>
  </si>
  <si>
    <t>B 752</t>
  </si>
  <si>
    <t>B-2480</t>
  </si>
  <si>
    <t>B 748</t>
  </si>
  <si>
    <t>APRON MOVEMENT SHEET HALIM PERDANAKUSUMA</t>
  </si>
  <si>
    <t>STAND MAIN APRON AVAILABLE</t>
  </si>
  <si>
    <t>STAND</t>
  </si>
  <si>
    <t>ACTUAL</t>
  </si>
  <si>
    <t>PLOTTING</t>
  </si>
  <si>
    <t>A0</t>
  </si>
  <si>
    <t>A1</t>
  </si>
  <si>
    <t>B6</t>
  </si>
  <si>
    <t>A2</t>
  </si>
  <si>
    <t>B7</t>
  </si>
  <si>
    <t>A3</t>
  </si>
  <si>
    <t>B8</t>
  </si>
  <si>
    <t>AERODROME             :</t>
  </si>
  <si>
    <t>WIHH</t>
  </si>
  <si>
    <t>B1</t>
  </si>
  <si>
    <t>B9</t>
  </si>
  <si>
    <t>TANGGAL                   :</t>
  </si>
  <si>
    <t>B2</t>
  </si>
  <si>
    <t>B10</t>
  </si>
  <si>
    <t>PETUGAS AMC</t>
  </si>
  <si>
    <t>PAGI SIANG ( 07:00 - 18:59)</t>
  </si>
  <si>
    <t>MALAM (19:00 - 06:59)</t>
  </si>
  <si>
    <t>B3</t>
  </si>
  <si>
    <t>B11</t>
  </si>
  <si>
    <t>NIKON</t>
  </si>
  <si>
    <t>RIZA IBNU FAJAR</t>
  </si>
  <si>
    <t>B4</t>
  </si>
  <si>
    <t>B12</t>
  </si>
  <si>
    <t>RYAN KHALIQ</t>
  </si>
  <si>
    <t>RIDWAN WINANTO</t>
  </si>
  <si>
    <t>B5</t>
  </si>
  <si>
    <t>B13</t>
  </si>
  <si>
    <t>ACHMAD FAUZI</t>
  </si>
  <si>
    <t>PELTU UUM</t>
  </si>
  <si>
    <t>PELTU SUCIADI</t>
  </si>
  <si>
    <t>AIRCRAFT RON</t>
  </si>
  <si>
    <t>APRON MOVEMENT IN HOURS</t>
  </si>
  <si>
    <t>PARKING STAND USE IN HOURS</t>
  </si>
  <si>
    <t>NO</t>
  </si>
  <si>
    <t>REGISTRATION</t>
  </si>
  <si>
    <t>TIME OF</t>
  </si>
  <si>
    <t>PARKING STAND</t>
  </si>
  <si>
    <t>FROM</t>
  </si>
  <si>
    <t>TO</t>
  </si>
  <si>
    <t>OPERATOR / AIRLINES</t>
  </si>
  <si>
    <t>REMARKS</t>
  </si>
  <si>
    <t>STATUS</t>
  </si>
  <si>
    <t>REG</t>
  </si>
  <si>
    <t>TYPE A/C</t>
  </si>
  <si>
    <t>COMPANY</t>
  </si>
  <si>
    <t>TIME</t>
  </si>
  <si>
    <t>ARR</t>
  </si>
  <si>
    <t>DEP</t>
  </si>
  <si>
    <t>TOTAL</t>
  </si>
  <si>
    <t>ON BLOCK</t>
  </si>
  <si>
    <t>OFF BLOCK</t>
  </si>
  <si>
    <t>NSA01</t>
  </si>
  <si>
    <t>UNSERVICEABLE</t>
  </si>
  <si>
    <t>NSA02</t>
  </si>
  <si>
    <t>NSA03</t>
  </si>
  <si>
    <t>NSA04</t>
  </si>
  <si>
    <t>NSA05</t>
  </si>
  <si>
    <t>NSA06</t>
  </si>
  <si>
    <t>NSA07</t>
  </si>
  <si>
    <t>TAS</t>
  </si>
  <si>
    <t>NSA10</t>
  </si>
  <si>
    <t>B. G. S.</t>
  </si>
  <si>
    <t>NSA11</t>
  </si>
  <si>
    <t>KARISMA</t>
  </si>
  <si>
    <t>SA01</t>
  </si>
  <si>
    <t>SA03</t>
  </si>
  <si>
    <t>SA04</t>
  </si>
  <si>
    <t>SA05</t>
  </si>
  <si>
    <t>SA06</t>
  </si>
  <si>
    <t>SA07</t>
  </si>
  <si>
    <t>SA08</t>
  </si>
  <si>
    <t>SA09</t>
  </si>
  <si>
    <t>SA10</t>
  </si>
  <si>
    <t>SA02</t>
  </si>
  <si>
    <t>SA11</t>
  </si>
  <si>
    <t>SA12</t>
  </si>
  <si>
    <t>SA14</t>
  </si>
  <si>
    <t>SA16</t>
  </si>
  <si>
    <t>AFM</t>
  </si>
  <si>
    <t>SA17</t>
  </si>
  <si>
    <t>SA19</t>
  </si>
  <si>
    <t>SA13</t>
  </si>
  <si>
    <t>SOUTH APRON</t>
  </si>
  <si>
    <t>HANGGAR</t>
  </si>
  <si>
    <t>SA18</t>
  </si>
  <si>
    <t>NSA08</t>
  </si>
  <si>
    <t>SA15</t>
  </si>
  <si>
    <t>NSA09</t>
  </si>
  <si>
    <t>SA20</t>
  </si>
  <si>
    <t>SA21</t>
  </si>
  <si>
    <t>SA22</t>
  </si>
  <si>
    <t>SA23</t>
  </si>
  <si>
    <t>N-28ZD</t>
  </si>
  <si>
    <t>JAS</t>
  </si>
  <si>
    <t>SA24</t>
  </si>
  <si>
    <t>SA25</t>
  </si>
  <si>
    <t>HGR</t>
  </si>
  <si>
    <t>SA26</t>
  </si>
  <si>
    <t>SA27</t>
  </si>
  <si>
    <t>SA28</t>
  </si>
  <si>
    <t>WMSA</t>
  </si>
  <si>
    <t>SA29</t>
  </si>
  <si>
    <t>SA30</t>
  </si>
  <si>
    <t>WSSL</t>
  </si>
  <si>
    <t>MENT. BKKBN</t>
  </si>
  <si>
    <t>MENGETAHUI</t>
  </si>
  <si>
    <t xml:space="preserve">ASST. MAN OF AIRSIDE OPERATION </t>
  </si>
  <si>
    <t>AMC SPV PAGI SIANG</t>
  </si>
  <si>
    <t>AMC SPV MALAM</t>
  </si>
  <si>
    <t>NSA12</t>
  </si>
  <si>
    <t>NSA13</t>
  </si>
  <si>
    <t>NSA14</t>
  </si>
  <si>
    <t>ALYUDHA HERU LIBRAWAN</t>
  </si>
  <si>
    <t>NSA15</t>
  </si>
  <si>
    <t>WR01</t>
  </si>
  <si>
    <t>WR02</t>
  </si>
  <si>
    <t>WR03</t>
  </si>
  <si>
    <t>RE01</t>
  </si>
  <si>
    <t>RE02</t>
  </si>
  <si>
    <t>RE03</t>
  </si>
  <si>
    <t>RE04</t>
  </si>
  <si>
    <t>WAMEN K. K. P.</t>
  </si>
  <si>
    <t>RE05</t>
  </si>
  <si>
    <t>13;27</t>
  </si>
  <si>
    <t>RE06</t>
  </si>
  <si>
    <t>RE07</t>
  </si>
  <si>
    <t>RE08</t>
  </si>
  <si>
    <t>RE09</t>
  </si>
  <si>
    <t>RE10</t>
  </si>
  <si>
    <t>RW01</t>
  </si>
  <si>
    <t>RW02</t>
  </si>
  <si>
    <t>OMDW</t>
  </si>
  <si>
    <t>RW03</t>
  </si>
  <si>
    <t>RW04</t>
  </si>
  <si>
    <t>RW05</t>
  </si>
  <si>
    <t>RW06</t>
  </si>
  <si>
    <t>RW07</t>
  </si>
  <si>
    <t>RW08</t>
  </si>
  <si>
    <t>RW09</t>
  </si>
  <si>
    <t>RW10</t>
  </si>
  <si>
    <t>TOTAL RON</t>
  </si>
  <si>
    <t>16;26</t>
  </si>
  <si>
    <t>WAWP</t>
  </si>
  <si>
    <t>LOCAL</t>
  </si>
  <si>
    <t>MALDIKA HASIBUAN</t>
  </si>
  <si>
    <t>NUZAR AFRIAN</t>
  </si>
  <si>
    <t>PELTU SUGIONO</t>
  </si>
  <si>
    <t>PELTUSUCIADI</t>
  </si>
  <si>
    <t>BGS</t>
  </si>
  <si>
    <t>A</t>
  </si>
  <si>
    <t>WAMP</t>
  </si>
  <si>
    <t>KALIAGE</t>
  </si>
  <si>
    <t>WAOC</t>
  </si>
  <si>
    <t>MENT. ESDM</t>
  </si>
  <si>
    <t>WIPB</t>
  </si>
  <si>
    <t>WAGI</t>
  </si>
  <si>
    <t>DWC 009</t>
  </si>
  <si>
    <t>MENPORA (D)</t>
  </si>
  <si>
    <t>WIHI</t>
  </si>
  <si>
    <t>TBJ 21</t>
  </si>
  <si>
    <t>NUM 401</t>
  </si>
  <si>
    <t>SUBA AIR</t>
  </si>
  <si>
    <t>LIPPO</t>
  </si>
  <si>
    <t>VVTS</t>
  </si>
  <si>
    <t>MENKO BIDANG PANGAN (D)</t>
  </si>
  <si>
    <t>CJS 31</t>
  </si>
  <si>
    <t>WAHP</t>
  </si>
  <si>
    <t>WAHL</t>
  </si>
  <si>
    <t>WATK</t>
  </si>
  <si>
    <t>BLACKSTONE</t>
  </si>
  <si>
    <t>CEO 54</t>
  </si>
  <si>
    <t>MENSOS</t>
  </si>
  <si>
    <t>VMMC</t>
  </si>
  <si>
    <t>LSZH</t>
  </si>
  <si>
    <t>VXM7</t>
  </si>
  <si>
    <t>KABRIN (D)</t>
  </si>
  <si>
    <t>BASE OPS</t>
  </si>
  <si>
    <t>VDPP</t>
  </si>
  <si>
    <t>GAPURA</t>
  </si>
  <si>
    <t>MENPORA</t>
  </si>
  <si>
    <t>AMM</t>
  </si>
  <si>
    <t>RTB DUE TO TEC</t>
  </si>
  <si>
    <t xml:space="preserve">B. G. S. </t>
  </si>
  <si>
    <t>YPPH</t>
  </si>
  <si>
    <t>WATC</t>
  </si>
  <si>
    <t>MENTAN</t>
  </si>
  <si>
    <t>IDAF 02</t>
  </si>
  <si>
    <t>RI 2</t>
  </si>
  <si>
    <t>MENT. KKP, MENKO PANGAN (D)</t>
  </si>
  <si>
    <t>MENT PEMBERDAYAAN MASYARAKAT</t>
  </si>
  <si>
    <t>MENT. BKKBN (D)</t>
  </si>
  <si>
    <t>MAARUF AMIN (D)</t>
  </si>
  <si>
    <t>JUSUF KALLA</t>
  </si>
  <si>
    <t>xc</t>
  </si>
  <si>
    <t>MENT. KKP &amp; WAMENDES (A)</t>
  </si>
  <si>
    <t>WAOI</t>
  </si>
  <si>
    <t>DWC009</t>
  </si>
  <si>
    <t xml:space="preserve">B1 </t>
  </si>
  <si>
    <t>BASEOPS</t>
  </si>
  <si>
    <t>RJBB</t>
  </si>
  <si>
    <t>WIHP</t>
  </si>
  <si>
    <t>WPDL</t>
  </si>
  <si>
    <t>PRESIDENT SENAT OF CAMBODIA</t>
  </si>
  <si>
    <t>DUBES INGGRIS</t>
  </si>
  <si>
    <t>BYAN</t>
  </si>
  <si>
    <t>WAGD</t>
  </si>
  <si>
    <t>MENT. LINGKUNGAN HIDUP (A)</t>
  </si>
  <si>
    <t>KET. MPR, MENKES</t>
  </si>
  <si>
    <t>KETUA DEN</t>
  </si>
  <si>
    <t>VTBD</t>
  </si>
  <si>
    <t>VVNB</t>
  </si>
  <si>
    <t>WATIMPRES</t>
  </si>
  <si>
    <t>WATO</t>
  </si>
  <si>
    <t>WADL</t>
  </si>
  <si>
    <t>MENKO KEMARITIMAN (D)</t>
  </si>
  <si>
    <t>MENDAG (ARR)</t>
  </si>
  <si>
    <t>SERTU YOGI</t>
  </si>
  <si>
    <t>M.ESDM</t>
  </si>
  <si>
    <t>ZZZZ</t>
  </si>
  <si>
    <t>TEMANGGUNG, JATENG</t>
  </si>
  <si>
    <t>ID 7308 EX DPS REQ DIVERT TO CGK 14:45
LANDED CGK : 15:01</t>
  </si>
  <si>
    <t>PK-LZV</t>
  </si>
  <si>
    <t>B 737</t>
  </si>
  <si>
    <t>ID 7520 EX SUB REQ DIVERT TO YIA 14:34
LANDED YIA : 15:24</t>
  </si>
  <si>
    <t>QG 089 EX PLM REQ DIVERT TO CGK 14:50
LANDED CGK : 15:17</t>
  </si>
  <si>
    <t>IL 718 EX TNJ REQ DIVERT TO CGK 15:40 
LANDED CGK 15:35</t>
  </si>
  <si>
    <t>VHHH</t>
  </si>
  <si>
    <t>CEO31</t>
  </si>
  <si>
    <t>WADB</t>
  </si>
  <si>
    <t>CEO54</t>
  </si>
  <si>
    <t>QG 4200</t>
  </si>
  <si>
    <t>PK-CAX</t>
  </si>
  <si>
    <t>MENKO P. M. K.</t>
  </si>
  <si>
    <t>D/T TECH PROBLEM</t>
  </si>
  <si>
    <t>OMSJ</t>
  </si>
  <si>
    <t>OJAM</t>
  </si>
  <si>
    <t>TJ81</t>
  </si>
  <si>
    <t>MENAG</t>
  </si>
  <si>
    <t>QG 9106</t>
  </si>
  <si>
    <t>MENT. LINGKUNGAN HIDUP</t>
  </si>
  <si>
    <t>MR. SUSILO BAMBANG Y.</t>
  </si>
  <si>
    <t>MENT. TRANSMIGRASI</t>
  </si>
  <si>
    <t>ARKO</t>
  </si>
  <si>
    <t>QG 9112</t>
  </si>
  <si>
    <t>WBSB</t>
  </si>
  <si>
    <t>INA-01</t>
  </si>
  <si>
    <t>VVIP RI 1</t>
  </si>
  <si>
    <t>YBRM</t>
  </si>
  <si>
    <t>OIII</t>
  </si>
  <si>
    <t>IRAN 03</t>
  </si>
  <si>
    <t>B5-B6</t>
  </si>
  <si>
    <t>NSA 11</t>
  </si>
  <si>
    <t>ZSSS</t>
  </si>
  <si>
    <t>IDAF 01</t>
  </si>
  <si>
    <t>RI 1</t>
  </si>
  <si>
    <t>ASY300</t>
  </si>
  <si>
    <t>WAMEN UMKM</t>
  </si>
  <si>
    <t>,</t>
  </si>
  <si>
    <t>WAEH</t>
  </si>
  <si>
    <t>YPDN</t>
  </si>
  <si>
    <t>WIOM</t>
  </si>
  <si>
    <t>WAMENDIKDASMEN (A)</t>
  </si>
  <si>
    <t>WIMK</t>
  </si>
  <si>
    <t>VVIP RI 2</t>
  </si>
  <si>
    <t>GA 6321</t>
  </si>
  <si>
    <t>GA 6320</t>
  </si>
  <si>
    <t>KAPOLRI (D)</t>
  </si>
  <si>
    <t>WAMENKES (A)</t>
  </si>
  <si>
    <t>OBBI</t>
  </si>
  <si>
    <t>IL 728D</t>
  </si>
  <si>
    <t>KETUA MPR &amp; DELEGASI IRAN</t>
  </si>
  <si>
    <t>WMKP</t>
  </si>
  <si>
    <t>WAMEN PERLINDUNGAN
PEKERJA MIGRAN</t>
  </si>
  <si>
    <t>MENT ESDM</t>
  </si>
  <si>
    <t/>
  </si>
  <si>
    <t>VABB</t>
  </si>
  <si>
    <t>RTA</t>
  </si>
  <si>
    <t>WALS</t>
  </si>
  <si>
    <t>A320</t>
  </si>
  <si>
    <t>GA 6350</t>
  </si>
  <si>
    <t>KAPOLRI</t>
  </si>
  <si>
    <t>WAKA MPR</t>
  </si>
  <si>
    <t>INA01</t>
  </si>
  <si>
    <t>YMML</t>
  </si>
  <si>
    <t>SKATEK</t>
  </si>
  <si>
    <t>WARD</t>
  </si>
  <si>
    <t>VJT 120</t>
  </si>
  <si>
    <t>WIGG</t>
  </si>
  <si>
    <t>JOKOWI (A)</t>
  </si>
  <si>
    <t>B.G.S</t>
  </si>
  <si>
    <t>:</t>
  </si>
  <si>
    <t>"</t>
  </si>
  <si>
    <t>WAFD</t>
  </si>
  <si>
    <t>CJS 54</t>
  </si>
  <si>
    <t>WIKT</t>
  </si>
  <si>
    <t>WALG</t>
  </si>
  <si>
    <t>WIKD</t>
  </si>
  <si>
    <t>WAML</t>
  </si>
  <si>
    <t>ZBAA</t>
  </si>
  <si>
    <t>JOKOWI (D)</t>
  </si>
  <si>
    <t>ZSHC</t>
  </si>
  <si>
    <t>MENEKRAF (A)</t>
  </si>
  <si>
    <t>RI 4</t>
  </si>
  <si>
    <t>WMKJ</t>
  </si>
  <si>
    <t>VTBS</t>
  </si>
  <si>
    <t>VJT720</t>
  </si>
  <si>
    <t>ZGSZ</t>
  </si>
  <si>
    <t>PGUM</t>
  </si>
  <si>
    <t>WICA</t>
  </si>
  <si>
    <t>RJAA</t>
  </si>
  <si>
    <t>VOHS</t>
  </si>
  <si>
    <t>RI 2 &amp; RI 4</t>
  </si>
  <si>
    <t>WARI</t>
  </si>
  <si>
    <t>MENT. P. D. T. T.</t>
  </si>
  <si>
    <t>GARUT</t>
  </si>
  <si>
    <t>VJT 720</t>
  </si>
  <si>
    <t>PTRO</t>
  </si>
  <si>
    <t>ICE 434</t>
  </si>
  <si>
    <t>BALAI KARIMUN</t>
  </si>
  <si>
    <t>ID 8706</t>
  </si>
  <si>
    <t>CCA008</t>
  </si>
  <si>
    <t>PM CHINA</t>
  </si>
  <si>
    <t>ID 5001</t>
  </si>
  <si>
    <t>CTM021</t>
  </si>
  <si>
    <t>WADY</t>
  </si>
  <si>
    <t>VTSP</t>
  </si>
  <si>
    <t>WIBT</t>
  </si>
  <si>
    <t>WAMENDIK DASMEN</t>
  </si>
  <si>
    <t>RJTT</t>
  </si>
  <si>
    <t>MN2222</t>
  </si>
  <si>
    <t>SUBA</t>
  </si>
  <si>
    <t>CEO 99</t>
  </si>
  <si>
    <t>05:30</t>
  </si>
  <si>
    <t>05:58</t>
  </si>
  <si>
    <t>06:23</t>
  </si>
  <si>
    <t>06:24</t>
  </si>
  <si>
    <t>06:56</t>
  </si>
  <si>
    <t>05:53</t>
  </si>
  <si>
    <t>05:57</t>
  </si>
  <si>
    <t>05:19</t>
  </si>
  <si>
    <t>05:50</t>
  </si>
  <si>
    <t>06:15</t>
  </si>
  <si>
    <t>05:36</t>
  </si>
  <si>
    <t>05:45</t>
  </si>
  <si>
    <t>06:37</t>
  </si>
  <si>
    <t>06:16</t>
  </si>
  <si>
    <t>05:25</t>
  </si>
  <si>
    <t>05:34</t>
  </si>
  <si>
    <t>05:48</t>
  </si>
  <si>
    <t>04:56</t>
  </si>
  <si>
    <t>04:53</t>
  </si>
  <si>
    <t>07:02</t>
  </si>
  <si>
    <t>KABIN</t>
  </si>
  <si>
    <t>05:28</t>
  </si>
  <si>
    <t>05:32</t>
  </si>
  <si>
    <t>07:07</t>
  </si>
  <si>
    <t>05:47</t>
  </si>
  <si>
    <t>06:40</t>
  </si>
  <si>
    <t>05:46</t>
  </si>
  <si>
    <t>05:59</t>
  </si>
  <si>
    <t>06:14</t>
  </si>
  <si>
    <t>06:20</t>
  </si>
  <si>
    <t>06:55</t>
  </si>
  <si>
    <t>06:34</t>
  </si>
  <si>
    <t>06:26</t>
  </si>
  <si>
    <t>RKSS</t>
  </si>
  <si>
    <t>06:57</t>
  </si>
  <si>
    <t>06:51</t>
  </si>
  <si>
    <t>VNBW</t>
  </si>
  <si>
    <t>ID 8707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</si>
</sst>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hh&quot;.&quot;mm"/>
    <numFmt numFmtId="166" formatCode="hh:mm"/>
    <numFmt numFmtId="167" formatCode="h&quot;:&quot;mm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23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FFFFFF"/>
      <name val="&quot;Google Sans Mono&quot;"/>
    </font>
    <font/>
    <font>
      <color theme="0"/>
      <name val="Arial"/>
      <scheme val="minor"/>
    </font>
    <font>
      <color rgb="FF0000FF"/>
      <name val="Arial"/>
    </font>
    <font>
      <b/>
      <color rgb="FF1155CC"/>
      <name val="Arial"/>
    </font>
    <font>
      <sz val="10.0"/>
      <color rgb="FF0000FF"/>
      <name val="Arial"/>
      <scheme val="minor"/>
    </font>
    <font>
      <b/>
      <sz val="10.0"/>
      <color rgb="FF1155CC"/>
      <name val="Arial"/>
      <scheme val="minor"/>
    </font>
    <font>
      <b/>
      <i/>
      <sz val="10.0"/>
      <color theme="1"/>
      <name val="Arial"/>
      <scheme val="minor"/>
    </font>
    <font>
      <b/>
      <color theme="1"/>
      <name val="Calibri"/>
    </font>
    <font>
      <color theme="1"/>
      <name val="Calibri"/>
    </font>
    <font>
      <b/>
      <i/>
      <sz val="10.0"/>
      <color rgb="FF0000FF"/>
      <name val="Arial"/>
      <scheme val="minor"/>
    </font>
    <font>
      <b/>
      <sz val="11.0"/>
      <color theme="1"/>
      <name val="Calibri"/>
    </font>
    <font>
      <b/>
      <sz val="10.0"/>
      <color rgb="FF0000FF"/>
      <name val="Arial"/>
      <scheme val="minor"/>
    </font>
    <font>
      <b/>
      <i/>
      <sz val="10.0"/>
      <color rgb="FF1155CC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6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1" numFmtId="0" xfId="0" applyBorder="1" applyFont="1"/>
    <xf borderId="1" fillId="0" fontId="3" numFmtId="0" xfId="0" applyAlignment="1" applyBorder="1" applyFont="1">
      <alignment horizontal="left" vertical="bottom"/>
    </xf>
    <xf borderId="1" fillId="2" fontId="3" numFmtId="0" xfId="0" applyAlignment="1" applyBorder="1" applyFill="1" applyFont="1">
      <alignment vertical="bottom"/>
    </xf>
    <xf borderId="2" fillId="0" fontId="4" numFmtId="0" xfId="0" applyAlignment="1" applyBorder="1" applyFon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6" fillId="2" fontId="7" numFmtId="0" xfId="0" applyAlignment="1" applyBorder="1" applyFont="1">
      <alignment horizontal="center"/>
    </xf>
    <xf borderId="7" fillId="2" fontId="7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8" fillId="0" fontId="2" numFmtId="0" xfId="0" applyAlignment="1" applyBorder="1" applyFont="1">
      <alignment readingOrder="0"/>
    </xf>
    <xf borderId="9" fillId="0" fontId="8" numFmtId="0" xfId="0" applyBorder="1" applyFont="1"/>
    <xf borderId="10" fillId="0" fontId="8" numFmtId="0" xfId="0" applyBorder="1" applyFont="1"/>
    <xf borderId="11" fillId="0" fontId="2" numFmtId="164" xfId="0" applyAlignment="1" applyBorder="1" applyFont="1" applyNumberFormat="1">
      <alignment horizontal="left" readingOrder="0"/>
    </xf>
    <xf borderId="12" fillId="0" fontId="8" numFmtId="0" xfId="0" applyBorder="1" applyFont="1"/>
    <xf borderId="13" fillId="0" fontId="2" numFmtId="0" xfId="0" applyAlignment="1" applyBorder="1" applyFont="1">
      <alignment readingOrder="0" vertical="center"/>
    </xf>
    <xf borderId="14" fillId="0" fontId="8" numFmtId="0" xfId="0" applyBorder="1" applyFont="1"/>
    <xf borderId="9" fillId="0" fontId="2" numFmtId="0" xfId="0" applyAlignment="1" applyBorder="1" applyFont="1">
      <alignment readingOrder="0"/>
    </xf>
    <xf borderId="11" fillId="0" fontId="8" numFmtId="0" xfId="0" applyBorder="1" applyFont="1"/>
    <xf borderId="15" fillId="0" fontId="2" numFmtId="0" xfId="0" applyAlignment="1" applyBorder="1" applyFont="1">
      <alignment readingOrder="0"/>
    </xf>
    <xf borderId="16" fillId="0" fontId="8" numFmtId="0" xfId="0" applyBorder="1" applyFont="1"/>
    <xf borderId="17" fillId="0" fontId="8" numFmtId="0" xfId="0" applyBorder="1" applyFont="1"/>
    <xf borderId="18" fillId="0" fontId="2" numFmtId="0" xfId="0" applyAlignment="1" applyBorder="1" applyFont="1">
      <alignment readingOrder="0"/>
    </xf>
    <xf borderId="19" fillId="0" fontId="8" numFmtId="0" xfId="0" applyBorder="1" applyFont="1"/>
    <xf borderId="20" fillId="0" fontId="6" numFmtId="0" xfId="0" applyAlignment="1" applyBorder="1" applyFont="1">
      <alignment horizontal="center" readingOrder="0"/>
    </xf>
    <xf borderId="21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0" fontId="8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2" numFmtId="0" xfId="0" applyAlignment="1" applyBorder="1" applyFont="1">
      <alignment readingOrder="0"/>
    </xf>
    <xf borderId="27" fillId="0" fontId="8" numFmtId="0" xfId="0" applyBorder="1" applyFont="1"/>
    <xf borderId="28" fillId="0" fontId="8" numFmtId="0" xfId="0" applyBorder="1" applyFont="1"/>
    <xf borderId="29" fillId="3" fontId="6" numFmtId="0" xfId="0" applyAlignment="1" applyBorder="1" applyFill="1" applyFont="1">
      <alignment horizontal="center" readingOrder="0" vertical="center"/>
    </xf>
    <xf borderId="30" fillId="4" fontId="6" numFmtId="0" xfId="0" applyAlignment="1" applyBorder="1" applyFill="1" applyFont="1">
      <alignment horizontal="center" readingOrder="0"/>
    </xf>
    <xf borderId="31" fillId="3" fontId="8" numFmtId="0" xfId="0" applyBorder="1" applyFont="1"/>
    <xf borderId="32" fillId="3" fontId="8" numFmtId="0" xfId="0" applyBorder="1" applyFont="1"/>
    <xf borderId="29" fillId="4" fontId="6" numFmtId="0" xfId="0" applyAlignment="1" applyBorder="1" applyFont="1">
      <alignment horizontal="center" readingOrder="0" shrinkToFit="0" vertical="center" wrapText="1"/>
    </xf>
    <xf borderId="33" fillId="4" fontId="6" numFmtId="0" xfId="0" applyAlignment="1" applyBorder="1" applyFont="1">
      <alignment horizontal="center" readingOrder="0" shrinkToFit="0" vertical="center" wrapText="1"/>
    </xf>
    <xf borderId="34" fillId="4" fontId="6" numFmtId="0" xfId="0" applyAlignment="1" applyBorder="1" applyFont="1">
      <alignment horizontal="center" readingOrder="0" shrinkToFit="0" vertical="center" wrapText="1"/>
    </xf>
    <xf borderId="30" fillId="4" fontId="6" numFmtId="0" xfId="0" applyAlignment="1" applyBorder="1" applyFont="1">
      <alignment horizontal="center" readingOrder="0" vertical="center"/>
    </xf>
    <xf borderId="35" fillId="3" fontId="6" numFmtId="0" xfId="0" applyAlignment="1" applyBorder="1" applyFont="1">
      <alignment horizontal="center" readingOrder="0" shrinkToFit="0" vertical="center" wrapText="1"/>
    </xf>
    <xf borderId="14" fillId="3" fontId="6" numFmtId="0" xfId="0" applyAlignment="1" applyBorder="1" applyFont="1">
      <alignment horizontal="center" readingOrder="0" vertical="center"/>
    </xf>
    <xf borderId="33" fillId="3" fontId="2" numFmtId="0" xfId="0" applyAlignment="1" applyBorder="1" applyFont="1">
      <alignment horizontal="center" readingOrder="0" vertical="center"/>
    </xf>
    <xf borderId="36" fillId="3" fontId="2" numFmtId="0" xfId="0" applyAlignment="1" applyBorder="1" applyFont="1">
      <alignment horizontal="center" readingOrder="0" vertical="center"/>
    </xf>
    <xf borderId="35" fillId="3" fontId="2" numFmtId="0" xfId="0" applyAlignment="1" applyBorder="1" applyFont="1">
      <alignment horizontal="center" readingOrder="0" vertical="center"/>
    </xf>
    <xf borderId="34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3" fillId="3" fontId="2" numFmtId="0" xfId="0" applyAlignment="1" applyBorder="1" applyFont="1">
      <alignment horizontal="center" readingOrder="0" vertical="center"/>
    </xf>
    <xf borderId="14" fillId="3" fontId="8" numFmtId="0" xfId="0" applyBorder="1" applyFont="1"/>
    <xf borderId="14" fillId="3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4" fillId="0" fontId="1" numFmtId="165" xfId="0" applyAlignment="1" applyBorder="1" applyFont="1" applyNumberFormat="1">
      <alignment horizontal="center" readingOrder="0"/>
    </xf>
    <xf borderId="37" fillId="0" fontId="1" numFmtId="165" xfId="0" applyAlignment="1" applyBorder="1" applyFont="1" applyNumberFormat="1">
      <alignment horizontal="center" readingOrder="0"/>
    </xf>
    <xf borderId="5" fillId="0" fontId="1" numFmtId="165" xfId="0" applyAlignment="1" applyBorder="1" applyFont="1" applyNumberFormat="1">
      <alignment horizontal="center" readingOrder="0"/>
    </xf>
    <xf borderId="38" fillId="2" fontId="8" numFmtId="0" xfId="0" applyBorder="1" applyFont="1"/>
    <xf borderId="39" fillId="4" fontId="6" numFmtId="0" xfId="0" applyAlignment="1" applyBorder="1" applyFont="1">
      <alignment horizontal="center" readingOrder="0"/>
    </xf>
    <xf borderId="40" fillId="2" fontId="8" numFmtId="0" xfId="0" applyBorder="1" applyFont="1"/>
    <xf borderId="41" fillId="4" fontId="6" numFmtId="0" xfId="0" applyAlignment="1" applyBorder="1" applyFont="1">
      <alignment horizontal="center" readingOrder="0"/>
    </xf>
    <xf borderId="42" fillId="2" fontId="8" numFmtId="0" xfId="0" applyBorder="1" applyFont="1"/>
    <xf borderId="43" fillId="2" fontId="8" numFmtId="0" xfId="0" applyBorder="1" applyFont="1"/>
    <xf borderId="44" fillId="2" fontId="8" numFmtId="0" xfId="0" applyBorder="1" applyFont="1"/>
    <xf borderId="45" fillId="4" fontId="6" numFmtId="0" xfId="0" applyAlignment="1" applyBorder="1" applyFont="1">
      <alignment horizontal="center" readingOrder="0"/>
    </xf>
    <xf borderId="46" fillId="4" fontId="6" numFmtId="0" xfId="0" applyAlignment="1" applyBorder="1" applyFont="1">
      <alignment horizontal="center" readingOrder="0"/>
    </xf>
    <xf borderId="47" fillId="2" fontId="8" numFmtId="0" xfId="0" applyBorder="1" applyFont="1"/>
    <xf borderId="25" fillId="2" fontId="8" numFmtId="0" xfId="0" applyBorder="1" applyFont="1"/>
    <xf borderId="48" fillId="2" fontId="8" numFmtId="0" xfId="0" applyBorder="1" applyFont="1"/>
    <xf borderId="0" fillId="0" fontId="1" numFmtId="0" xfId="0" applyAlignment="1" applyFont="1">
      <alignment horizontal="center" readingOrder="0" vertical="center"/>
    </xf>
    <xf borderId="49" fillId="2" fontId="8" numFmtId="0" xfId="0" applyBorder="1" applyFont="1"/>
    <xf borderId="50" fillId="2" fontId="8" numFmtId="0" xfId="0" applyBorder="1" applyFont="1"/>
    <xf borderId="51" fillId="2" fontId="8" numFmtId="0" xfId="0" applyBorder="1" applyFont="1"/>
    <xf borderId="45" fillId="0" fontId="1" numFmtId="165" xfId="0" applyAlignment="1" applyBorder="1" applyFont="1" applyNumberFormat="1">
      <alignment horizontal="center" readingOrder="0"/>
    </xf>
    <xf borderId="52" fillId="0" fontId="1" numFmtId="165" xfId="0" applyAlignment="1" applyBorder="1" applyFont="1" applyNumberFormat="1">
      <alignment horizontal="center" readingOrder="0"/>
    </xf>
    <xf borderId="46" fillId="0" fontId="1" numFmtId="165" xfId="0" applyAlignment="1" applyBorder="1" applyFont="1" applyNumberFormat="1">
      <alignment horizontal="center" readingOrder="0"/>
    </xf>
    <xf borderId="29" fillId="5" fontId="4" numFmtId="0" xfId="0" applyBorder="1" applyFill="1" applyFont="1"/>
    <xf borderId="29" fillId="6" fontId="4" numFmtId="0" xfId="0" applyBorder="1" applyFill="1" applyFont="1"/>
    <xf borderId="33" fillId="5" fontId="4" numFmtId="166" xfId="0" applyBorder="1" applyFont="1" applyNumberFormat="1"/>
    <xf borderId="53" fillId="5" fontId="4" numFmtId="166" xfId="0" applyBorder="1" applyFont="1" applyNumberFormat="1"/>
    <xf borderId="35" fillId="5" fontId="4" numFmtId="166" xfId="0" applyBorder="1" applyFont="1" applyNumberFormat="1"/>
    <xf borderId="14" fillId="5" fontId="4" numFmtId="0" xfId="0" applyBorder="1" applyFont="1"/>
    <xf borderId="33" fillId="6" fontId="4" numFmtId="0" xfId="0" applyBorder="1" applyFont="1"/>
    <xf borderId="34" fillId="6" fontId="4" numFmtId="0" xfId="0" applyBorder="1" applyFont="1"/>
    <xf borderId="33" fillId="5" fontId="4" numFmtId="0" xfId="0" applyBorder="1" applyFont="1"/>
    <xf borderId="34" fillId="5" fontId="4" numFmtId="0" xfId="0" applyBorder="1" applyFont="1"/>
    <xf borderId="3" fillId="6" fontId="4" numFmtId="0" xfId="0" applyBorder="1" applyFont="1"/>
    <xf borderId="37" fillId="5" fontId="4" numFmtId="0" xfId="0" applyAlignment="1" applyBorder="1" applyFont="1">
      <alignment horizontal="center"/>
    </xf>
    <xf borderId="5" fillId="6" fontId="4" numFmtId="0" xfId="0" applyBorder="1" applyFont="1"/>
    <xf borderId="3" fillId="5" fontId="2" numFmtId="0" xfId="0" applyAlignment="1" applyBorder="1" applyFont="1">
      <alignment horizontal="center" readingOrder="0"/>
    </xf>
    <xf borderId="31" fillId="5" fontId="1" numFmtId="0" xfId="0" applyAlignment="1" applyBorder="1" applyFont="1">
      <alignment horizontal="center"/>
    </xf>
    <xf borderId="37" fillId="5" fontId="1" numFmtId="0" xfId="0" applyAlignment="1" applyBorder="1" applyFont="1">
      <alignment horizontal="center"/>
    </xf>
    <xf borderId="5" fillId="5" fontId="1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54" fillId="5" fontId="1" numFmtId="165" xfId="0" applyAlignment="1" applyBorder="1" applyFont="1" applyNumberFormat="1">
      <alignment horizontal="center" readingOrder="0"/>
    </xf>
    <xf borderId="55" fillId="5" fontId="1" numFmtId="165" xfId="0" applyAlignment="1" applyBorder="1" applyFont="1" applyNumberFormat="1">
      <alignment horizontal="center" readingOrder="0"/>
    </xf>
    <xf borderId="56" fillId="5" fontId="1" numFmtId="0" xfId="0" applyAlignment="1" applyBorder="1" applyFont="1">
      <alignment horizontal="center"/>
    </xf>
    <xf borderId="16" fillId="5" fontId="1" numFmtId="0" xfId="0" applyAlignment="1" applyBorder="1" applyFont="1">
      <alignment horizontal="center"/>
    </xf>
    <xf borderId="16" fillId="5" fontId="2" numFmtId="0" xfId="0" applyAlignment="1" applyBorder="1" applyFont="1">
      <alignment horizontal="center"/>
    </xf>
    <xf borderId="30" fillId="0" fontId="1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37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/>
    </xf>
    <xf borderId="6" fillId="2" fontId="10" numFmtId="166" xfId="0" applyAlignment="1" applyBorder="1" applyFont="1" applyNumberFormat="1">
      <alignment horizontal="center" vertical="bottom"/>
    </xf>
    <xf borderId="1" fillId="2" fontId="4" numFmtId="166" xfId="0" applyAlignment="1" applyBorder="1" applyFont="1" applyNumberFormat="1">
      <alignment horizontal="center" readingOrder="0"/>
    </xf>
    <xf borderId="7" fillId="2" fontId="4" numFmtId="0" xfId="0" applyAlignment="1" applyBorder="1" applyFont="1">
      <alignment horizontal="center" readingOrder="0"/>
    </xf>
    <xf borderId="2" fillId="2" fontId="11" numFmtId="0" xfId="0" applyAlignment="1" applyBorder="1" applyFont="1">
      <alignment horizontal="center" vertical="bottom"/>
    </xf>
    <xf borderId="6" fillId="2" fontId="4" numFmtId="167" xfId="0" applyAlignment="1" applyBorder="1" applyFont="1" applyNumberFormat="1">
      <alignment horizontal="center" readingOrder="0"/>
    </xf>
    <xf borderId="7" fillId="2" fontId="4" numFmtId="167" xfId="0" applyAlignment="1" applyBorder="1" applyFont="1" applyNumberFormat="1">
      <alignment horizontal="center"/>
    </xf>
    <xf borderId="6" fillId="2" fontId="12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/>
    </xf>
    <xf borderId="2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/>
    </xf>
    <xf borderId="23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 readingOrder="0"/>
    </xf>
    <xf borderId="6" fillId="2" fontId="1" numFmtId="165" xfId="0" applyAlignment="1" applyBorder="1" applyFont="1" applyNumberFormat="1">
      <alignment horizontal="center" readingOrder="0"/>
    </xf>
    <xf borderId="7" fillId="2" fontId="1" numFmtId="165" xfId="0" applyAlignment="1" applyBorder="1" applyFont="1" applyNumberFormat="1">
      <alignment horizontal="center" readingOrder="0"/>
    </xf>
    <xf borderId="6" fillId="2" fontId="1" numFmtId="0" xfId="0" applyAlignment="1" applyBorder="1" applyFont="1">
      <alignment horizontal="center"/>
    </xf>
    <xf borderId="19" fillId="2" fontId="1" numFmtId="0" xfId="0" applyAlignment="1" applyBorder="1" applyFont="1">
      <alignment horizontal="center"/>
    </xf>
    <xf borderId="16" fillId="2" fontId="2" numFmtId="0" xfId="0" applyAlignment="1" applyBorder="1" applyFont="1">
      <alignment horizontal="center"/>
    </xf>
    <xf borderId="18" fillId="0" fontId="1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57" fillId="5" fontId="4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/>
    </xf>
    <xf borderId="6" fillId="5" fontId="10" numFmtId="166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center" readingOrder="0"/>
    </xf>
    <xf borderId="1" fillId="5" fontId="4" numFmtId="166" xfId="0" applyAlignment="1" applyBorder="1" applyFont="1" applyNumberFormat="1">
      <alignment horizontal="center"/>
    </xf>
    <xf borderId="7" fillId="5" fontId="4" numFmtId="0" xfId="0" applyAlignment="1" applyBorder="1" applyFont="1">
      <alignment horizontal="center" readingOrder="0"/>
    </xf>
    <xf borderId="2" fillId="5" fontId="11" numFmtId="0" xfId="0" applyAlignment="1" applyBorder="1" applyFont="1">
      <alignment horizontal="center" vertical="bottom"/>
    </xf>
    <xf borderId="6" fillId="5" fontId="4" numFmtId="167" xfId="0" applyAlignment="1" applyBorder="1" applyFont="1" applyNumberFormat="1">
      <alignment horizontal="center" readingOrder="0"/>
    </xf>
    <xf borderId="7" fillId="5" fontId="4" numFmtId="167" xfId="0" applyAlignment="1" applyBorder="1" applyFont="1" applyNumberFormat="1">
      <alignment horizontal="center"/>
    </xf>
    <xf borderId="6" fillId="5" fontId="12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2" fillId="5" fontId="3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/>
    </xf>
    <xf borderId="2" fillId="5" fontId="2" numFmtId="0" xfId="0" applyAlignment="1" applyBorder="1" applyFont="1">
      <alignment horizontal="center" readingOrder="0"/>
    </xf>
    <xf borderId="23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7" fillId="5" fontId="1" numFmtId="0" xfId="0" applyAlignment="1" applyBorder="1" applyFont="1">
      <alignment horizontal="center"/>
    </xf>
    <xf borderId="6" fillId="5" fontId="1" numFmtId="165" xfId="0" applyAlignment="1" applyBorder="1" applyFont="1" applyNumberFormat="1">
      <alignment horizontal="center" readingOrder="0"/>
    </xf>
    <xf borderId="7" fillId="5" fontId="1" numFmtId="165" xfId="0" applyAlignment="1" applyBorder="1" applyFont="1" applyNumberFormat="1">
      <alignment horizontal="center" readingOrder="0"/>
    </xf>
    <xf borderId="6" fillId="5" fontId="1" numFmtId="0" xfId="0" applyAlignment="1" applyBorder="1" applyFont="1">
      <alignment horizontal="center"/>
    </xf>
    <xf borderId="19" fillId="5" fontId="1" numFmtId="0" xfId="0" applyAlignment="1" applyBorder="1" applyFont="1">
      <alignment horizontal="center"/>
    </xf>
    <xf borderId="1" fillId="2" fontId="4" numFmtId="166" xfId="0" applyAlignment="1" applyBorder="1" applyFont="1" applyNumberFormat="1">
      <alignment horizontal="center"/>
    </xf>
    <xf borderId="6" fillId="2" fontId="12" numFmtId="0" xfId="0" applyAlignment="1" applyBorder="1" applyFont="1">
      <alignment horizontal="center"/>
    </xf>
    <xf borderId="2" fillId="5" fontId="4" numFmtId="0" xfId="0" applyAlignment="1" applyBorder="1" applyFont="1">
      <alignment horizontal="center" readingOrder="0"/>
    </xf>
    <xf borderId="6" fillId="5" fontId="12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20" fillId="5" fontId="2" numFmtId="0" xfId="0" applyAlignment="1" applyBorder="1" applyFont="1">
      <alignment horizontal="center" readingOrder="0"/>
    </xf>
    <xf borderId="28" fillId="5" fontId="1" numFmtId="0" xfId="0" applyAlignment="1" applyBorder="1" applyFont="1">
      <alignment horizontal="center"/>
    </xf>
    <xf borderId="58" fillId="5" fontId="1" numFmtId="0" xfId="0" applyAlignment="1" applyBorder="1" applyFont="1">
      <alignment horizontal="center"/>
    </xf>
    <xf borderId="22" fillId="5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58" fillId="0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57" fillId="2" fontId="2" numFmtId="0" xfId="0" applyAlignment="1" applyBorder="1" applyFont="1">
      <alignment horizontal="center" readingOrder="0"/>
    </xf>
    <xf borderId="17" fillId="2" fontId="1" numFmtId="0" xfId="0" applyAlignment="1" applyBorder="1" applyFont="1">
      <alignment horizontal="center"/>
    </xf>
    <xf borderId="59" fillId="2" fontId="1" numFmtId="0" xfId="0" applyAlignment="1" applyBorder="1" applyFont="1">
      <alignment horizontal="center"/>
    </xf>
    <xf borderId="60" fillId="2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47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/>
    </xf>
    <xf borderId="23" fillId="5" fontId="4" numFmtId="166" xfId="0" applyAlignment="1" applyBorder="1" applyFont="1" applyNumberFormat="1">
      <alignment horizontal="center" readingOrder="0"/>
    </xf>
    <xf borderId="19" fillId="5" fontId="4" numFmtId="0" xfId="0" applyAlignment="1" applyBorder="1" applyFont="1">
      <alignment horizontal="center" readingOrder="0"/>
    </xf>
    <xf borderId="17" fillId="2" fontId="4" numFmtId="166" xfId="0" applyAlignment="1" applyBorder="1" applyFont="1" applyNumberFormat="1">
      <alignment horizontal="center" readingOrder="0"/>
    </xf>
    <xf borderId="19" fillId="2" fontId="4" numFmtId="0" xfId="0" applyAlignment="1" applyBorder="1" applyFont="1">
      <alignment horizontal="center" readingOrder="0"/>
    </xf>
    <xf borderId="1" fillId="2" fontId="4" numFmtId="0" xfId="0" applyBorder="1" applyFont="1"/>
    <xf borderId="45" fillId="2" fontId="1" numFmtId="165" xfId="0" applyAlignment="1" applyBorder="1" applyFont="1" applyNumberFormat="1">
      <alignment horizontal="center" readingOrder="0"/>
    </xf>
    <xf borderId="46" fillId="2" fontId="1" numFmtId="165" xfId="0" applyAlignment="1" applyBorder="1" applyFont="1" applyNumberFormat="1">
      <alignment horizontal="center" readingOrder="0"/>
    </xf>
    <xf borderId="45" fillId="2" fontId="1" numFmtId="0" xfId="0" applyAlignment="1" applyBorder="1" applyFont="1">
      <alignment horizontal="center"/>
    </xf>
    <xf borderId="42" fillId="2" fontId="1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7" fillId="5" fontId="4" numFmtId="166" xfId="0" applyAlignment="1" applyBorder="1" applyFont="1" applyNumberFormat="1">
      <alignment horizontal="center" readingOrder="0"/>
    </xf>
    <xf borderId="1" fillId="5" fontId="4" numFmtId="0" xfId="0" applyBorder="1" applyFont="1"/>
    <xf borderId="13" fillId="5" fontId="2" numFmtId="0" xfId="0" applyAlignment="1" applyBorder="1" applyFont="1">
      <alignment horizontal="center" readingOrder="0"/>
    </xf>
    <xf borderId="14" fillId="5" fontId="8" numFmtId="0" xfId="0" applyBorder="1" applyFont="1"/>
    <xf borderId="29" fillId="5" fontId="2" numFmtId="0" xfId="0" applyAlignment="1" applyBorder="1" applyFont="1">
      <alignment horizontal="center"/>
    </xf>
    <xf borderId="14" fillId="5" fontId="2" numFmtId="0" xfId="0" applyAlignment="1" applyBorder="1" applyFont="1">
      <alignment horizontal="center"/>
    </xf>
    <xf borderId="2" fillId="7" fontId="4" numFmtId="0" xfId="0" applyAlignment="1" applyBorder="1" applyFill="1" applyFont="1">
      <alignment horizontal="center" readingOrder="0"/>
    </xf>
    <xf borderId="23" fillId="2" fontId="4" numFmtId="166" xfId="0" applyAlignment="1" applyBorder="1" applyFont="1" applyNumberFormat="1">
      <alignment horizontal="center" readingOrder="0"/>
    </xf>
    <xf borderId="13" fillId="2" fontId="2" numFmtId="0" xfId="0" applyAlignment="1" applyBorder="1" applyFont="1">
      <alignment horizontal="center" readingOrder="0"/>
    </xf>
    <xf borderId="14" fillId="2" fontId="8" numFmtId="0" xfId="0" applyBorder="1" applyFont="1"/>
    <xf borderId="29" fillId="2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9" fillId="5" fontId="8" numFmtId="0" xfId="0" applyBorder="1" applyFont="1"/>
    <xf borderId="61" fillId="5" fontId="2" numFmtId="0" xfId="0" applyAlignment="1" applyBorder="1" applyFont="1">
      <alignment horizontal="center"/>
    </xf>
    <xf borderId="9" fillId="5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 vertical="bottom"/>
    </xf>
    <xf borderId="6" fillId="2" fontId="10" numFmtId="166" xfId="0" applyAlignment="1" applyBorder="1" applyFont="1" applyNumberFormat="1">
      <alignment horizontal="center" readingOrder="0" vertical="bottom"/>
    </xf>
    <xf borderId="2" fillId="2" fontId="11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/>
    </xf>
    <xf borderId="62" fillId="5" fontId="3" numFmtId="0" xfId="0" applyAlignment="1" applyBorder="1" applyFont="1">
      <alignment horizontal="center" vertical="bottom"/>
    </xf>
    <xf borderId="62" fillId="5" fontId="11" numFmtId="0" xfId="0" applyAlignment="1" applyBorder="1" applyFont="1">
      <alignment horizontal="center" vertical="bottom"/>
    </xf>
    <xf borderId="63" fillId="2" fontId="4" numFmtId="166" xfId="0" applyAlignment="1" applyBorder="1" applyFont="1" applyNumberFormat="1">
      <alignment horizontal="center" readingOrder="0"/>
    </xf>
    <xf borderId="6" fillId="5" fontId="10" numFmtId="166" xfId="0" applyAlignment="1" applyBorder="1" applyFont="1" applyNumberFormat="1">
      <alignment horizontal="center" readingOrder="0" vertical="bottom"/>
    </xf>
    <xf borderId="63" fillId="7" fontId="4" numFmtId="166" xfId="0" applyAlignment="1" applyBorder="1" applyFont="1" applyNumberFormat="1">
      <alignment horizontal="center" readingOrder="0"/>
    </xf>
    <xf borderId="7" fillId="7" fontId="4" numFmtId="0" xfId="0" applyAlignment="1" applyBorder="1" applyFont="1">
      <alignment horizontal="center" readingOrder="0"/>
    </xf>
    <xf borderId="2" fillId="5" fontId="13" numFmtId="0" xfId="0" applyAlignment="1" applyBorder="1" applyFont="1">
      <alignment horizontal="center" readingOrder="0"/>
    </xf>
    <xf borderId="64" fillId="2" fontId="4" numFmtId="166" xfId="0" applyAlignment="1" applyBorder="1" applyFont="1" applyNumberFormat="1">
      <alignment horizontal="center" readingOrder="0"/>
    </xf>
    <xf borderId="2" fillId="2" fontId="13" numFmtId="0" xfId="0" applyAlignment="1" applyBorder="1" applyFont="1">
      <alignment horizontal="center" readingOrder="0"/>
    </xf>
    <xf borderId="64" fillId="5" fontId="4" numFmtId="166" xfId="0" applyAlignment="1" applyBorder="1" applyFont="1" applyNumberFormat="1">
      <alignment horizontal="center" readingOrder="0"/>
    </xf>
    <xf borderId="64" fillId="7" fontId="4" numFmtId="166" xfId="0" applyAlignment="1" applyBorder="1" applyFont="1" applyNumberFormat="1">
      <alignment horizontal="center" readingOrder="0"/>
    </xf>
    <xf borderId="1" fillId="7" fontId="4" numFmtId="166" xfId="0" applyAlignment="1" applyBorder="1" applyFont="1" applyNumberFormat="1">
      <alignment horizontal="center" readingOrder="0"/>
    </xf>
    <xf borderId="19" fillId="7" fontId="4" numFmtId="0" xfId="0" applyAlignment="1" applyBorder="1" applyFont="1">
      <alignment horizontal="center" readingOrder="0"/>
    </xf>
    <xf borderId="2" fillId="7" fontId="13" numFmtId="0" xfId="0" applyAlignment="1" applyBorder="1" applyFont="1">
      <alignment horizontal="center" readingOrder="0"/>
    </xf>
    <xf borderId="6" fillId="7" fontId="1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31" fillId="2" fontId="1" numFmtId="0" xfId="0" applyAlignment="1" applyBorder="1" applyFont="1">
      <alignment horizontal="center"/>
    </xf>
    <xf borderId="37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2" fillId="7" fontId="14" numFmtId="0" xfId="0" applyAlignment="1" applyBorder="1" applyFont="1">
      <alignment horizontal="center" readingOrder="0"/>
    </xf>
    <xf borderId="2" fillId="2" fontId="14" numFmtId="0" xfId="0" applyAlignment="1" applyBorder="1" applyFont="1">
      <alignment horizontal="center"/>
    </xf>
    <xf borderId="1" fillId="2" fontId="14" numFmtId="166" xfId="0" applyAlignment="1" applyBorder="1" applyFont="1" applyNumberFormat="1">
      <alignment horizontal="center" readingOrder="0"/>
    </xf>
    <xf borderId="7" fillId="2" fontId="14" numFmtId="167" xfId="0" applyAlignment="1" applyBorder="1" applyFont="1" applyNumberFormat="1">
      <alignment horizontal="center"/>
    </xf>
    <xf borderId="7" fillId="2" fontId="14" numFmtId="0" xfId="0" applyAlignment="1" applyBorder="1" applyFont="1">
      <alignment horizontal="center" readingOrder="0"/>
    </xf>
    <xf borderId="2" fillId="2" fontId="14" numFmtId="0" xfId="0" applyAlignment="1" applyBorder="1" applyFont="1">
      <alignment horizontal="center" readingOrder="0"/>
    </xf>
    <xf borderId="1" fillId="2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6" fillId="2" fontId="12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20" fillId="2" fontId="2" numFmtId="0" xfId="0" applyAlignment="1" applyBorder="1" applyFont="1">
      <alignment horizontal="center" readingOrder="0"/>
    </xf>
    <xf borderId="28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0" fillId="0" fontId="4" numFmtId="0" xfId="0" applyFont="1"/>
    <xf borderId="6" fillId="5" fontId="12" numFmtId="166" xfId="0" applyAlignment="1" applyBorder="1" applyFont="1" applyNumberFormat="1">
      <alignment horizontal="center" readingOrder="0"/>
    </xf>
    <xf borderId="1" fillId="7" fontId="4" numFmtId="0" xfId="0" applyAlignment="1" applyBorder="1" applyFont="1">
      <alignment horizontal="center" readingOrder="0"/>
    </xf>
    <xf borderId="6" fillId="2" fontId="17" numFmtId="166" xfId="0" applyAlignment="1" applyBorder="1" applyFont="1" applyNumberFormat="1">
      <alignment horizontal="center" readingOrder="0"/>
    </xf>
    <xf borderId="6" fillId="2" fontId="14" numFmtId="167" xfId="0" applyAlignment="1" applyBorder="1" applyFont="1" applyNumberFormat="1">
      <alignment horizontal="center" readingOrder="0"/>
    </xf>
    <xf borderId="6" fillId="2" fontId="17" numFmtId="0" xfId="0" applyAlignment="1" applyBorder="1" applyFont="1">
      <alignment horizontal="center" readingOrder="0"/>
    </xf>
    <xf borderId="6" fillId="7" fontId="12" numFmtId="166" xfId="0" applyAlignment="1" applyBorder="1" applyFont="1" applyNumberFormat="1">
      <alignment horizontal="center" readingOrder="0"/>
    </xf>
    <xf borderId="1" fillId="7" fontId="4" numFmtId="0" xfId="0" applyBorder="1" applyFont="1"/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/>
    </xf>
    <xf borderId="1" fillId="5" fontId="4" numFmtId="0" xfId="0" applyAlignment="1" applyBorder="1" applyFont="1">
      <alignment readingOrder="0"/>
    </xf>
    <xf borderId="62" fillId="2" fontId="4" numFmtId="0" xfId="0" applyAlignment="1" applyBorder="1" applyFont="1">
      <alignment horizontal="center" readingOrder="0"/>
    </xf>
    <xf borderId="45" fillId="2" fontId="12" numFmtId="166" xfId="0" applyAlignment="1" applyBorder="1" applyFont="1" applyNumberFormat="1">
      <alignment horizontal="center" readingOrder="0"/>
    </xf>
    <xf borderId="40" fillId="2" fontId="4" numFmtId="166" xfId="0" applyAlignment="1" applyBorder="1" applyFont="1" applyNumberFormat="1">
      <alignment horizontal="center" readingOrder="0"/>
    </xf>
    <xf borderId="52" fillId="2" fontId="4" numFmtId="166" xfId="0" applyAlignment="1" applyBorder="1" applyFont="1" applyNumberFormat="1">
      <alignment horizontal="center" readingOrder="0"/>
    </xf>
    <xf borderId="42" fillId="2" fontId="4" numFmtId="0" xfId="0" applyAlignment="1" applyBorder="1" applyFont="1">
      <alignment horizontal="center" readingOrder="0"/>
    </xf>
    <xf borderId="62" fillId="2" fontId="13" numFmtId="0" xfId="0" applyAlignment="1" applyBorder="1" applyFont="1">
      <alignment horizontal="center" readingOrder="0"/>
    </xf>
    <xf borderId="45" fillId="2" fontId="12" numFmtId="0" xfId="0" applyAlignment="1" applyBorder="1" applyFont="1">
      <alignment horizontal="center" readingOrder="0"/>
    </xf>
    <xf borderId="46" fillId="2" fontId="4" numFmtId="0" xfId="0" applyAlignment="1" applyBorder="1" applyFont="1">
      <alignment horizontal="center" readingOrder="0"/>
    </xf>
    <xf borderId="52" fillId="2" fontId="4" numFmtId="0" xfId="0" applyBorder="1" applyFont="1"/>
    <xf borderId="46" fillId="2" fontId="4" numFmtId="0" xfId="0" applyAlignment="1" applyBorder="1" applyFont="1">
      <alignment horizontal="center"/>
    </xf>
    <xf borderId="20" fillId="5" fontId="4" numFmtId="0" xfId="0" applyAlignment="1" applyBorder="1" applyFont="1">
      <alignment horizontal="center" readingOrder="0"/>
    </xf>
    <xf borderId="20" fillId="5" fontId="4" numFmtId="0" xfId="0" applyAlignment="1" applyBorder="1" applyFont="1">
      <alignment horizontal="center"/>
    </xf>
    <xf borderId="21" fillId="5" fontId="12" numFmtId="166" xfId="0" applyAlignment="1" applyBorder="1" applyFont="1" applyNumberFormat="1">
      <alignment horizontal="center" readingOrder="0"/>
    </xf>
    <xf borderId="65" fillId="5" fontId="4" numFmtId="166" xfId="0" applyAlignment="1" applyBorder="1" applyFont="1" applyNumberFormat="1">
      <alignment horizontal="center" readingOrder="0"/>
    </xf>
    <xf borderId="58" fillId="5" fontId="4" numFmtId="166" xfId="0" applyAlignment="1" applyBorder="1" applyFont="1" applyNumberFormat="1">
      <alignment horizontal="center" readingOrder="0"/>
    </xf>
    <xf borderId="27" fillId="5" fontId="4" numFmtId="0" xfId="0" applyAlignment="1" applyBorder="1" applyFont="1">
      <alignment horizontal="center" readingOrder="0"/>
    </xf>
    <xf borderId="20" fillId="5" fontId="13" numFmtId="0" xfId="0" applyAlignment="1" applyBorder="1" applyFont="1">
      <alignment horizontal="center" readingOrder="0"/>
    </xf>
    <xf borderId="21" fillId="5" fontId="4" numFmtId="167" xfId="0" applyAlignment="1" applyBorder="1" applyFont="1" applyNumberFormat="1">
      <alignment horizontal="center" readingOrder="0"/>
    </xf>
    <xf borderId="22" fillId="5" fontId="4" numFmtId="167" xfId="0" applyAlignment="1" applyBorder="1" applyFont="1" applyNumberFormat="1">
      <alignment horizontal="center"/>
    </xf>
    <xf borderId="21" fillId="5" fontId="12" numFmtId="0" xfId="0" applyAlignment="1" applyBorder="1" applyFont="1">
      <alignment horizontal="center" readingOrder="0"/>
    </xf>
    <xf borderId="22" fillId="5" fontId="4" numFmtId="0" xfId="0" applyAlignment="1" applyBorder="1" applyFont="1">
      <alignment horizontal="center"/>
    </xf>
    <xf borderId="58" fillId="5" fontId="4" numFmtId="0" xfId="0" applyBorder="1" applyFont="1"/>
    <xf borderId="22" fillId="5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/>
    </xf>
    <xf borderId="2" fillId="5" fontId="4" numFmtId="0" xfId="0" applyAlignment="1" applyBorder="1" applyFont="1">
      <alignment horizontal="center"/>
    </xf>
    <xf borderId="2" fillId="2" fontId="13" numFmtId="0" xfId="0" applyAlignment="1" applyBorder="1" applyFont="1">
      <alignment horizontal="center"/>
    </xf>
    <xf borderId="2" fillId="5" fontId="13" numFmtId="0" xfId="0" applyAlignment="1" applyBorder="1" applyFont="1">
      <alignment horizontal="center"/>
    </xf>
    <xf borderId="20" fillId="2" fontId="4" numFmtId="0" xfId="0" applyAlignment="1" applyBorder="1" applyFont="1">
      <alignment horizontal="center" readingOrder="0"/>
    </xf>
    <xf borderId="20" fillId="2" fontId="14" numFmtId="0" xfId="0" applyAlignment="1" applyBorder="1" applyFont="1">
      <alignment horizontal="center" readingOrder="0"/>
    </xf>
    <xf borderId="20" fillId="2" fontId="14" numFmtId="0" xfId="0" applyAlignment="1" applyBorder="1" applyFont="1">
      <alignment horizontal="center"/>
    </xf>
    <xf borderId="21" fillId="2" fontId="17" numFmtId="166" xfId="0" applyAlignment="1" applyBorder="1" applyFont="1" applyNumberFormat="1">
      <alignment horizontal="center" readingOrder="0"/>
    </xf>
    <xf borderId="65" fillId="2" fontId="4" numFmtId="166" xfId="0" applyAlignment="1" applyBorder="1" applyFont="1" applyNumberFormat="1">
      <alignment horizontal="center" readingOrder="0"/>
    </xf>
    <xf borderId="58" fillId="2" fontId="4" numFmtId="166" xfId="0" applyAlignment="1" applyBorder="1" applyFont="1" applyNumberFormat="1">
      <alignment horizontal="center" readingOrder="0"/>
    </xf>
    <xf borderId="27" fillId="2" fontId="4" numFmtId="0" xfId="0" applyAlignment="1" applyBorder="1" applyFont="1">
      <alignment horizontal="center" readingOrder="0"/>
    </xf>
    <xf borderId="20" fillId="2" fontId="13" numFmtId="0" xfId="0" applyAlignment="1" applyBorder="1" applyFont="1">
      <alignment horizontal="center" readingOrder="0"/>
    </xf>
    <xf borderId="21" fillId="2" fontId="14" numFmtId="0" xfId="0" applyAlignment="1" applyBorder="1" applyFont="1">
      <alignment horizontal="center" readingOrder="0"/>
    </xf>
    <xf borderId="22" fillId="2" fontId="4" numFmtId="0" xfId="0" applyAlignment="1" applyBorder="1" applyFont="1">
      <alignment horizontal="center" readingOrder="0"/>
    </xf>
    <xf borderId="21" fillId="2" fontId="12" numFmtId="0" xfId="0" applyAlignment="1" applyBorder="1" applyFont="1">
      <alignment horizontal="center" readingOrder="0"/>
    </xf>
    <xf borderId="58" fillId="2" fontId="14" numFmtId="0" xfId="0" applyAlignment="1" applyBorder="1" applyFont="1">
      <alignment horizontal="center" readingOrder="0"/>
    </xf>
    <xf borderId="22" fillId="2" fontId="4" numFmtId="0" xfId="0" applyAlignment="1" applyBorder="1" applyFont="1">
      <alignment horizontal="center"/>
    </xf>
    <xf borderId="0" fillId="7" fontId="4" numFmtId="0" xfId="0" applyAlignment="1" applyFont="1">
      <alignment horizontal="center" readingOrder="0"/>
    </xf>
    <xf borderId="0" fillId="7" fontId="4" numFmtId="0" xfId="0" applyAlignment="1" applyFont="1">
      <alignment horizontal="center"/>
    </xf>
    <xf borderId="0" fillId="7" fontId="12" numFmtId="166" xfId="0" applyAlignment="1" applyFont="1" applyNumberFormat="1">
      <alignment horizontal="center" readingOrder="0"/>
    </xf>
    <xf borderId="0" fillId="7" fontId="4" numFmtId="166" xfId="0" applyAlignment="1" applyFont="1" applyNumberFormat="1">
      <alignment horizontal="center" readingOrder="0"/>
    </xf>
    <xf borderId="0" fillId="7" fontId="13" numFmtId="0" xfId="0" applyAlignment="1" applyFont="1">
      <alignment horizontal="center" readingOrder="0"/>
    </xf>
    <xf borderId="0" fillId="7" fontId="4" numFmtId="167" xfId="0" applyAlignment="1" applyFont="1" applyNumberFormat="1">
      <alignment horizontal="center" readingOrder="0"/>
    </xf>
    <xf borderId="0" fillId="7" fontId="4" numFmtId="167" xfId="0" applyAlignment="1" applyFont="1" applyNumberFormat="1">
      <alignment horizontal="center"/>
    </xf>
    <xf borderId="0" fillId="7" fontId="12" numFmtId="0" xfId="0" applyAlignment="1" applyFont="1">
      <alignment horizontal="center" readingOrder="0"/>
    </xf>
    <xf borderId="0" fillId="7" fontId="4" numFmtId="0" xfId="0" applyAlignment="1" applyFont="1">
      <alignment horizontal="center"/>
    </xf>
    <xf borderId="0" fillId="7" fontId="4" numFmtId="0" xfId="0" applyFont="1"/>
    <xf borderId="0" fillId="7" fontId="4" numFmtId="0" xfId="0" applyAlignment="1" applyFont="1">
      <alignment readingOrder="0"/>
    </xf>
    <xf borderId="0" fillId="7" fontId="4" numFmtId="166" xfId="0" applyAlignment="1" applyFont="1" applyNumberFormat="1">
      <alignment horizontal="center"/>
    </xf>
    <xf borderId="2" fillId="2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/>
    </xf>
    <xf borderId="7" fillId="2" fontId="6" numFmtId="167" xfId="0" applyAlignment="1" applyBorder="1" applyFont="1" applyNumberFormat="1">
      <alignment horizontal="center"/>
    </xf>
    <xf borderId="7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2" fillId="5" fontId="6" numFmtId="0" xfId="0" applyAlignment="1" applyBorder="1" applyFont="1">
      <alignment horizontal="center" readingOrder="0"/>
    </xf>
    <xf borderId="2" fillId="5" fontId="6" numFmtId="0" xfId="0" applyAlignment="1" applyBorder="1" applyFont="1">
      <alignment horizontal="center"/>
    </xf>
    <xf borderId="1" fillId="5" fontId="6" numFmtId="166" xfId="0" applyAlignment="1" applyBorder="1" applyFont="1" applyNumberFormat="1">
      <alignment horizontal="center" readingOrder="0"/>
    </xf>
    <xf borderId="7" fillId="5" fontId="6" numFmtId="167" xfId="0" applyAlignment="1" applyBorder="1" applyFont="1" applyNumberFormat="1">
      <alignment horizontal="center"/>
    </xf>
    <xf borderId="7" fillId="5" fontId="6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2" fillId="5" fontId="14" numFmtId="0" xfId="0" applyAlignment="1" applyBorder="1" applyFont="1">
      <alignment horizontal="center" readingOrder="0"/>
    </xf>
    <xf borderId="2" fillId="5" fontId="14" numFmtId="0" xfId="0" applyAlignment="1" applyBorder="1" applyFont="1">
      <alignment horizontal="center"/>
    </xf>
    <xf borderId="6" fillId="5" fontId="17" numFmtId="166" xfId="0" applyAlignment="1" applyBorder="1" applyFont="1" applyNumberFormat="1">
      <alignment horizontal="center" readingOrder="0"/>
    </xf>
    <xf borderId="6" fillId="5" fontId="14" numFmtId="167" xfId="0" applyAlignment="1" applyBorder="1" applyFont="1" applyNumberFormat="1">
      <alignment horizontal="center" readingOrder="0"/>
    </xf>
    <xf borderId="6" fillId="5" fontId="17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 readingOrder="0"/>
    </xf>
    <xf borderId="2" fillId="7" fontId="2" numFmtId="0" xfId="0" applyAlignment="1" applyBorder="1" applyFont="1">
      <alignment horizontal="center" readingOrder="0"/>
    </xf>
    <xf borderId="23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7" fillId="7" fontId="1" numFmtId="0" xfId="0" applyAlignment="1" applyBorder="1" applyFont="1">
      <alignment horizontal="center"/>
    </xf>
    <xf borderId="2" fillId="7" fontId="3" numFmtId="0" xfId="0" applyAlignment="1" applyBorder="1" applyFont="1">
      <alignment horizontal="center" vertical="bottom"/>
    </xf>
    <xf borderId="2" fillId="7" fontId="11" numFmtId="0" xfId="0" applyAlignment="1" applyBorder="1" applyFont="1">
      <alignment horizontal="center" vertical="bottom"/>
    </xf>
    <xf borderId="57" fillId="7" fontId="2" numFmtId="0" xfId="0" applyAlignment="1" applyBorder="1" applyFont="1">
      <alignment horizontal="center" readingOrder="0"/>
    </xf>
    <xf borderId="17" fillId="7" fontId="1" numFmtId="0" xfId="0" applyAlignment="1" applyBorder="1" applyFont="1">
      <alignment horizontal="center"/>
    </xf>
    <xf borderId="59" fillId="7" fontId="1" numFmtId="0" xfId="0" applyAlignment="1" applyBorder="1" applyFont="1">
      <alignment horizontal="center"/>
    </xf>
    <xf borderId="60" fillId="7" fontId="1" numFmtId="0" xfId="0" applyAlignment="1" applyBorder="1" applyFont="1">
      <alignment horizontal="center"/>
    </xf>
    <xf borderId="2" fillId="7" fontId="11" numFmtId="0" xfId="0" applyAlignment="1" applyBorder="1" applyFont="1">
      <alignment horizontal="center" readingOrder="0" vertical="bottom"/>
    </xf>
    <xf borderId="62" fillId="7" fontId="11" numFmtId="0" xfId="0" applyAlignment="1" applyBorder="1" applyFont="1">
      <alignment horizontal="center" vertical="bottom"/>
    </xf>
    <xf borderId="62" fillId="7" fontId="3" numFmtId="0" xfId="0" applyAlignment="1" applyBorder="1" applyFont="1">
      <alignment horizontal="center" vertical="bottom"/>
    </xf>
    <xf borderId="1" fillId="2" fontId="6" numFmtId="166" xfId="0" applyAlignment="1" applyBorder="1" applyFont="1" applyNumberFormat="1">
      <alignment horizontal="center" readingOrder="0"/>
    </xf>
    <xf borderId="7" fillId="8" fontId="4" numFmtId="0" xfId="0" applyAlignment="1" applyBorder="1" applyFill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1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62" fillId="2" fontId="14" numFmtId="0" xfId="0" applyAlignment="1" applyBorder="1" applyFont="1">
      <alignment horizontal="center" readingOrder="0"/>
    </xf>
    <xf borderId="52" fillId="2" fontId="14" numFmtId="166" xfId="0" applyAlignment="1" applyBorder="1" applyFont="1" applyNumberFormat="1">
      <alignment horizontal="center" readingOrder="0"/>
    </xf>
    <xf borderId="52" fillId="2" fontId="14" numFmtId="0" xfId="0" applyAlignment="1" applyBorder="1" applyFont="1">
      <alignment horizontal="center" readingOrder="0"/>
    </xf>
    <xf borderId="21" fillId="5" fontId="4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1" fillId="5" fontId="14" numFmtId="166" xfId="0" applyAlignment="1" applyBorder="1" applyFont="1" applyNumberFormat="1">
      <alignment horizontal="center" readingOrder="0"/>
    </xf>
    <xf borderId="7" fillId="5" fontId="14" numFmtId="0" xfId="0" applyAlignment="1" applyBorder="1" applyFont="1">
      <alignment horizontal="center" readingOrder="0"/>
    </xf>
    <xf borderId="6" fillId="5" fontId="3" numFmtId="166" xfId="0" applyAlignment="1" applyBorder="1" applyFont="1" applyNumberFormat="1">
      <alignment horizontal="center" readingOrder="0" vertical="bottom"/>
    </xf>
    <xf borderId="1" fillId="2" fontId="6" numFmtId="0" xfId="0" applyAlignment="1" applyBorder="1" applyFont="1">
      <alignment readingOrder="0"/>
    </xf>
    <xf borderId="7" fillId="2" fontId="18" numFmtId="0" xfId="0" applyAlignment="1" applyBorder="1" applyFont="1">
      <alignment horizontal="center" readingOrder="0"/>
    </xf>
    <xf borderId="62" fillId="5" fontId="4" numFmtId="0" xfId="0" applyAlignment="1" applyBorder="1" applyFont="1">
      <alignment horizontal="center" readingOrder="0"/>
    </xf>
    <xf borderId="45" fillId="5" fontId="12" numFmtId="166" xfId="0" applyAlignment="1" applyBorder="1" applyFont="1" applyNumberFormat="1">
      <alignment horizontal="center" readingOrder="0"/>
    </xf>
    <xf borderId="40" fillId="5" fontId="4" numFmtId="166" xfId="0" applyAlignment="1" applyBorder="1" applyFont="1" applyNumberFormat="1">
      <alignment horizontal="center" readingOrder="0"/>
    </xf>
    <xf borderId="52" fillId="5" fontId="4" numFmtId="166" xfId="0" applyAlignment="1" applyBorder="1" applyFont="1" applyNumberFormat="1">
      <alignment horizontal="center" readingOrder="0"/>
    </xf>
    <xf borderId="42" fillId="5" fontId="4" numFmtId="0" xfId="0" applyAlignment="1" applyBorder="1" applyFont="1">
      <alignment horizontal="center" readingOrder="0"/>
    </xf>
    <xf borderId="62" fillId="5" fontId="13" numFmtId="0" xfId="0" applyAlignment="1" applyBorder="1" applyFont="1">
      <alignment horizontal="center" readingOrder="0"/>
    </xf>
    <xf borderId="45" fillId="5" fontId="12" numFmtId="0" xfId="0" applyAlignment="1" applyBorder="1" applyFont="1">
      <alignment horizontal="center" readingOrder="0"/>
    </xf>
    <xf borderId="46" fillId="5" fontId="4" numFmtId="0" xfId="0" applyAlignment="1" applyBorder="1" applyFont="1">
      <alignment horizontal="center" readingOrder="0"/>
    </xf>
    <xf borderId="40" fillId="2" fontId="4" numFmtId="0" xfId="0" applyAlignment="1" applyBorder="1" applyFont="1">
      <alignment horizontal="center" readingOrder="0"/>
    </xf>
    <xf borderId="3" fillId="5" fontId="4" numFmtId="0" xfId="0" applyBorder="1" applyFont="1"/>
    <xf borderId="5" fillId="5" fontId="4" numFmtId="0" xfId="0" applyBorder="1" applyFont="1"/>
    <xf borderId="2" fillId="2" fontId="4" numFmtId="0" xfId="0" applyAlignment="1" applyBorder="1" applyFont="1">
      <alignment horizontal="center" shrinkToFit="0" vertical="bottom" wrapText="1"/>
    </xf>
    <xf borderId="52" fillId="5" fontId="4" numFmtId="0" xfId="0" applyBorder="1" applyFont="1"/>
    <xf borderId="46" fillId="5" fontId="4" numFmtId="0" xfId="0" applyAlignment="1" applyBorder="1" applyFont="1">
      <alignment horizontal="center"/>
    </xf>
    <xf borderId="2" fillId="2" fontId="14" numFmtId="0" xfId="0" applyAlignment="1" applyBorder="1" applyFont="1">
      <alignment horizontal="center" readingOrder="0" vertical="center"/>
    </xf>
    <xf borderId="2" fillId="2" fontId="14" numFmtId="0" xfId="0" applyAlignment="1" applyBorder="1" applyFont="1">
      <alignment horizontal="center" vertical="center"/>
    </xf>
    <xf borderId="6" fillId="2" fontId="12" numFmtId="166" xfId="0" applyAlignment="1" applyBorder="1" applyFont="1" applyNumberFormat="1">
      <alignment horizontal="center" readingOrder="0" vertical="center"/>
    </xf>
    <xf borderId="64" fillId="2" fontId="4" numFmtId="166" xfId="0" applyAlignment="1" applyBorder="1" applyFont="1" applyNumberFormat="1">
      <alignment horizontal="center" readingOrder="0" vertical="center"/>
    </xf>
    <xf borderId="1" fillId="2" fontId="14" numFmtId="166" xfId="0" applyAlignment="1" applyBorder="1" applyFont="1" applyNumberFormat="1">
      <alignment horizontal="center" readingOrder="0" vertical="center"/>
    </xf>
    <xf borderId="19" fillId="2" fontId="4" numFmtId="0" xfId="0" applyAlignment="1" applyBorder="1" applyFont="1">
      <alignment horizontal="center" readingOrder="0" vertical="center"/>
    </xf>
    <xf borderId="2" fillId="2" fontId="13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center"/>
    </xf>
    <xf borderId="6" fillId="2" fontId="12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vertical="center"/>
    </xf>
    <xf borderId="0" fillId="5" fontId="1" numFmtId="166" xfId="0" applyAlignment="1" applyFont="1" applyNumberFormat="1">
      <alignment horizontal="center" readingOrder="0"/>
    </xf>
    <xf borderId="6" fillId="5" fontId="14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52" fillId="5" fontId="6" numFmtId="0" xfId="0" applyAlignment="1" applyBorder="1" applyFont="1">
      <alignment horizontal="center" readingOrder="0"/>
    </xf>
    <xf borderId="40" fillId="5" fontId="4" numFmtId="0" xfId="0" applyAlignment="1" applyBorder="1" applyFont="1">
      <alignment horizontal="center" readingOrder="0"/>
    </xf>
    <xf borderId="63" fillId="5" fontId="4" numFmtId="166" xfId="0" applyAlignment="1" applyBorder="1" applyFont="1" applyNumberFormat="1">
      <alignment horizontal="center" readingOrder="0"/>
    </xf>
    <xf borderId="66" fillId="2" fontId="1" numFmtId="166" xfId="0" applyAlignment="1" applyBorder="1" applyFont="1" applyNumberFormat="1">
      <alignment horizontal="center" readingOrder="0"/>
    </xf>
    <xf borderId="22" fillId="5" fontId="4" numFmtId="0" xfId="0" applyAlignment="1" applyBorder="1" applyFont="1">
      <alignment horizontal="center" readingOrder="0"/>
    </xf>
    <xf borderId="58" fillId="5" fontId="4" numFmtId="0" xfId="0" applyAlignment="1" applyBorder="1" applyFont="1">
      <alignment readingOrder="0"/>
    </xf>
    <xf borderId="64" fillId="5" fontId="4" numFmtId="0" xfId="0" applyAlignment="1" applyBorder="1" applyFont="1">
      <alignment horizontal="center" readingOrder="0"/>
    </xf>
    <xf borderId="52" fillId="5" fontId="4" numFmtId="0" xfId="0" applyAlignment="1" applyBorder="1" applyFont="1">
      <alignment horizontal="center" readingOrder="0"/>
    </xf>
    <xf borderId="0" fillId="5" fontId="1" numFmtId="0" xfId="0" applyFont="1"/>
    <xf borderId="2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vertical="center"/>
    </xf>
    <xf borderId="1" fillId="2" fontId="4" numFmtId="166" xfId="0" applyAlignment="1" applyBorder="1" applyFont="1" applyNumberFormat="1">
      <alignment horizontal="center" readingOrder="0" vertical="center"/>
    </xf>
    <xf borderId="6" fillId="9" fontId="6" numFmtId="0" xfId="0" applyAlignment="1" applyBorder="1" applyFill="1" applyFont="1">
      <alignment horizontal="center" readingOrder="0" vertical="center"/>
    </xf>
    <xf borderId="7" fillId="2" fontId="4" numFmtId="167" xfId="0" applyAlignment="1" applyBorder="1" applyFont="1" applyNumberFormat="1">
      <alignment horizontal="center" vertical="center"/>
    </xf>
    <xf borderId="6" fillId="9" fontId="19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/>
    </xf>
    <xf borderId="6" fillId="5" fontId="12" numFmtId="166" xfId="0" applyAlignment="1" applyBorder="1" applyFont="1" applyNumberFormat="1">
      <alignment horizontal="center" readingOrder="0" vertical="center"/>
    </xf>
    <xf borderId="64" fillId="5" fontId="4" numFmtId="166" xfId="0" applyAlignment="1" applyBorder="1" applyFont="1" applyNumberFormat="1">
      <alignment horizontal="center" readingOrder="0" vertical="center"/>
    </xf>
    <xf borderId="1" fillId="5" fontId="4" numFmtId="166" xfId="0" applyAlignment="1" applyBorder="1" applyFont="1" applyNumberFormat="1">
      <alignment horizontal="center" readingOrder="0" vertical="center"/>
    </xf>
    <xf borderId="19" fillId="5" fontId="4" numFmtId="0" xfId="0" applyAlignment="1" applyBorder="1" applyFont="1">
      <alignment horizontal="center" readingOrder="0" vertical="center"/>
    </xf>
    <xf borderId="2" fillId="5" fontId="13" numFmtId="0" xfId="0" applyAlignment="1" applyBorder="1" applyFont="1">
      <alignment horizontal="center" readingOrder="0" vertical="center"/>
    </xf>
    <xf borderId="7" fillId="5" fontId="4" numFmtId="167" xfId="0" applyAlignment="1" applyBorder="1" applyFont="1" applyNumberFormat="1">
      <alignment horizontal="center" vertical="center"/>
    </xf>
    <xf borderId="7" fillId="5" fontId="4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vertical="center"/>
    </xf>
    <xf borderId="2" fillId="2" fontId="14" numFmtId="0" xfId="0" applyAlignment="1" applyBorder="1" applyFont="1">
      <alignment horizontal="center"/>
    </xf>
    <xf borderId="6" fillId="10" fontId="4" numFmtId="0" xfId="0" applyAlignment="1" applyBorder="1" applyFill="1" applyFont="1">
      <alignment horizontal="center" readingOrder="0"/>
    </xf>
    <xf borderId="1" fillId="7" fontId="6" numFmtId="166" xfId="0" applyAlignment="1" applyBorder="1" applyFont="1" applyNumberFormat="1">
      <alignment horizontal="center" readingOrder="0"/>
    </xf>
    <xf borderId="6" fillId="2" fontId="19" numFmtId="166" xfId="0" applyAlignment="1" applyBorder="1" applyFont="1" applyNumberFormat="1">
      <alignment horizontal="center" readingOrder="0"/>
    </xf>
    <xf borderId="6" fillId="2" fontId="6" numFmtId="0" xfId="0" applyAlignment="1" applyBorder="1" applyFont="1">
      <alignment horizontal="center" readingOrder="0"/>
    </xf>
    <xf borderId="6" fillId="2" fontId="14" numFmtId="0" xfId="0" applyAlignment="1" applyBorder="1" applyFont="1">
      <alignment horizontal="center" readingOrder="0"/>
    </xf>
    <xf borderId="2" fillId="5" fontId="11" numFmtId="0" xfId="0" applyAlignment="1" applyBorder="1" applyFont="1">
      <alignment horizontal="center" readingOrder="0" vertical="bottom"/>
    </xf>
    <xf borderId="62" fillId="5" fontId="3" numFmtId="0" xfId="0" applyAlignment="1" applyBorder="1" applyFont="1">
      <alignment horizontal="center" vertical="bottom"/>
    </xf>
    <xf borderId="62" fillId="2" fontId="11" numFmtId="0" xfId="0" applyAlignment="1" applyBorder="1" applyFont="1">
      <alignment horizontal="center" readingOrder="0" vertical="bottom"/>
    </xf>
    <xf borderId="7" fillId="2" fontId="13" numFmtId="0" xfId="0" applyAlignment="1" applyBorder="1" applyFont="1">
      <alignment horizontal="center" readingOrder="0"/>
    </xf>
    <xf borderId="65" fillId="5" fontId="4" numFmtId="0" xfId="0" applyAlignment="1" applyBorder="1" applyFont="1">
      <alignment horizontal="center" readingOrder="0"/>
    </xf>
    <xf borderId="58" fillId="5" fontId="4" numFmtId="166" xfId="0" applyAlignment="1" applyBorder="1" applyFont="1" applyNumberFormat="1">
      <alignment horizontal="center"/>
    </xf>
    <xf borderId="0" fillId="7" fontId="1" numFmtId="0" xfId="0" applyFont="1"/>
    <xf borderId="32" fillId="2" fontId="1" numFmtId="0" xfId="0" applyAlignment="1" applyBorder="1" applyFont="1">
      <alignment horizontal="center"/>
    </xf>
    <xf borderId="67" fillId="2" fontId="1" numFmtId="0" xfId="0" applyAlignment="1" applyBorder="1" applyFont="1">
      <alignment horizontal="center"/>
    </xf>
    <xf borderId="64" fillId="5" fontId="1" numFmtId="0" xfId="0" applyAlignment="1" applyBorder="1" applyFont="1">
      <alignment horizontal="center"/>
    </xf>
    <xf borderId="64" fillId="2" fontId="1" numFmtId="0" xfId="0" applyAlignment="1" applyBorder="1" applyFont="1">
      <alignment horizontal="center"/>
    </xf>
    <xf borderId="2" fillId="5" fontId="14" numFmtId="0" xfId="0" applyAlignment="1" applyBorder="1" applyFont="1">
      <alignment horizontal="center" readingOrder="0" vertical="center"/>
    </xf>
    <xf borderId="2" fillId="5" fontId="14" numFmtId="0" xfId="0" applyAlignment="1" applyBorder="1" applyFont="1">
      <alignment horizontal="center" vertical="center"/>
    </xf>
    <xf borderId="6" fillId="5" fontId="17" numFmtId="166" xfId="0" applyAlignment="1" applyBorder="1" applyFont="1" applyNumberFormat="1">
      <alignment horizontal="center" readingOrder="0" vertical="center"/>
    </xf>
    <xf borderId="6" fillId="5" fontId="14" numFmtId="167" xfId="0" applyAlignment="1" applyBorder="1" applyFont="1" applyNumberFormat="1">
      <alignment horizontal="center" readingOrder="0" vertical="center"/>
    </xf>
    <xf borderId="6" fillId="5" fontId="17" numFmtId="0" xfId="0" applyAlignment="1" applyBorder="1" applyFont="1">
      <alignment horizontal="center" readingOrder="0" vertical="center"/>
    </xf>
    <xf borderId="1" fillId="5" fontId="14" numFmtId="0" xfId="0" applyAlignment="1" applyBorder="1" applyFont="1">
      <alignment horizontal="center" readingOrder="0" vertical="center"/>
    </xf>
    <xf borderId="64" fillId="2" fontId="14" numFmtId="166" xfId="0" applyAlignment="1" applyBorder="1" applyFont="1" applyNumberFormat="1">
      <alignment horizontal="center" readingOrder="0"/>
    </xf>
    <xf borderId="19" fillId="2" fontId="14" numFmtId="0" xfId="0" applyAlignment="1" applyBorder="1" applyFont="1">
      <alignment horizontal="center" readingOrder="0"/>
    </xf>
    <xf borderId="2" fillId="2" fontId="20" numFmtId="0" xfId="0" applyAlignment="1" applyBorder="1" applyFont="1">
      <alignment horizontal="center" readingOrder="0"/>
    </xf>
    <xf borderId="64" fillId="2" fontId="6" numFmtId="166" xfId="0" applyAlignment="1" applyBorder="1" applyFont="1" applyNumberFormat="1">
      <alignment horizontal="center" readingOrder="0"/>
    </xf>
    <xf borderId="19" fillId="2" fontId="6" numFmtId="0" xfId="0" applyAlignment="1" applyBorder="1" applyFont="1">
      <alignment horizontal="center" readingOrder="0"/>
    </xf>
    <xf borderId="6" fillId="2" fontId="19" numFmtId="0" xfId="0" applyAlignment="1" applyBorder="1" applyFont="1">
      <alignment horizontal="center" readingOrder="0"/>
    </xf>
    <xf borderId="32" fillId="2" fontId="3" numFmtId="0" xfId="0" applyAlignment="1" applyBorder="1" applyFont="1">
      <alignment horizontal="center" vertical="bottom"/>
    </xf>
    <xf borderId="19" fillId="5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19" fillId="5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 readingOrder="0" vertical="bottom"/>
    </xf>
    <xf borderId="64" fillId="2" fontId="4" numFmtId="167" xfId="0" applyAlignment="1" applyBorder="1" applyFont="1" applyNumberFormat="1">
      <alignment horizontal="center"/>
    </xf>
    <xf borderId="64" fillId="2" fontId="4" numFmtId="0" xfId="0" applyAlignment="1" applyBorder="1" applyFont="1">
      <alignment horizontal="center" readingOrder="0"/>
    </xf>
    <xf borderId="1" fillId="2" fontId="14" numFmtId="0" xfId="0" applyAlignment="1" applyBorder="1" applyFont="1">
      <alignment horizontal="center"/>
    </xf>
    <xf borderId="1" fillId="5" fontId="14" numFmtId="0" xfId="0" applyAlignment="1" applyBorder="1" applyFont="1">
      <alignment horizontal="center"/>
    </xf>
    <xf borderId="2" fillId="7" fontId="4" numFmtId="0" xfId="0" applyAlignment="1" applyBorder="1" applyFont="1">
      <alignment horizontal="center"/>
    </xf>
    <xf borderId="6" fillId="5" fontId="19" numFmtId="166" xfId="0" applyAlignment="1" applyBorder="1" applyFont="1" applyNumberFormat="1">
      <alignment horizontal="center" readingOrder="0"/>
    </xf>
    <xf borderId="6" fillId="5" fontId="6" numFmtId="167" xfId="0" applyAlignment="1" applyBorder="1" applyFont="1" applyNumberFormat="1">
      <alignment horizontal="center" readingOrder="0"/>
    </xf>
    <xf borderId="6" fillId="5" fontId="19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vertical="bottom"/>
    </xf>
    <xf borderId="7" fillId="11" fontId="4" numFmtId="0" xfId="0" applyAlignment="1" applyBorder="1" applyFill="1" applyFont="1">
      <alignment horizontal="center" readingOrder="0"/>
    </xf>
    <xf borderId="64" fillId="5" fontId="6" numFmtId="166" xfId="0" applyAlignment="1" applyBorder="1" applyFont="1" applyNumberFormat="1">
      <alignment horizontal="center" readingOrder="0"/>
    </xf>
    <xf borderId="19" fillId="5" fontId="6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7" fillId="5" fontId="14" numFmtId="167" xfId="0" applyAlignment="1" applyBorder="1" applyFont="1" applyNumberFormat="1">
      <alignment horizontal="center"/>
    </xf>
    <xf borderId="7" fillId="2" fontId="14" numFmtId="0" xfId="0" applyAlignment="1" applyBorder="1" applyFont="1">
      <alignment horizontal="center"/>
    </xf>
    <xf borderId="62" fillId="5" fontId="14" numFmtId="0" xfId="0" applyAlignment="1" applyBorder="1" applyFont="1">
      <alignment horizontal="center" readingOrder="0"/>
    </xf>
    <xf borderId="45" fillId="5" fontId="17" numFmtId="166" xfId="0" applyAlignment="1" applyBorder="1" applyFont="1" applyNumberFormat="1">
      <alignment horizontal="center" readingOrder="0"/>
    </xf>
    <xf borderId="52" fillId="5" fontId="14" numFmtId="0" xfId="0" applyAlignment="1" applyBorder="1" applyFont="1">
      <alignment horizontal="center" readingOrder="0"/>
    </xf>
    <xf borderId="2" fillId="7" fontId="13" numFmtId="0" xfId="0" applyAlignment="1" applyBorder="1" applyFont="1">
      <alignment horizontal="center"/>
    </xf>
    <xf borderId="64" fillId="7" fontId="4" numFmtId="0" xfId="0" applyAlignment="1" applyBorder="1" applyFont="1">
      <alignment horizontal="center" readingOrder="0"/>
    </xf>
    <xf borderId="6" fillId="5" fontId="12" numFmtId="20" xfId="0" applyAlignment="1" applyBorder="1" applyFont="1" applyNumberFormat="1">
      <alignment horizontal="center" readingOrder="0"/>
    </xf>
    <xf borderId="1" fillId="2" fontId="4" numFmtId="20" xfId="0" applyAlignment="1" applyBorder="1" applyFont="1" applyNumberFormat="1">
      <alignment horizontal="center" readingOrder="0"/>
    </xf>
    <xf borderId="20" fillId="2" fontId="4" numFmtId="0" xfId="0" applyAlignment="1" applyBorder="1" applyFont="1">
      <alignment horizontal="center"/>
    </xf>
    <xf borderId="21" fillId="2" fontId="12" numFmtId="166" xfId="0" applyAlignment="1" applyBorder="1" applyFont="1" applyNumberFormat="1">
      <alignment horizontal="center" readingOrder="0"/>
    </xf>
    <xf borderId="65" fillId="2" fontId="4" numFmtId="0" xfId="0" applyAlignment="1" applyBorder="1" applyFont="1">
      <alignment horizontal="center" readingOrder="0"/>
    </xf>
    <xf borderId="21" fillId="2" fontId="4" numFmtId="0" xfId="0" applyAlignment="1" applyBorder="1" applyFont="1">
      <alignment horizontal="center" readingOrder="0"/>
    </xf>
    <xf borderId="22" fillId="2" fontId="4" numFmtId="167" xfId="0" applyAlignment="1" applyBorder="1" applyFont="1" applyNumberFormat="1">
      <alignment horizontal="center"/>
    </xf>
    <xf borderId="58" fillId="2" fontId="4" numFmtId="0" xfId="0" applyBorder="1" applyFont="1"/>
    <xf quotePrefix="1" borderId="1" fillId="2" fontId="4" numFmtId="0" xfId="0" applyAlignment="1" applyBorder="1" applyFont="1">
      <alignment horizontal="center" readingOrder="0"/>
    </xf>
    <xf quotePrefix="1" borderId="1" fillId="5" fontId="4" numFmtId="0" xfId="0" applyAlignment="1" applyBorder="1" applyFont="1">
      <alignment horizontal="center" readingOrder="0"/>
    </xf>
    <xf quotePrefix="1" borderId="1" fillId="5" fontId="14" numFmtId="0" xfId="0" applyAlignment="1" applyBorder="1" applyFont="1">
      <alignment horizontal="center" readingOrder="0"/>
    </xf>
    <xf quotePrefix="1" borderId="1" fillId="7" fontId="4" numFmtId="0" xfId="0" applyAlignment="1" applyBorder="1" applyFont="1">
      <alignment horizontal="center" readingOrder="0"/>
    </xf>
    <xf quotePrefix="1" borderId="6" fillId="5" fontId="12" numFmtId="0" xfId="0" applyAlignment="1" applyBorder="1" applyFont="1">
      <alignment horizontal="center" readingOrder="0"/>
    </xf>
    <xf quotePrefix="1" borderId="6" fillId="2" fontId="12" numFmtId="0" xfId="0" applyAlignment="1" applyBorder="1" applyFont="1">
      <alignment horizontal="center" readingOrder="0"/>
    </xf>
    <xf quotePrefix="1" borderId="6" fillId="7" fontId="12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theme="1"/>
      </font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13</xdr:col>
      <xdr:colOff>19050</xdr:colOff>
      <xdr:row>0</xdr:row>
      <xdr:rowOff>19050</xdr:rowOff>
    </xdr:from>
    <xdr:ext cx="1905000" cy="933450"/>
    <xdr:grpSp>
      <xdr:nvGrpSpPr>
        <xdr:cNvPr id="2" name="Shape 2" title="Gambar"/>
        <xdr:cNvGrpSpPr/>
      </xdr:nvGrpSpPr>
      <xdr:grpSpPr>
        <a:xfrm>
          <a:off x="473100" y="874700"/>
          <a:ext cx="1396850" cy="663750"/>
          <a:chOff x="473100" y="874700"/>
          <a:chExt cx="1396850" cy="663750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75745" l="4208" r="77460" t="12640"/>
          <a:stretch/>
        </xdr:blipFill>
        <xdr:spPr>
          <a:xfrm>
            <a:off x="473100" y="874700"/>
            <a:ext cx="1396850" cy="663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13</xdr:col>
      <xdr:colOff>19050</xdr:colOff>
      <xdr:row>0</xdr:row>
      <xdr:rowOff>19050</xdr:rowOff>
    </xdr:from>
    <xdr:ext cx="1905000" cy="933450"/>
    <xdr:grpSp>
      <xdr:nvGrpSpPr>
        <xdr:cNvPr id="2" name="Shape 2" title="Gambar"/>
        <xdr:cNvGrpSpPr/>
      </xdr:nvGrpSpPr>
      <xdr:grpSpPr>
        <a:xfrm>
          <a:off x="473100" y="874700"/>
          <a:ext cx="1396850" cy="663750"/>
          <a:chOff x="473100" y="874700"/>
          <a:chExt cx="1396850" cy="663750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75745" l="4208" r="77460" t="12640"/>
          <a:stretch/>
        </xdr:blipFill>
        <xdr:spPr>
          <a:xfrm>
            <a:off x="473100" y="874700"/>
            <a:ext cx="1396850" cy="6637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857250</xdr:colOff>
      <xdr:row>70</xdr:row>
      <xdr:rowOff>104775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885825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28575</xdr:colOff>
      <xdr:row>70</xdr:row>
      <xdr:rowOff>76200</xdr:rowOff>
    </xdr:from>
    <xdr:ext cx="1219200" cy="16573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838200</xdr:colOff>
      <xdr:row>71</xdr:row>
      <xdr:rowOff>114300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76200</xdr:rowOff>
    </xdr:from>
    <xdr:ext cx="2466975" cy="933450"/>
    <xdr:grpSp>
      <xdr:nvGrpSpPr>
        <xdr:cNvPr id="2" name="Shape 2" title="Gambar"/>
        <xdr:cNvGrpSpPr/>
      </xdr:nvGrpSpPr>
      <xdr:grpSpPr>
        <a:xfrm>
          <a:off x="1226000" y="1607800"/>
          <a:ext cx="9649251" cy="3447576"/>
          <a:chOff x="1226000" y="1607800"/>
          <a:chExt cx="9649251" cy="3447576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44533" l="9112" r="9014" t="16463"/>
          <a:stretch/>
        </xdr:blipFill>
        <xdr:spPr>
          <a:xfrm>
            <a:off x="1226000" y="1607800"/>
            <a:ext cx="9649251" cy="344757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31</xdr:col>
      <xdr:colOff>876300</xdr:colOff>
      <xdr:row>72</xdr:row>
      <xdr:rowOff>28575</xdr:rowOff>
    </xdr:from>
    <xdr:ext cx="1152525" cy="7048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676275</xdr:colOff>
      <xdr:row>71</xdr:row>
      <xdr:rowOff>190500</xdr:rowOff>
    </xdr:from>
    <xdr:ext cx="1485900" cy="77152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57150</xdr:colOff>
      <xdr:row>71</xdr:row>
      <xdr:rowOff>123825</xdr:rowOff>
    </xdr:from>
    <xdr:ext cx="1095375" cy="9334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0</xdr:row>
      <xdr:rowOff>76200</xdr:rowOff>
    </xdr:from>
    <xdr:ext cx="2057400" cy="933450"/>
    <xdr:pic>
      <xdr:nvPicPr>
        <xdr:cNvPr id="0" name="image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D1" s="1" t="s">
        <v>1</v>
      </c>
    </row>
    <row r="3">
      <c r="A3" s="2" t="s">
        <v>2</v>
      </c>
      <c r="B3" s="2" t="s">
        <v>3</v>
      </c>
      <c r="D3" s="3" t="s">
        <v>4</v>
      </c>
      <c r="E3" s="3" t="s">
        <v>5</v>
      </c>
      <c r="F3" s="3" t="s">
        <v>6</v>
      </c>
      <c r="H3" s="4"/>
      <c r="I3" s="4"/>
      <c r="J3" s="4"/>
      <c r="K3" s="4"/>
      <c r="M3" s="4"/>
      <c r="N3" s="4"/>
      <c r="P3" s="4"/>
      <c r="Q3" s="4"/>
    </row>
    <row r="4">
      <c r="A4" s="5" t="s">
        <v>7</v>
      </c>
      <c r="B4" s="6" t="s">
        <v>8</v>
      </c>
      <c r="D4" s="6" t="s">
        <v>9</v>
      </c>
      <c r="E4" s="6" t="s">
        <v>10</v>
      </c>
      <c r="F4" s="6" t="s">
        <v>11</v>
      </c>
    </row>
    <row r="5">
      <c r="A5" s="7" t="s">
        <v>12</v>
      </c>
      <c r="B5" s="6" t="s">
        <v>13</v>
      </c>
      <c r="D5" s="6" t="s">
        <v>14</v>
      </c>
      <c r="E5" s="6" t="s">
        <v>15</v>
      </c>
      <c r="F5" s="6" t="s">
        <v>16</v>
      </c>
    </row>
    <row r="6">
      <c r="A6" s="7" t="s">
        <v>17</v>
      </c>
      <c r="B6" s="6" t="s">
        <v>18</v>
      </c>
      <c r="D6" s="6" t="s">
        <v>19</v>
      </c>
      <c r="E6" s="6" t="s">
        <v>20</v>
      </c>
      <c r="F6" s="6" t="s">
        <v>21</v>
      </c>
    </row>
    <row r="7">
      <c r="A7" s="7" t="s">
        <v>22</v>
      </c>
      <c r="B7" s="6" t="s">
        <v>23</v>
      </c>
      <c r="D7" s="6" t="s">
        <v>24</v>
      </c>
      <c r="E7" s="6" t="s">
        <v>20</v>
      </c>
      <c r="F7" s="6" t="s">
        <v>21</v>
      </c>
    </row>
    <row r="8">
      <c r="A8" s="7" t="s">
        <v>25</v>
      </c>
      <c r="B8" s="6" t="s">
        <v>26</v>
      </c>
      <c r="D8" s="6" t="s">
        <v>27</v>
      </c>
      <c r="E8" s="6" t="s">
        <v>28</v>
      </c>
      <c r="F8" s="6" t="s">
        <v>29</v>
      </c>
    </row>
    <row r="9">
      <c r="A9" s="7" t="s">
        <v>30</v>
      </c>
      <c r="B9" s="6" t="s">
        <v>23</v>
      </c>
      <c r="D9" s="6" t="s">
        <v>31</v>
      </c>
      <c r="E9" s="6" t="s">
        <v>32</v>
      </c>
      <c r="F9" s="6" t="s">
        <v>33</v>
      </c>
    </row>
    <row r="10">
      <c r="A10" s="7" t="s">
        <v>34</v>
      </c>
      <c r="B10" s="6" t="s">
        <v>35</v>
      </c>
      <c r="D10" s="6" t="s">
        <v>36</v>
      </c>
      <c r="E10" s="6" t="s">
        <v>37</v>
      </c>
      <c r="F10" s="6" t="s">
        <v>38</v>
      </c>
    </row>
    <row r="11">
      <c r="A11" s="7" t="s">
        <v>39</v>
      </c>
      <c r="B11" s="6" t="s">
        <v>35</v>
      </c>
      <c r="D11" s="6" t="s">
        <v>40</v>
      </c>
      <c r="E11" s="6" t="s">
        <v>37</v>
      </c>
      <c r="F11" s="6" t="s">
        <v>38</v>
      </c>
      <c r="J11" s="4"/>
      <c r="K11" s="4"/>
    </row>
    <row r="12">
      <c r="A12" s="7" t="s">
        <v>41</v>
      </c>
      <c r="B12" s="6" t="s">
        <v>35</v>
      </c>
      <c r="D12" s="6" t="s">
        <v>42</v>
      </c>
      <c r="E12" s="6" t="s">
        <v>37</v>
      </c>
      <c r="F12" s="6" t="s">
        <v>38</v>
      </c>
    </row>
    <row r="13">
      <c r="A13" s="7" t="s">
        <v>43</v>
      </c>
      <c r="B13" s="6" t="s">
        <v>35</v>
      </c>
      <c r="D13" s="6" t="s">
        <v>44</v>
      </c>
      <c r="E13" s="6" t="s">
        <v>37</v>
      </c>
      <c r="F13" s="6" t="s">
        <v>38</v>
      </c>
    </row>
    <row r="14">
      <c r="A14" s="7" t="s">
        <v>45</v>
      </c>
      <c r="B14" s="6" t="s">
        <v>46</v>
      </c>
      <c r="D14" s="6" t="s">
        <v>47</v>
      </c>
      <c r="E14" s="6" t="s">
        <v>37</v>
      </c>
      <c r="F14" s="6" t="s">
        <v>38</v>
      </c>
    </row>
    <row r="15">
      <c r="A15" s="7" t="s">
        <v>48</v>
      </c>
      <c r="B15" s="6" t="s">
        <v>46</v>
      </c>
      <c r="D15" s="6" t="s">
        <v>49</v>
      </c>
      <c r="E15" s="6" t="s">
        <v>37</v>
      </c>
      <c r="F15" s="6" t="s">
        <v>38</v>
      </c>
    </row>
    <row r="16">
      <c r="A16" s="7" t="s">
        <v>50</v>
      </c>
      <c r="B16" s="6" t="s">
        <v>46</v>
      </c>
      <c r="D16" s="6" t="s">
        <v>51</v>
      </c>
      <c r="E16" s="6" t="s">
        <v>37</v>
      </c>
      <c r="F16" s="6" t="s">
        <v>38</v>
      </c>
    </row>
    <row r="17">
      <c r="A17" s="7" t="s">
        <v>52</v>
      </c>
      <c r="B17" s="6" t="s">
        <v>46</v>
      </c>
      <c r="D17" s="6" t="s">
        <v>53</v>
      </c>
      <c r="E17" s="6" t="s">
        <v>37</v>
      </c>
      <c r="F17" s="6" t="s">
        <v>38</v>
      </c>
    </row>
    <row r="18">
      <c r="A18" s="7" t="s">
        <v>54</v>
      </c>
      <c r="B18" s="6" t="s">
        <v>55</v>
      </c>
      <c r="D18" s="6" t="s">
        <v>56</v>
      </c>
      <c r="E18" s="6" t="s">
        <v>37</v>
      </c>
      <c r="F18" s="6" t="s">
        <v>38</v>
      </c>
    </row>
    <row r="19">
      <c r="A19" s="7" t="s">
        <v>57</v>
      </c>
      <c r="B19" s="6" t="s">
        <v>55</v>
      </c>
      <c r="D19" s="6" t="s">
        <v>58</v>
      </c>
      <c r="E19" s="6" t="s">
        <v>37</v>
      </c>
      <c r="F19" s="6" t="s">
        <v>38</v>
      </c>
    </row>
    <row r="20">
      <c r="A20" s="7" t="s">
        <v>59</v>
      </c>
      <c r="B20" s="6" t="s">
        <v>55</v>
      </c>
      <c r="D20" s="6" t="s">
        <v>60</v>
      </c>
      <c r="E20" s="6" t="s">
        <v>37</v>
      </c>
      <c r="F20" s="6" t="s">
        <v>38</v>
      </c>
    </row>
    <row r="21">
      <c r="A21" s="7" t="s">
        <v>61</v>
      </c>
      <c r="B21" s="6" t="s">
        <v>55</v>
      </c>
      <c r="D21" s="6" t="s">
        <v>62</v>
      </c>
      <c r="E21" s="6" t="s">
        <v>37</v>
      </c>
      <c r="F21" s="6" t="s">
        <v>38</v>
      </c>
    </row>
    <row r="22">
      <c r="A22" s="6" t="s">
        <v>63</v>
      </c>
      <c r="B22" s="6" t="s">
        <v>64</v>
      </c>
      <c r="D22" s="6" t="s">
        <v>65</v>
      </c>
      <c r="E22" s="6" t="s">
        <v>37</v>
      </c>
      <c r="F22" s="6" t="s">
        <v>38</v>
      </c>
    </row>
    <row r="23">
      <c r="A23" s="6" t="s">
        <v>66</v>
      </c>
      <c r="B23" s="6" t="s">
        <v>67</v>
      </c>
      <c r="D23" s="6" t="s">
        <v>68</v>
      </c>
      <c r="E23" s="6" t="s">
        <v>37</v>
      </c>
      <c r="F23" s="6" t="s">
        <v>38</v>
      </c>
    </row>
    <row r="24">
      <c r="A24" s="6" t="s">
        <v>69</v>
      </c>
      <c r="B24" s="6" t="s">
        <v>67</v>
      </c>
      <c r="D24" s="6" t="s">
        <v>70</v>
      </c>
      <c r="E24" s="6" t="s">
        <v>37</v>
      </c>
      <c r="F24" s="6" t="s">
        <v>38</v>
      </c>
    </row>
    <row r="25">
      <c r="A25" s="6" t="s">
        <v>71</v>
      </c>
      <c r="B25" s="6" t="s">
        <v>64</v>
      </c>
      <c r="D25" s="6" t="s">
        <v>72</v>
      </c>
      <c r="E25" s="6" t="s">
        <v>37</v>
      </c>
      <c r="F25" s="6" t="s">
        <v>38</v>
      </c>
      <c r="J25" s="4"/>
      <c r="K25" s="4"/>
    </row>
    <row r="26">
      <c r="A26" s="6" t="s">
        <v>73</v>
      </c>
      <c r="B26" s="6" t="s">
        <v>64</v>
      </c>
      <c r="D26" s="6" t="s">
        <v>72</v>
      </c>
      <c r="E26" s="6" t="s">
        <v>37</v>
      </c>
      <c r="F26" s="6" t="s">
        <v>38</v>
      </c>
    </row>
    <row r="27">
      <c r="A27" s="6" t="s">
        <v>74</v>
      </c>
      <c r="B27" s="6" t="s">
        <v>75</v>
      </c>
      <c r="D27" s="6" t="s">
        <v>76</v>
      </c>
      <c r="E27" s="6" t="s">
        <v>37</v>
      </c>
      <c r="F27" s="6" t="s">
        <v>38</v>
      </c>
    </row>
    <row r="28">
      <c r="A28" s="6" t="s">
        <v>77</v>
      </c>
      <c r="B28" s="6" t="s">
        <v>75</v>
      </c>
      <c r="D28" s="6" t="s">
        <v>78</v>
      </c>
      <c r="E28" s="6" t="s">
        <v>37</v>
      </c>
      <c r="F28" s="6" t="s">
        <v>38</v>
      </c>
    </row>
    <row r="29">
      <c r="A29" s="8" t="s">
        <v>79</v>
      </c>
      <c r="B29" s="8" t="s">
        <v>13</v>
      </c>
      <c r="D29" s="6" t="s">
        <v>80</v>
      </c>
      <c r="E29" s="6" t="s">
        <v>37</v>
      </c>
      <c r="F29" s="6" t="s">
        <v>38</v>
      </c>
    </row>
    <row r="30">
      <c r="A30" s="6" t="s">
        <v>81</v>
      </c>
      <c r="B30" s="6" t="s">
        <v>82</v>
      </c>
      <c r="D30" s="6" t="s">
        <v>83</v>
      </c>
      <c r="E30" s="6" t="s">
        <v>37</v>
      </c>
      <c r="F30" s="6" t="s">
        <v>38</v>
      </c>
    </row>
    <row r="31">
      <c r="A31" s="6" t="s">
        <v>84</v>
      </c>
      <c r="B31" s="6" t="s">
        <v>46</v>
      </c>
      <c r="D31" s="6" t="s">
        <v>85</v>
      </c>
      <c r="E31" s="6" t="s">
        <v>37</v>
      </c>
      <c r="F31" s="6" t="s">
        <v>38</v>
      </c>
    </row>
    <row r="32">
      <c r="A32" s="6" t="s">
        <v>86</v>
      </c>
      <c r="B32" s="6" t="s">
        <v>87</v>
      </c>
      <c r="D32" s="6" t="s">
        <v>85</v>
      </c>
      <c r="E32" s="6" t="s">
        <v>37</v>
      </c>
      <c r="F32" s="6" t="s">
        <v>38</v>
      </c>
    </row>
    <row r="33">
      <c r="A33" s="6" t="s">
        <v>88</v>
      </c>
      <c r="B33" s="6" t="s">
        <v>89</v>
      </c>
      <c r="D33" s="6" t="s">
        <v>90</v>
      </c>
      <c r="E33" s="6" t="s">
        <v>37</v>
      </c>
      <c r="F33" s="6" t="s">
        <v>38</v>
      </c>
    </row>
    <row r="34">
      <c r="A34" s="6" t="s">
        <v>91</v>
      </c>
      <c r="B34" s="6" t="s">
        <v>89</v>
      </c>
      <c r="D34" s="6" t="s">
        <v>92</v>
      </c>
      <c r="E34" s="6" t="s">
        <v>37</v>
      </c>
      <c r="F34" s="6" t="s">
        <v>38</v>
      </c>
    </row>
    <row r="35">
      <c r="A35" s="6" t="s">
        <v>93</v>
      </c>
      <c r="B35" s="6" t="s">
        <v>89</v>
      </c>
      <c r="D35" s="6" t="s">
        <v>94</v>
      </c>
      <c r="E35" s="6" t="s">
        <v>37</v>
      </c>
      <c r="F35" s="6" t="s">
        <v>38</v>
      </c>
    </row>
    <row r="36">
      <c r="A36" s="6" t="s">
        <v>95</v>
      </c>
      <c r="B36" s="6" t="s">
        <v>89</v>
      </c>
      <c r="D36" s="6" t="s">
        <v>96</v>
      </c>
      <c r="E36" s="6" t="s">
        <v>37</v>
      </c>
      <c r="F36" s="6" t="s">
        <v>38</v>
      </c>
    </row>
    <row r="37">
      <c r="A37" s="6" t="s">
        <v>97</v>
      </c>
      <c r="B37" s="6" t="s">
        <v>46</v>
      </c>
      <c r="D37" s="6" t="s">
        <v>98</v>
      </c>
      <c r="E37" s="6" t="s">
        <v>37</v>
      </c>
      <c r="F37" s="6" t="s">
        <v>38</v>
      </c>
      <c r="J37" s="4"/>
      <c r="K37" s="4"/>
    </row>
    <row r="38">
      <c r="A38" s="6" t="s">
        <v>99</v>
      </c>
      <c r="B38" s="6" t="s">
        <v>35</v>
      </c>
      <c r="D38" s="6" t="s">
        <v>100</v>
      </c>
      <c r="E38" s="6" t="s">
        <v>37</v>
      </c>
      <c r="F38" s="6" t="s">
        <v>38</v>
      </c>
    </row>
    <row r="39">
      <c r="A39" s="6" t="s">
        <v>101</v>
      </c>
      <c r="B39" s="6" t="s">
        <v>35</v>
      </c>
      <c r="D39" s="6" t="s">
        <v>102</v>
      </c>
      <c r="E39" s="6" t="s">
        <v>37</v>
      </c>
      <c r="F39" s="6" t="s">
        <v>38</v>
      </c>
    </row>
    <row r="40">
      <c r="A40" s="6" t="s">
        <v>103</v>
      </c>
      <c r="B40" s="6" t="s">
        <v>46</v>
      </c>
      <c r="D40" s="6" t="s">
        <v>104</v>
      </c>
      <c r="E40" s="6" t="s">
        <v>37</v>
      </c>
      <c r="F40" s="6" t="s">
        <v>38</v>
      </c>
    </row>
    <row r="41">
      <c r="A41" s="6" t="s">
        <v>105</v>
      </c>
      <c r="B41" s="6" t="s">
        <v>35</v>
      </c>
      <c r="D41" s="6" t="s">
        <v>106</v>
      </c>
      <c r="E41" s="6" t="s">
        <v>37</v>
      </c>
      <c r="F41" s="6" t="s">
        <v>38</v>
      </c>
    </row>
    <row r="42">
      <c r="A42" s="6" t="s">
        <v>107</v>
      </c>
      <c r="B42" s="6" t="s">
        <v>55</v>
      </c>
      <c r="D42" s="6" t="s">
        <v>108</v>
      </c>
      <c r="E42" s="6" t="s">
        <v>37</v>
      </c>
      <c r="F42" s="6" t="s">
        <v>38</v>
      </c>
    </row>
    <row r="43">
      <c r="A43" s="6" t="s">
        <v>109</v>
      </c>
      <c r="B43" s="6" t="s">
        <v>55</v>
      </c>
      <c r="D43" s="6" t="s">
        <v>110</v>
      </c>
      <c r="E43" s="6" t="s">
        <v>37</v>
      </c>
      <c r="F43" s="6" t="s">
        <v>38</v>
      </c>
    </row>
    <row r="44">
      <c r="A44" s="6" t="s">
        <v>111</v>
      </c>
      <c r="B44" s="6" t="s">
        <v>64</v>
      </c>
      <c r="D44" s="6" t="s">
        <v>112</v>
      </c>
      <c r="E44" s="6" t="s">
        <v>37</v>
      </c>
      <c r="F44" s="6" t="s">
        <v>38</v>
      </c>
    </row>
    <row r="45">
      <c r="A45" s="6" t="s">
        <v>113</v>
      </c>
      <c r="B45" s="6" t="s">
        <v>64</v>
      </c>
      <c r="D45" s="6" t="s">
        <v>114</v>
      </c>
      <c r="E45" s="6" t="s">
        <v>37</v>
      </c>
      <c r="F45" s="6" t="s">
        <v>38</v>
      </c>
    </row>
    <row r="46">
      <c r="A46" s="6" t="s">
        <v>115</v>
      </c>
      <c r="B46" s="6" t="s">
        <v>64</v>
      </c>
      <c r="D46" s="6" t="s">
        <v>116</v>
      </c>
      <c r="E46" s="6" t="s">
        <v>37</v>
      </c>
      <c r="F46" s="6" t="s">
        <v>38</v>
      </c>
    </row>
    <row r="47">
      <c r="A47" s="6" t="s">
        <v>117</v>
      </c>
      <c r="B47" s="6" t="s">
        <v>64</v>
      </c>
      <c r="D47" s="6" t="s">
        <v>118</v>
      </c>
      <c r="E47" s="6" t="s">
        <v>37</v>
      </c>
      <c r="F47" s="6" t="s">
        <v>38</v>
      </c>
    </row>
    <row r="48">
      <c r="A48" s="6" t="s">
        <v>119</v>
      </c>
      <c r="B48" s="6" t="s">
        <v>55</v>
      </c>
      <c r="D48" s="6" t="s">
        <v>120</v>
      </c>
      <c r="E48" s="6" t="s">
        <v>37</v>
      </c>
      <c r="F48" s="6" t="s">
        <v>38</v>
      </c>
    </row>
    <row r="49">
      <c r="A49" s="6" t="s">
        <v>121</v>
      </c>
      <c r="B49" s="6" t="s">
        <v>46</v>
      </c>
      <c r="D49" s="6" t="s">
        <v>122</v>
      </c>
      <c r="E49" s="6" t="s">
        <v>37</v>
      </c>
      <c r="F49" s="6" t="s">
        <v>38</v>
      </c>
    </row>
    <row r="50">
      <c r="A50" s="6" t="s">
        <v>123</v>
      </c>
      <c r="B50" s="6" t="s">
        <v>64</v>
      </c>
      <c r="D50" s="6" t="s">
        <v>124</v>
      </c>
      <c r="E50" s="6" t="s">
        <v>37</v>
      </c>
      <c r="F50" s="6" t="s">
        <v>38</v>
      </c>
    </row>
    <row r="51">
      <c r="A51" s="6" t="s">
        <v>125</v>
      </c>
      <c r="B51" s="6" t="s">
        <v>13</v>
      </c>
      <c r="D51" s="6" t="s">
        <v>126</v>
      </c>
      <c r="E51" s="6" t="s">
        <v>37</v>
      </c>
      <c r="F51" s="6" t="s">
        <v>38</v>
      </c>
    </row>
    <row r="52">
      <c r="A52" s="6" t="s">
        <v>127</v>
      </c>
      <c r="B52" s="6" t="s">
        <v>87</v>
      </c>
      <c r="D52" s="6" t="s">
        <v>128</v>
      </c>
      <c r="E52" s="6" t="s">
        <v>37</v>
      </c>
      <c r="F52" s="6" t="s">
        <v>38</v>
      </c>
      <c r="J52" s="4"/>
      <c r="K52" s="4"/>
    </row>
    <row r="53">
      <c r="A53" s="6" t="s">
        <v>129</v>
      </c>
      <c r="B53" s="6" t="s">
        <v>26</v>
      </c>
      <c r="D53" s="6" t="s">
        <v>130</v>
      </c>
      <c r="E53" s="6" t="s">
        <v>37</v>
      </c>
      <c r="F53" s="6" t="s">
        <v>38</v>
      </c>
    </row>
    <row r="54">
      <c r="A54" s="8" t="s">
        <v>131</v>
      </c>
      <c r="B54" s="8" t="s">
        <v>132</v>
      </c>
      <c r="D54" s="6" t="s">
        <v>133</v>
      </c>
      <c r="E54" s="6" t="s">
        <v>37</v>
      </c>
      <c r="F54" s="6" t="s">
        <v>38</v>
      </c>
    </row>
    <row r="55">
      <c r="A55" s="6" t="s">
        <v>134</v>
      </c>
      <c r="B55" s="6" t="s">
        <v>135</v>
      </c>
      <c r="D55" s="6" t="s">
        <v>136</v>
      </c>
      <c r="E55" s="6" t="s">
        <v>37</v>
      </c>
      <c r="F55" s="6" t="s">
        <v>38</v>
      </c>
    </row>
    <row r="56">
      <c r="A56" s="8" t="s">
        <v>137</v>
      </c>
      <c r="B56" s="8" t="s">
        <v>87</v>
      </c>
      <c r="D56" s="6" t="s">
        <v>138</v>
      </c>
      <c r="E56" s="6" t="s">
        <v>37</v>
      </c>
      <c r="F56" s="6" t="s">
        <v>38</v>
      </c>
    </row>
    <row r="57">
      <c r="A57" s="6" t="s">
        <v>139</v>
      </c>
      <c r="B57" s="6" t="s">
        <v>64</v>
      </c>
      <c r="D57" s="6" t="s">
        <v>140</v>
      </c>
      <c r="E57" s="6" t="s">
        <v>37</v>
      </c>
      <c r="F57" s="6" t="s">
        <v>38</v>
      </c>
    </row>
    <row r="58">
      <c r="A58" s="6" t="s">
        <v>141</v>
      </c>
      <c r="B58" s="6" t="s">
        <v>64</v>
      </c>
      <c r="D58" s="6" t="s">
        <v>142</v>
      </c>
      <c r="E58" s="6" t="s">
        <v>37</v>
      </c>
      <c r="F58" s="6" t="s">
        <v>38</v>
      </c>
    </row>
    <row r="59">
      <c r="A59" s="6" t="s">
        <v>143</v>
      </c>
      <c r="B59" s="6" t="s">
        <v>64</v>
      </c>
      <c r="D59" s="6" t="s">
        <v>144</v>
      </c>
      <c r="E59" s="6" t="s">
        <v>37</v>
      </c>
      <c r="F59" s="6" t="s">
        <v>38</v>
      </c>
    </row>
    <row r="60">
      <c r="A60" s="6" t="s">
        <v>145</v>
      </c>
      <c r="B60" s="6" t="s">
        <v>64</v>
      </c>
      <c r="D60" s="6" t="s">
        <v>146</v>
      </c>
      <c r="E60" s="6" t="s">
        <v>37</v>
      </c>
      <c r="F60" s="6" t="s">
        <v>38</v>
      </c>
    </row>
    <row r="61">
      <c r="A61" s="6" t="s">
        <v>147</v>
      </c>
      <c r="B61" s="6" t="s">
        <v>148</v>
      </c>
      <c r="D61" s="6" t="s">
        <v>149</v>
      </c>
      <c r="E61" s="6" t="s">
        <v>37</v>
      </c>
      <c r="F61" s="6" t="s">
        <v>38</v>
      </c>
    </row>
    <row r="62">
      <c r="A62" s="6" t="s">
        <v>150</v>
      </c>
      <c r="B62" s="6" t="s">
        <v>148</v>
      </c>
      <c r="D62" s="6" t="s">
        <v>151</v>
      </c>
      <c r="E62" s="6" t="s">
        <v>37</v>
      </c>
      <c r="F62" s="6" t="s">
        <v>38</v>
      </c>
    </row>
    <row r="63">
      <c r="A63" s="6" t="s">
        <v>152</v>
      </c>
      <c r="B63" s="6" t="s">
        <v>153</v>
      </c>
      <c r="D63" s="6" t="s">
        <v>154</v>
      </c>
      <c r="E63" s="6" t="s">
        <v>37</v>
      </c>
      <c r="F63" s="6" t="s">
        <v>38</v>
      </c>
    </row>
    <row r="64">
      <c r="A64" s="6" t="s">
        <v>155</v>
      </c>
      <c r="B64" s="6" t="s">
        <v>153</v>
      </c>
      <c r="D64" s="6" t="s">
        <v>156</v>
      </c>
      <c r="E64" s="6" t="s">
        <v>37</v>
      </c>
      <c r="F64" s="6" t="s">
        <v>38</v>
      </c>
    </row>
    <row r="65">
      <c r="A65" s="6" t="s">
        <v>157</v>
      </c>
      <c r="B65" s="6" t="s">
        <v>153</v>
      </c>
      <c r="D65" s="6" t="s">
        <v>158</v>
      </c>
      <c r="E65" s="6" t="s">
        <v>37</v>
      </c>
      <c r="F65" s="6" t="s">
        <v>38</v>
      </c>
    </row>
    <row r="66">
      <c r="A66" s="6" t="s">
        <v>159</v>
      </c>
      <c r="B66" s="6" t="s">
        <v>153</v>
      </c>
      <c r="D66" s="6" t="s">
        <v>160</v>
      </c>
      <c r="E66" s="6" t="s">
        <v>37</v>
      </c>
      <c r="F66" s="6" t="s">
        <v>38</v>
      </c>
    </row>
    <row r="67">
      <c r="A67" s="6" t="s">
        <v>161</v>
      </c>
      <c r="B67" s="6" t="s">
        <v>153</v>
      </c>
      <c r="D67" s="6" t="s">
        <v>162</v>
      </c>
      <c r="E67" s="6" t="s">
        <v>37</v>
      </c>
      <c r="F67" s="6" t="s">
        <v>38</v>
      </c>
    </row>
    <row r="68">
      <c r="A68" s="6" t="s">
        <v>163</v>
      </c>
      <c r="B68" s="6" t="s">
        <v>153</v>
      </c>
      <c r="D68" s="6" t="s">
        <v>164</v>
      </c>
      <c r="E68" s="6" t="s">
        <v>37</v>
      </c>
      <c r="F68" s="6" t="s">
        <v>38</v>
      </c>
    </row>
    <row r="69">
      <c r="A69" s="6" t="s">
        <v>165</v>
      </c>
      <c r="B69" s="6" t="s">
        <v>153</v>
      </c>
      <c r="D69" s="6" t="s">
        <v>166</v>
      </c>
      <c r="E69" s="6" t="s">
        <v>37</v>
      </c>
      <c r="F69" s="6" t="s">
        <v>38</v>
      </c>
    </row>
    <row r="70">
      <c r="A70" s="6" t="s">
        <v>167</v>
      </c>
      <c r="B70" s="6" t="s">
        <v>153</v>
      </c>
      <c r="D70" s="6" t="s">
        <v>168</v>
      </c>
      <c r="E70" s="6" t="s">
        <v>37</v>
      </c>
      <c r="F70" s="6" t="s">
        <v>38</v>
      </c>
    </row>
    <row r="71">
      <c r="A71" s="6" t="s">
        <v>169</v>
      </c>
      <c r="B71" s="6" t="s">
        <v>170</v>
      </c>
      <c r="D71" s="6" t="s">
        <v>171</v>
      </c>
      <c r="E71" s="6" t="s">
        <v>37</v>
      </c>
      <c r="F71" s="6" t="s">
        <v>38</v>
      </c>
    </row>
    <row r="72">
      <c r="A72" s="6" t="s">
        <v>172</v>
      </c>
      <c r="B72" s="6" t="s">
        <v>170</v>
      </c>
      <c r="D72" s="6" t="s">
        <v>173</v>
      </c>
      <c r="E72" s="6" t="s">
        <v>37</v>
      </c>
      <c r="F72" s="6" t="s">
        <v>38</v>
      </c>
    </row>
    <row r="73">
      <c r="A73" s="6" t="s">
        <v>174</v>
      </c>
      <c r="B73" s="6" t="s">
        <v>170</v>
      </c>
      <c r="D73" s="6" t="s">
        <v>173</v>
      </c>
      <c r="E73" s="6" t="s">
        <v>37</v>
      </c>
      <c r="F73" s="6" t="s">
        <v>38</v>
      </c>
    </row>
    <row r="74">
      <c r="A74" s="6" t="s">
        <v>175</v>
      </c>
      <c r="B74" s="6" t="s">
        <v>170</v>
      </c>
      <c r="D74" s="6" t="s">
        <v>176</v>
      </c>
      <c r="E74" s="6" t="s">
        <v>37</v>
      </c>
      <c r="F74" s="6" t="s">
        <v>38</v>
      </c>
    </row>
    <row r="75">
      <c r="A75" s="6" t="s">
        <v>177</v>
      </c>
      <c r="B75" s="6" t="s">
        <v>170</v>
      </c>
      <c r="D75" s="6" t="s">
        <v>178</v>
      </c>
      <c r="E75" s="6" t="s">
        <v>37</v>
      </c>
      <c r="F75" s="6" t="s">
        <v>38</v>
      </c>
    </row>
    <row r="76">
      <c r="A76" s="6" t="s">
        <v>179</v>
      </c>
      <c r="B76" s="6" t="s">
        <v>170</v>
      </c>
      <c r="D76" s="6" t="s">
        <v>180</v>
      </c>
      <c r="E76" s="6" t="s">
        <v>37</v>
      </c>
      <c r="F76" s="6" t="s">
        <v>38</v>
      </c>
    </row>
    <row r="77">
      <c r="A77" s="6" t="s">
        <v>181</v>
      </c>
      <c r="B77" s="6" t="s">
        <v>67</v>
      </c>
      <c r="D77" s="6" t="s">
        <v>182</v>
      </c>
      <c r="E77" s="6" t="s">
        <v>37</v>
      </c>
      <c r="F77" s="6" t="s">
        <v>38</v>
      </c>
    </row>
    <row r="78">
      <c r="A78" s="6" t="s">
        <v>183</v>
      </c>
      <c r="B78" s="6" t="s">
        <v>67</v>
      </c>
      <c r="D78" s="6" t="s">
        <v>184</v>
      </c>
      <c r="E78" s="6" t="s">
        <v>37</v>
      </c>
      <c r="F78" s="6" t="s">
        <v>38</v>
      </c>
    </row>
    <row r="79">
      <c r="A79" s="6" t="s">
        <v>185</v>
      </c>
      <c r="B79" s="6" t="s">
        <v>89</v>
      </c>
      <c r="D79" s="6" t="s">
        <v>186</v>
      </c>
      <c r="E79" s="6" t="s">
        <v>37</v>
      </c>
      <c r="F79" s="6" t="s">
        <v>38</v>
      </c>
    </row>
    <row r="80">
      <c r="A80" s="6" t="s">
        <v>187</v>
      </c>
      <c r="B80" s="6" t="s">
        <v>89</v>
      </c>
      <c r="D80" s="6" t="s">
        <v>188</v>
      </c>
      <c r="E80" s="6" t="s">
        <v>37</v>
      </c>
      <c r="F80" s="6" t="s">
        <v>38</v>
      </c>
    </row>
    <row r="81">
      <c r="A81" s="6" t="s">
        <v>189</v>
      </c>
      <c r="B81" s="6" t="s">
        <v>190</v>
      </c>
      <c r="D81" s="6" t="s">
        <v>191</v>
      </c>
      <c r="E81" s="6" t="s">
        <v>37</v>
      </c>
      <c r="F81" s="6" t="s">
        <v>38</v>
      </c>
    </row>
    <row r="82">
      <c r="A82" s="6" t="s">
        <v>192</v>
      </c>
      <c r="B82" s="6" t="s">
        <v>190</v>
      </c>
      <c r="D82" s="6" t="s">
        <v>193</v>
      </c>
      <c r="E82" s="6" t="s">
        <v>37</v>
      </c>
      <c r="F82" s="6" t="s">
        <v>38</v>
      </c>
    </row>
    <row r="83">
      <c r="A83" s="6" t="s">
        <v>194</v>
      </c>
      <c r="B83" s="6" t="s">
        <v>190</v>
      </c>
      <c r="D83" s="6" t="s">
        <v>195</v>
      </c>
      <c r="E83" s="6" t="s">
        <v>37</v>
      </c>
      <c r="F83" s="6" t="s">
        <v>38</v>
      </c>
    </row>
    <row r="84">
      <c r="A84" s="6" t="s">
        <v>196</v>
      </c>
      <c r="B84" s="6" t="s">
        <v>190</v>
      </c>
      <c r="D84" s="6" t="s">
        <v>197</v>
      </c>
      <c r="E84" s="6" t="s">
        <v>37</v>
      </c>
      <c r="F84" s="6" t="s">
        <v>38</v>
      </c>
    </row>
    <row r="85">
      <c r="A85" s="6" t="s">
        <v>198</v>
      </c>
      <c r="B85" s="6" t="s">
        <v>75</v>
      </c>
      <c r="D85" s="6" t="s">
        <v>199</v>
      </c>
      <c r="E85" s="6" t="s">
        <v>37</v>
      </c>
      <c r="F85" s="6" t="s">
        <v>38</v>
      </c>
    </row>
    <row r="86">
      <c r="A86" s="6" t="s">
        <v>200</v>
      </c>
      <c r="B86" s="6" t="s">
        <v>75</v>
      </c>
      <c r="D86" s="6" t="s">
        <v>201</v>
      </c>
      <c r="E86" s="6" t="s">
        <v>37</v>
      </c>
      <c r="F86" s="6" t="s">
        <v>38</v>
      </c>
    </row>
    <row r="87">
      <c r="A87" s="6" t="s">
        <v>202</v>
      </c>
      <c r="B87" s="6" t="s">
        <v>75</v>
      </c>
      <c r="D87" s="6" t="s">
        <v>203</v>
      </c>
      <c r="E87" s="6" t="s">
        <v>37</v>
      </c>
      <c r="F87" s="6" t="s">
        <v>38</v>
      </c>
    </row>
    <row r="88">
      <c r="A88" s="6" t="s">
        <v>204</v>
      </c>
      <c r="B88" s="6" t="s">
        <v>75</v>
      </c>
      <c r="D88" s="6" t="s">
        <v>205</v>
      </c>
      <c r="E88" s="6" t="s">
        <v>37</v>
      </c>
      <c r="F88" s="6" t="s">
        <v>38</v>
      </c>
    </row>
    <row r="89">
      <c r="A89" s="6" t="s">
        <v>206</v>
      </c>
      <c r="B89" s="6" t="s">
        <v>75</v>
      </c>
      <c r="D89" s="6" t="s">
        <v>207</v>
      </c>
      <c r="E89" s="6" t="s">
        <v>37</v>
      </c>
      <c r="F89" s="6" t="s">
        <v>38</v>
      </c>
    </row>
    <row r="90">
      <c r="A90" s="6" t="s">
        <v>208</v>
      </c>
      <c r="B90" s="6" t="s">
        <v>75</v>
      </c>
      <c r="D90" s="6" t="s">
        <v>209</v>
      </c>
      <c r="E90" s="6" t="s">
        <v>37</v>
      </c>
      <c r="F90" s="6" t="s">
        <v>38</v>
      </c>
    </row>
    <row r="91">
      <c r="A91" s="6" t="s">
        <v>210</v>
      </c>
      <c r="B91" s="6" t="s">
        <v>75</v>
      </c>
      <c r="D91" s="6" t="s">
        <v>211</v>
      </c>
      <c r="E91" s="6" t="s">
        <v>37</v>
      </c>
      <c r="F91" s="6" t="s">
        <v>38</v>
      </c>
    </row>
    <row r="92">
      <c r="A92" s="6" t="s">
        <v>212</v>
      </c>
      <c r="B92" s="6" t="s">
        <v>75</v>
      </c>
      <c r="D92" s="6" t="s">
        <v>213</v>
      </c>
      <c r="E92" s="6" t="s">
        <v>37</v>
      </c>
      <c r="F92" s="6" t="s">
        <v>38</v>
      </c>
    </row>
    <row r="93">
      <c r="A93" s="6" t="s">
        <v>214</v>
      </c>
      <c r="B93" s="6" t="s">
        <v>75</v>
      </c>
      <c r="D93" s="6" t="s">
        <v>215</v>
      </c>
      <c r="E93" s="6" t="s">
        <v>37</v>
      </c>
      <c r="F93" s="6" t="s">
        <v>38</v>
      </c>
    </row>
    <row r="94">
      <c r="A94" s="6" t="s">
        <v>216</v>
      </c>
      <c r="B94" s="6" t="s">
        <v>75</v>
      </c>
      <c r="D94" s="6" t="s">
        <v>217</v>
      </c>
      <c r="E94" s="6" t="s">
        <v>37</v>
      </c>
      <c r="F94" s="6" t="s">
        <v>38</v>
      </c>
    </row>
    <row r="95">
      <c r="A95" s="6" t="s">
        <v>218</v>
      </c>
      <c r="B95" s="6" t="s">
        <v>75</v>
      </c>
      <c r="D95" s="6" t="s">
        <v>219</v>
      </c>
      <c r="E95" s="6" t="s">
        <v>37</v>
      </c>
      <c r="F95" s="6" t="s">
        <v>38</v>
      </c>
    </row>
    <row r="96">
      <c r="A96" s="6" t="s">
        <v>220</v>
      </c>
      <c r="B96" s="6" t="s">
        <v>75</v>
      </c>
      <c r="D96" s="6" t="s">
        <v>221</v>
      </c>
      <c r="E96" s="6" t="s">
        <v>37</v>
      </c>
      <c r="F96" s="6" t="s">
        <v>38</v>
      </c>
    </row>
    <row r="97">
      <c r="A97" s="6" t="s">
        <v>222</v>
      </c>
      <c r="B97" s="6" t="s">
        <v>75</v>
      </c>
      <c r="D97" s="6" t="s">
        <v>223</v>
      </c>
      <c r="E97" s="6" t="s">
        <v>37</v>
      </c>
      <c r="F97" s="6" t="s">
        <v>38</v>
      </c>
    </row>
    <row r="98">
      <c r="A98" s="6" t="s">
        <v>224</v>
      </c>
      <c r="B98" s="6" t="s">
        <v>75</v>
      </c>
      <c r="D98" s="6" t="s">
        <v>225</v>
      </c>
      <c r="E98" s="6" t="s">
        <v>37</v>
      </c>
      <c r="F98" s="6" t="s">
        <v>38</v>
      </c>
    </row>
    <row r="99">
      <c r="A99" s="6" t="s">
        <v>226</v>
      </c>
      <c r="B99" s="6" t="s">
        <v>75</v>
      </c>
      <c r="D99" s="6" t="s">
        <v>227</v>
      </c>
      <c r="E99" s="6" t="s">
        <v>37</v>
      </c>
      <c r="F99" s="6" t="s">
        <v>38</v>
      </c>
    </row>
    <row r="100">
      <c r="A100" s="6" t="s">
        <v>228</v>
      </c>
      <c r="B100" s="6" t="s">
        <v>75</v>
      </c>
      <c r="D100" s="6" t="s">
        <v>229</v>
      </c>
      <c r="E100" s="6" t="s">
        <v>37</v>
      </c>
      <c r="F100" s="6" t="s">
        <v>38</v>
      </c>
    </row>
    <row r="101">
      <c r="A101" s="6" t="s">
        <v>230</v>
      </c>
      <c r="B101" s="6" t="s">
        <v>231</v>
      </c>
      <c r="D101" s="6" t="s">
        <v>232</v>
      </c>
      <c r="E101" s="6" t="s">
        <v>37</v>
      </c>
      <c r="F101" s="6" t="s">
        <v>38</v>
      </c>
    </row>
    <row r="102">
      <c r="A102" s="6" t="s">
        <v>233</v>
      </c>
      <c r="B102" s="6" t="s">
        <v>148</v>
      </c>
      <c r="D102" s="6" t="s">
        <v>234</v>
      </c>
      <c r="E102" s="6" t="s">
        <v>37</v>
      </c>
      <c r="F102" s="6" t="s">
        <v>38</v>
      </c>
    </row>
    <row r="103">
      <c r="A103" s="6" t="s">
        <v>235</v>
      </c>
      <c r="B103" s="6" t="s">
        <v>148</v>
      </c>
      <c r="D103" s="6" t="s">
        <v>236</v>
      </c>
      <c r="E103" s="6" t="s">
        <v>37</v>
      </c>
      <c r="F103" s="6" t="s">
        <v>38</v>
      </c>
    </row>
    <row r="104">
      <c r="A104" s="6" t="s">
        <v>237</v>
      </c>
      <c r="B104" s="6" t="s">
        <v>231</v>
      </c>
      <c r="D104" s="6" t="s">
        <v>238</v>
      </c>
      <c r="E104" s="6" t="s">
        <v>37</v>
      </c>
      <c r="F104" s="6" t="s">
        <v>38</v>
      </c>
    </row>
    <row r="105">
      <c r="A105" s="6" t="s">
        <v>239</v>
      </c>
      <c r="B105" s="6" t="s">
        <v>231</v>
      </c>
      <c r="D105" s="6" t="s">
        <v>240</v>
      </c>
      <c r="E105" s="6" t="s">
        <v>37</v>
      </c>
      <c r="F105" s="6" t="s">
        <v>38</v>
      </c>
    </row>
    <row r="106">
      <c r="A106" s="6" t="s">
        <v>241</v>
      </c>
      <c r="B106" s="6" t="s">
        <v>231</v>
      </c>
      <c r="D106" s="6" t="s">
        <v>242</v>
      </c>
      <c r="E106" s="6" t="s">
        <v>37</v>
      </c>
      <c r="F106" s="6" t="s">
        <v>38</v>
      </c>
    </row>
    <row r="107">
      <c r="A107" s="6" t="s">
        <v>243</v>
      </c>
      <c r="B107" s="6" t="s">
        <v>231</v>
      </c>
      <c r="D107" s="6" t="s">
        <v>244</v>
      </c>
      <c r="E107" s="6" t="s">
        <v>37</v>
      </c>
      <c r="F107" s="6" t="s">
        <v>38</v>
      </c>
    </row>
    <row r="108">
      <c r="A108" s="6" t="s">
        <v>245</v>
      </c>
      <c r="B108" s="6" t="s">
        <v>231</v>
      </c>
      <c r="D108" s="6" t="s">
        <v>246</v>
      </c>
      <c r="E108" s="6" t="s">
        <v>37</v>
      </c>
      <c r="F108" s="6" t="s">
        <v>38</v>
      </c>
    </row>
    <row r="109">
      <c r="A109" s="6" t="s">
        <v>247</v>
      </c>
      <c r="B109" s="6" t="s">
        <v>231</v>
      </c>
      <c r="D109" s="6" t="s">
        <v>248</v>
      </c>
      <c r="E109" s="6" t="s">
        <v>37</v>
      </c>
      <c r="F109" s="6" t="s">
        <v>38</v>
      </c>
    </row>
    <row r="110">
      <c r="A110" s="6" t="s">
        <v>249</v>
      </c>
      <c r="B110" s="6" t="s">
        <v>231</v>
      </c>
      <c r="D110" s="6" t="s">
        <v>250</v>
      </c>
      <c r="E110" s="6" t="s">
        <v>37</v>
      </c>
      <c r="F110" s="6" t="s">
        <v>38</v>
      </c>
    </row>
    <row r="111">
      <c r="A111" s="6" t="s">
        <v>251</v>
      </c>
      <c r="B111" s="6" t="s">
        <v>252</v>
      </c>
      <c r="D111" s="6" t="s">
        <v>253</v>
      </c>
      <c r="E111" s="6" t="s">
        <v>37</v>
      </c>
      <c r="F111" s="6" t="s">
        <v>38</v>
      </c>
    </row>
    <row r="112">
      <c r="A112" s="6" t="s">
        <v>254</v>
      </c>
      <c r="B112" s="6" t="s">
        <v>252</v>
      </c>
      <c r="D112" s="6" t="s">
        <v>255</v>
      </c>
      <c r="E112" s="6" t="s">
        <v>37</v>
      </c>
      <c r="F112" s="6" t="s">
        <v>38</v>
      </c>
    </row>
    <row r="113">
      <c r="A113" s="6" t="s">
        <v>256</v>
      </c>
      <c r="B113" s="6" t="s">
        <v>252</v>
      </c>
      <c r="D113" s="6" t="s">
        <v>257</v>
      </c>
      <c r="E113" s="6" t="s">
        <v>37</v>
      </c>
      <c r="F113" s="6" t="s">
        <v>38</v>
      </c>
    </row>
    <row r="114">
      <c r="A114" s="6" t="s">
        <v>258</v>
      </c>
      <c r="B114" s="6" t="s">
        <v>252</v>
      </c>
      <c r="D114" s="6" t="s">
        <v>259</v>
      </c>
      <c r="E114" s="6" t="s">
        <v>37</v>
      </c>
      <c r="F114" s="6" t="s">
        <v>38</v>
      </c>
    </row>
    <row r="115">
      <c r="A115" s="6" t="s">
        <v>260</v>
      </c>
      <c r="B115" s="6" t="s">
        <v>252</v>
      </c>
      <c r="D115" s="6" t="s">
        <v>261</v>
      </c>
      <c r="E115" s="6" t="s">
        <v>37</v>
      </c>
      <c r="F115" s="6" t="s">
        <v>38</v>
      </c>
    </row>
    <row r="116">
      <c r="A116" s="6" t="s">
        <v>262</v>
      </c>
      <c r="B116" s="6" t="s">
        <v>252</v>
      </c>
      <c r="D116" s="6" t="s">
        <v>263</v>
      </c>
      <c r="E116" s="6" t="s">
        <v>37</v>
      </c>
      <c r="F116" s="6" t="s">
        <v>38</v>
      </c>
    </row>
    <row r="117">
      <c r="A117" s="6" t="s">
        <v>264</v>
      </c>
      <c r="B117" s="6" t="s">
        <v>265</v>
      </c>
      <c r="D117" s="6" t="s">
        <v>266</v>
      </c>
      <c r="E117" s="6" t="s">
        <v>37</v>
      </c>
      <c r="F117" s="6" t="s">
        <v>38</v>
      </c>
    </row>
    <row r="118">
      <c r="A118" s="6" t="s">
        <v>267</v>
      </c>
      <c r="B118" s="6" t="s">
        <v>265</v>
      </c>
      <c r="D118" s="6" t="s">
        <v>268</v>
      </c>
      <c r="E118" s="6" t="s">
        <v>37</v>
      </c>
      <c r="F118" s="6" t="s">
        <v>38</v>
      </c>
    </row>
    <row r="119">
      <c r="A119" s="6" t="s">
        <v>269</v>
      </c>
      <c r="B119" s="6" t="s">
        <v>265</v>
      </c>
      <c r="D119" s="6" t="s">
        <v>270</v>
      </c>
      <c r="E119" s="6" t="s">
        <v>37</v>
      </c>
      <c r="F119" s="6" t="s">
        <v>38</v>
      </c>
    </row>
    <row r="120">
      <c r="A120" s="6" t="s">
        <v>271</v>
      </c>
      <c r="B120" s="6" t="s">
        <v>265</v>
      </c>
      <c r="D120" s="6" t="s">
        <v>272</v>
      </c>
      <c r="E120" s="6" t="s">
        <v>37</v>
      </c>
      <c r="F120" s="6" t="s">
        <v>38</v>
      </c>
    </row>
    <row r="121">
      <c r="A121" s="6" t="s">
        <v>273</v>
      </c>
      <c r="B121" s="6" t="s">
        <v>64</v>
      </c>
      <c r="D121" s="6" t="s">
        <v>274</v>
      </c>
      <c r="E121" s="6" t="s">
        <v>37</v>
      </c>
      <c r="F121" s="6" t="s">
        <v>38</v>
      </c>
    </row>
    <row r="122">
      <c r="A122" s="6" t="s">
        <v>275</v>
      </c>
      <c r="B122" s="6" t="s">
        <v>64</v>
      </c>
      <c r="D122" s="6" t="s">
        <v>276</v>
      </c>
      <c r="E122" s="6" t="s">
        <v>37</v>
      </c>
      <c r="F122" s="6" t="s">
        <v>38</v>
      </c>
    </row>
    <row r="123">
      <c r="A123" s="6" t="s">
        <v>277</v>
      </c>
      <c r="B123" s="6" t="s">
        <v>170</v>
      </c>
      <c r="D123" s="6" t="s">
        <v>278</v>
      </c>
      <c r="E123" s="6" t="s">
        <v>37</v>
      </c>
      <c r="F123" s="6" t="s">
        <v>38</v>
      </c>
    </row>
    <row r="124">
      <c r="A124" s="6" t="s">
        <v>279</v>
      </c>
      <c r="B124" s="6" t="s">
        <v>75</v>
      </c>
      <c r="D124" s="6" t="s">
        <v>280</v>
      </c>
      <c r="E124" s="6" t="s">
        <v>37</v>
      </c>
      <c r="F124" s="6" t="s">
        <v>38</v>
      </c>
    </row>
    <row r="125">
      <c r="A125" s="6" t="s">
        <v>281</v>
      </c>
      <c r="B125" s="6" t="s">
        <v>265</v>
      </c>
      <c r="D125" s="6" t="s">
        <v>282</v>
      </c>
      <c r="E125" s="6" t="s">
        <v>37</v>
      </c>
      <c r="F125" s="6" t="s">
        <v>38</v>
      </c>
    </row>
    <row r="126">
      <c r="A126" s="6" t="s">
        <v>283</v>
      </c>
      <c r="B126" s="6" t="s">
        <v>265</v>
      </c>
      <c r="D126" s="6" t="s">
        <v>284</v>
      </c>
      <c r="E126" s="6" t="s">
        <v>37</v>
      </c>
      <c r="F126" s="6" t="s">
        <v>38</v>
      </c>
    </row>
    <row r="127">
      <c r="A127" s="6" t="s">
        <v>285</v>
      </c>
      <c r="B127" s="6" t="s">
        <v>23</v>
      </c>
      <c r="D127" s="6" t="s">
        <v>286</v>
      </c>
      <c r="E127" s="6" t="s">
        <v>37</v>
      </c>
      <c r="F127" s="6" t="s">
        <v>38</v>
      </c>
    </row>
    <row r="128">
      <c r="A128" s="6" t="s">
        <v>287</v>
      </c>
      <c r="B128" s="6" t="s">
        <v>288</v>
      </c>
      <c r="D128" s="6" t="s">
        <v>289</v>
      </c>
      <c r="E128" s="6" t="s">
        <v>37</v>
      </c>
      <c r="F128" s="6" t="s">
        <v>38</v>
      </c>
    </row>
    <row r="129">
      <c r="A129" s="6" t="s">
        <v>290</v>
      </c>
      <c r="B129" s="6" t="s">
        <v>64</v>
      </c>
      <c r="D129" s="6" t="s">
        <v>291</v>
      </c>
      <c r="E129" s="6" t="s">
        <v>37</v>
      </c>
      <c r="F129" s="6" t="s">
        <v>38</v>
      </c>
    </row>
    <row r="130">
      <c r="A130" s="6" t="s">
        <v>292</v>
      </c>
      <c r="B130" s="6" t="s">
        <v>64</v>
      </c>
      <c r="D130" s="6" t="s">
        <v>293</v>
      </c>
      <c r="E130" s="6" t="s">
        <v>37</v>
      </c>
      <c r="F130" s="6" t="s">
        <v>38</v>
      </c>
    </row>
    <row r="131">
      <c r="A131" s="6" t="s">
        <v>294</v>
      </c>
      <c r="B131" s="6" t="s">
        <v>64</v>
      </c>
      <c r="D131" s="6" t="s">
        <v>295</v>
      </c>
      <c r="E131" s="6" t="s">
        <v>37</v>
      </c>
      <c r="F131" s="6" t="s">
        <v>38</v>
      </c>
    </row>
    <row r="132">
      <c r="A132" s="6" t="s">
        <v>296</v>
      </c>
      <c r="B132" s="6" t="s">
        <v>64</v>
      </c>
      <c r="D132" s="6" t="s">
        <v>297</v>
      </c>
      <c r="E132" s="6" t="s">
        <v>37</v>
      </c>
      <c r="F132" s="6" t="s">
        <v>38</v>
      </c>
    </row>
    <row r="133">
      <c r="A133" s="6" t="s">
        <v>298</v>
      </c>
      <c r="B133" s="6" t="s">
        <v>64</v>
      </c>
      <c r="D133" s="6" t="s">
        <v>299</v>
      </c>
      <c r="E133" s="6" t="s">
        <v>37</v>
      </c>
      <c r="F133" s="6" t="s">
        <v>38</v>
      </c>
    </row>
    <row r="134">
      <c r="A134" s="6" t="s">
        <v>300</v>
      </c>
      <c r="B134" s="6" t="s">
        <v>55</v>
      </c>
      <c r="D134" s="6" t="s">
        <v>301</v>
      </c>
      <c r="E134" s="6" t="s">
        <v>37</v>
      </c>
      <c r="F134" s="6" t="s">
        <v>38</v>
      </c>
    </row>
    <row r="135">
      <c r="A135" s="6" t="s">
        <v>302</v>
      </c>
      <c r="B135" s="6" t="s">
        <v>55</v>
      </c>
      <c r="D135" s="6" t="s">
        <v>303</v>
      </c>
      <c r="E135" s="6" t="s">
        <v>37</v>
      </c>
      <c r="F135" s="6" t="s">
        <v>38</v>
      </c>
    </row>
    <row r="136">
      <c r="A136" s="6" t="s">
        <v>304</v>
      </c>
      <c r="B136" s="6" t="s">
        <v>55</v>
      </c>
      <c r="D136" s="6" t="s">
        <v>305</v>
      </c>
      <c r="E136" s="6" t="s">
        <v>37</v>
      </c>
      <c r="F136" s="6" t="s">
        <v>38</v>
      </c>
    </row>
    <row r="137">
      <c r="A137" s="6" t="s">
        <v>306</v>
      </c>
      <c r="B137" s="6" t="s">
        <v>55</v>
      </c>
      <c r="D137" s="6" t="s">
        <v>307</v>
      </c>
      <c r="E137" s="6" t="s">
        <v>37</v>
      </c>
      <c r="F137" s="6" t="s">
        <v>38</v>
      </c>
    </row>
    <row r="138">
      <c r="A138" s="6" t="s">
        <v>308</v>
      </c>
      <c r="B138" s="6" t="s">
        <v>309</v>
      </c>
      <c r="D138" s="6" t="s">
        <v>310</v>
      </c>
      <c r="E138" s="6" t="s">
        <v>37</v>
      </c>
      <c r="F138" s="6" t="s">
        <v>38</v>
      </c>
    </row>
    <row r="139">
      <c r="A139" s="6" t="s">
        <v>311</v>
      </c>
      <c r="B139" s="6" t="s">
        <v>309</v>
      </c>
      <c r="D139" s="6" t="s">
        <v>312</v>
      </c>
      <c r="E139" s="6" t="s">
        <v>37</v>
      </c>
      <c r="F139" s="6" t="s">
        <v>38</v>
      </c>
    </row>
    <row r="140">
      <c r="A140" s="6" t="s">
        <v>313</v>
      </c>
      <c r="B140" s="6" t="s">
        <v>314</v>
      </c>
      <c r="D140" s="6" t="s">
        <v>315</v>
      </c>
      <c r="E140" s="6" t="s">
        <v>37</v>
      </c>
      <c r="F140" s="6" t="s">
        <v>38</v>
      </c>
    </row>
    <row r="141">
      <c r="A141" s="6" t="s">
        <v>316</v>
      </c>
      <c r="B141" s="6" t="s">
        <v>314</v>
      </c>
      <c r="D141" s="6" t="s">
        <v>317</v>
      </c>
      <c r="E141" s="6" t="s">
        <v>37</v>
      </c>
      <c r="F141" s="6" t="s">
        <v>38</v>
      </c>
    </row>
    <row r="142">
      <c r="A142" s="6" t="s">
        <v>318</v>
      </c>
      <c r="B142" s="6" t="s">
        <v>314</v>
      </c>
      <c r="D142" s="6" t="s">
        <v>319</v>
      </c>
      <c r="E142" s="6" t="s">
        <v>37</v>
      </c>
      <c r="F142" s="6" t="s">
        <v>38</v>
      </c>
    </row>
    <row r="143">
      <c r="A143" s="6" t="s">
        <v>320</v>
      </c>
      <c r="B143" s="6" t="s">
        <v>132</v>
      </c>
      <c r="D143" s="6" t="s">
        <v>321</v>
      </c>
      <c r="E143" s="6" t="s">
        <v>37</v>
      </c>
      <c r="F143" s="6" t="s">
        <v>38</v>
      </c>
    </row>
    <row r="144">
      <c r="A144" s="6" t="s">
        <v>322</v>
      </c>
      <c r="B144" s="6" t="s">
        <v>132</v>
      </c>
      <c r="D144" s="6" t="s">
        <v>323</v>
      </c>
      <c r="E144" s="6" t="s">
        <v>37</v>
      </c>
      <c r="F144" s="6" t="s">
        <v>38</v>
      </c>
    </row>
    <row r="145">
      <c r="A145" s="6" t="s">
        <v>324</v>
      </c>
      <c r="B145" s="6" t="s">
        <v>23</v>
      </c>
      <c r="D145" s="6" t="s">
        <v>325</v>
      </c>
      <c r="E145" s="6" t="s">
        <v>28</v>
      </c>
      <c r="F145" s="6" t="s">
        <v>38</v>
      </c>
    </row>
    <row r="146">
      <c r="A146" s="6" t="s">
        <v>326</v>
      </c>
      <c r="B146" s="6" t="s">
        <v>23</v>
      </c>
      <c r="D146" s="6" t="s">
        <v>327</v>
      </c>
      <c r="E146" s="6" t="s">
        <v>328</v>
      </c>
      <c r="F146" s="6" t="s">
        <v>329</v>
      </c>
    </row>
    <row r="147">
      <c r="A147" s="6" t="s">
        <v>330</v>
      </c>
      <c r="B147" s="6" t="s">
        <v>23</v>
      </c>
      <c r="D147" s="6" t="s">
        <v>331</v>
      </c>
      <c r="E147" s="6" t="s">
        <v>328</v>
      </c>
      <c r="F147" s="6" t="s">
        <v>329</v>
      </c>
    </row>
    <row r="148">
      <c r="A148" s="6" t="s">
        <v>332</v>
      </c>
      <c r="B148" s="6" t="s">
        <v>23</v>
      </c>
      <c r="D148" s="6" t="s">
        <v>333</v>
      </c>
      <c r="E148" s="6" t="s">
        <v>334</v>
      </c>
      <c r="F148" s="6" t="s">
        <v>329</v>
      </c>
    </row>
    <row r="149">
      <c r="A149" s="6" t="s">
        <v>335</v>
      </c>
      <c r="B149" s="6" t="s">
        <v>23</v>
      </c>
      <c r="D149" s="6" t="s">
        <v>336</v>
      </c>
      <c r="E149" s="6" t="s">
        <v>337</v>
      </c>
      <c r="F149" s="6" t="s">
        <v>338</v>
      </c>
    </row>
    <row r="150">
      <c r="A150" s="6" t="s">
        <v>339</v>
      </c>
      <c r="B150" s="6" t="s">
        <v>23</v>
      </c>
      <c r="D150" s="6" t="s">
        <v>340</v>
      </c>
      <c r="E150" s="6" t="s">
        <v>337</v>
      </c>
      <c r="F150" s="6" t="s">
        <v>338</v>
      </c>
    </row>
    <row r="151">
      <c r="A151" s="6" t="s">
        <v>341</v>
      </c>
      <c r="B151" s="6" t="s">
        <v>35</v>
      </c>
      <c r="D151" s="6" t="s">
        <v>342</v>
      </c>
      <c r="E151" s="6" t="s">
        <v>37</v>
      </c>
      <c r="F151" s="6" t="s">
        <v>338</v>
      </c>
    </row>
    <row r="152">
      <c r="A152" s="6" t="s">
        <v>343</v>
      </c>
      <c r="B152" s="6" t="s">
        <v>35</v>
      </c>
      <c r="D152" s="6" t="s">
        <v>344</v>
      </c>
      <c r="E152" s="6" t="s">
        <v>37</v>
      </c>
      <c r="F152" s="6" t="s">
        <v>338</v>
      </c>
    </row>
    <row r="153">
      <c r="A153" s="6" t="s">
        <v>345</v>
      </c>
      <c r="B153" s="6" t="s">
        <v>35</v>
      </c>
      <c r="D153" s="6" t="s">
        <v>346</v>
      </c>
      <c r="E153" s="6" t="s">
        <v>37</v>
      </c>
      <c r="F153" s="6" t="s">
        <v>338</v>
      </c>
    </row>
    <row r="154">
      <c r="A154" s="6" t="s">
        <v>347</v>
      </c>
      <c r="B154" s="6" t="s">
        <v>35</v>
      </c>
      <c r="D154" s="6" t="s">
        <v>348</v>
      </c>
      <c r="E154" s="6" t="s">
        <v>37</v>
      </c>
      <c r="F154" s="6" t="s">
        <v>338</v>
      </c>
    </row>
    <row r="155">
      <c r="A155" s="6" t="s">
        <v>349</v>
      </c>
      <c r="B155" s="6" t="s">
        <v>89</v>
      </c>
      <c r="D155" s="6" t="s">
        <v>350</v>
      </c>
      <c r="E155" s="6" t="s">
        <v>37</v>
      </c>
      <c r="F155" s="6" t="s">
        <v>338</v>
      </c>
    </row>
    <row r="156">
      <c r="A156" s="6" t="s">
        <v>351</v>
      </c>
      <c r="B156" s="6" t="s">
        <v>89</v>
      </c>
      <c r="D156" s="6" t="s">
        <v>352</v>
      </c>
      <c r="E156" s="6" t="s">
        <v>37</v>
      </c>
      <c r="F156" s="6" t="s">
        <v>338</v>
      </c>
    </row>
    <row r="157">
      <c r="A157" s="6" t="s">
        <v>353</v>
      </c>
      <c r="B157" s="6" t="s">
        <v>89</v>
      </c>
      <c r="D157" s="6" t="s">
        <v>354</v>
      </c>
      <c r="E157" s="6" t="s">
        <v>37</v>
      </c>
      <c r="F157" s="6" t="s">
        <v>338</v>
      </c>
    </row>
    <row r="158">
      <c r="A158" s="6" t="s">
        <v>355</v>
      </c>
      <c r="B158" s="6" t="s">
        <v>89</v>
      </c>
      <c r="D158" s="6" t="s">
        <v>356</v>
      </c>
      <c r="E158" s="6" t="s">
        <v>37</v>
      </c>
      <c r="F158" s="6" t="s">
        <v>338</v>
      </c>
    </row>
    <row r="159">
      <c r="A159" s="6" t="s">
        <v>357</v>
      </c>
      <c r="B159" s="6" t="s">
        <v>26</v>
      </c>
      <c r="D159" s="6" t="s">
        <v>358</v>
      </c>
      <c r="E159" s="6" t="s">
        <v>37</v>
      </c>
      <c r="F159" s="6" t="s">
        <v>338</v>
      </c>
    </row>
    <row r="160">
      <c r="A160" s="6" t="s">
        <v>359</v>
      </c>
      <c r="B160" s="6" t="s">
        <v>26</v>
      </c>
      <c r="D160" s="6" t="s">
        <v>360</v>
      </c>
      <c r="E160" s="6" t="s">
        <v>37</v>
      </c>
      <c r="F160" s="6" t="s">
        <v>338</v>
      </c>
    </row>
    <row r="161">
      <c r="A161" s="6" t="s">
        <v>361</v>
      </c>
      <c r="B161" s="6" t="s">
        <v>26</v>
      </c>
      <c r="D161" s="6" t="s">
        <v>362</v>
      </c>
      <c r="E161" s="6" t="s">
        <v>37</v>
      </c>
      <c r="F161" s="6" t="s">
        <v>338</v>
      </c>
    </row>
    <row r="162">
      <c r="A162" s="6" t="s">
        <v>363</v>
      </c>
      <c r="B162" s="6" t="s">
        <v>26</v>
      </c>
      <c r="D162" s="6" t="s">
        <v>364</v>
      </c>
      <c r="E162" s="6" t="s">
        <v>37</v>
      </c>
      <c r="F162" s="6" t="s">
        <v>338</v>
      </c>
    </row>
    <row r="163">
      <c r="A163" s="6" t="s">
        <v>365</v>
      </c>
      <c r="B163" s="6" t="s">
        <v>26</v>
      </c>
      <c r="D163" s="6" t="s">
        <v>366</v>
      </c>
      <c r="E163" s="6" t="s">
        <v>37</v>
      </c>
      <c r="F163" s="6" t="s">
        <v>338</v>
      </c>
    </row>
    <row r="164">
      <c r="A164" s="6" t="s">
        <v>367</v>
      </c>
      <c r="B164" s="6" t="s">
        <v>26</v>
      </c>
      <c r="D164" s="6" t="s">
        <v>368</v>
      </c>
      <c r="E164" s="6" t="s">
        <v>37</v>
      </c>
      <c r="F164" s="6" t="s">
        <v>338</v>
      </c>
    </row>
    <row r="165">
      <c r="A165" s="6" t="s">
        <v>369</v>
      </c>
      <c r="B165" s="6" t="s">
        <v>370</v>
      </c>
      <c r="D165" s="6" t="s">
        <v>371</v>
      </c>
      <c r="E165" s="6" t="s">
        <v>37</v>
      </c>
      <c r="F165" s="6" t="s">
        <v>338</v>
      </c>
    </row>
    <row r="166">
      <c r="A166" s="6" t="s">
        <v>372</v>
      </c>
      <c r="B166" s="6" t="s">
        <v>370</v>
      </c>
      <c r="D166" s="6" t="s">
        <v>373</v>
      </c>
      <c r="E166" s="6" t="s">
        <v>37</v>
      </c>
      <c r="F166" s="6" t="s">
        <v>338</v>
      </c>
    </row>
    <row r="167">
      <c r="A167" s="6" t="s">
        <v>374</v>
      </c>
      <c r="B167" s="6" t="s">
        <v>375</v>
      </c>
      <c r="D167" s="6" t="s">
        <v>376</v>
      </c>
      <c r="E167" s="6" t="s">
        <v>37</v>
      </c>
      <c r="F167" s="6" t="s">
        <v>338</v>
      </c>
    </row>
    <row r="168">
      <c r="A168" s="6" t="s">
        <v>377</v>
      </c>
      <c r="B168" s="6" t="s">
        <v>378</v>
      </c>
      <c r="D168" s="6" t="s">
        <v>379</v>
      </c>
      <c r="E168" s="6" t="s">
        <v>37</v>
      </c>
      <c r="F168" s="6" t="s">
        <v>338</v>
      </c>
    </row>
    <row r="169">
      <c r="A169" s="6" t="s">
        <v>380</v>
      </c>
      <c r="B169" s="6" t="s">
        <v>378</v>
      </c>
      <c r="D169" s="6" t="s">
        <v>381</v>
      </c>
      <c r="E169" s="6" t="s">
        <v>37</v>
      </c>
      <c r="F169" s="6" t="s">
        <v>338</v>
      </c>
    </row>
    <row r="170">
      <c r="A170" s="6" t="s">
        <v>382</v>
      </c>
      <c r="B170" s="6" t="s">
        <v>46</v>
      </c>
      <c r="D170" s="6" t="s">
        <v>383</v>
      </c>
      <c r="E170" s="6" t="s">
        <v>37</v>
      </c>
      <c r="F170" s="6" t="s">
        <v>338</v>
      </c>
    </row>
    <row r="171">
      <c r="A171" s="6" t="s">
        <v>384</v>
      </c>
      <c r="B171" s="6" t="s">
        <v>46</v>
      </c>
      <c r="D171" s="6" t="s">
        <v>385</v>
      </c>
      <c r="E171" s="6" t="s">
        <v>37</v>
      </c>
      <c r="F171" s="6" t="s">
        <v>338</v>
      </c>
    </row>
    <row r="172">
      <c r="A172" s="6" t="s">
        <v>386</v>
      </c>
      <c r="B172" s="6" t="s">
        <v>46</v>
      </c>
      <c r="D172" s="6" t="s">
        <v>387</v>
      </c>
      <c r="E172" s="6" t="s">
        <v>37</v>
      </c>
      <c r="F172" s="6" t="s">
        <v>338</v>
      </c>
    </row>
    <row r="173">
      <c r="A173" s="6" t="s">
        <v>388</v>
      </c>
      <c r="B173" s="6" t="s">
        <v>46</v>
      </c>
      <c r="D173" s="6" t="s">
        <v>389</v>
      </c>
      <c r="E173" s="6" t="s">
        <v>37</v>
      </c>
      <c r="F173" s="6" t="s">
        <v>338</v>
      </c>
    </row>
    <row r="174">
      <c r="A174" s="6" t="s">
        <v>390</v>
      </c>
      <c r="B174" s="6" t="s">
        <v>46</v>
      </c>
      <c r="D174" s="6" t="s">
        <v>391</v>
      </c>
      <c r="E174" s="6" t="s">
        <v>37</v>
      </c>
      <c r="F174" s="6" t="s">
        <v>338</v>
      </c>
    </row>
    <row r="175">
      <c r="A175" s="6" t="s">
        <v>392</v>
      </c>
      <c r="B175" s="6" t="s">
        <v>46</v>
      </c>
      <c r="D175" s="6" t="s">
        <v>393</v>
      </c>
      <c r="E175" s="6" t="s">
        <v>37</v>
      </c>
      <c r="F175" s="6" t="s">
        <v>338</v>
      </c>
    </row>
    <row r="176">
      <c r="A176" s="6" t="s">
        <v>394</v>
      </c>
      <c r="B176" s="6" t="s">
        <v>46</v>
      </c>
      <c r="D176" s="6" t="s">
        <v>395</v>
      </c>
      <c r="E176" s="6" t="s">
        <v>37</v>
      </c>
      <c r="F176" s="6" t="s">
        <v>338</v>
      </c>
    </row>
    <row r="177">
      <c r="A177" s="6" t="s">
        <v>396</v>
      </c>
      <c r="B177" s="6" t="s">
        <v>397</v>
      </c>
      <c r="D177" s="6" t="s">
        <v>398</v>
      </c>
      <c r="E177" s="6" t="s">
        <v>37</v>
      </c>
      <c r="F177" s="6" t="s">
        <v>338</v>
      </c>
    </row>
    <row r="178">
      <c r="A178" s="6" t="s">
        <v>399</v>
      </c>
      <c r="B178" s="6" t="s">
        <v>397</v>
      </c>
      <c r="D178" s="6" t="s">
        <v>400</v>
      </c>
      <c r="E178" s="6" t="s">
        <v>37</v>
      </c>
      <c r="F178" s="6" t="s">
        <v>338</v>
      </c>
    </row>
    <row r="179">
      <c r="A179" s="6" t="s">
        <v>401</v>
      </c>
      <c r="B179" s="6" t="s">
        <v>402</v>
      </c>
      <c r="D179" s="6" t="s">
        <v>403</v>
      </c>
      <c r="E179" s="6" t="s">
        <v>37</v>
      </c>
      <c r="F179" s="6" t="s">
        <v>338</v>
      </c>
    </row>
    <row r="180">
      <c r="A180" s="6" t="s">
        <v>404</v>
      </c>
      <c r="B180" s="6" t="s">
        <v>405</v>
      </c>
      <c r="D180" s="6" t="s">
        <v>406</v>
      </c>
      <c r="E180" s="6" t="s">
        <v>37</v>
      </c>
      <c r="F180" s="6" t="s">
        <v>338</v>
      </c>
    </row>
    <row r="181">
      <c r="A181" s="6" t="s">
        <v>407</v>
      </c>
      <c r="B181" s="6" t="s">
        <v>405</v>
      </c>
      <c r="D181" s="6" t="s">
        <v>408</v>
      </c>
      <c r="E181" s="6" t="s">
        <v>37</v>
      </c>
      <c r="F181" s="6" t="s">
        <v>338</v>
      </c>
    </row>
    <row r="182">
      <c r="A182" s="6" t="s">
        <v>409</v>
      </c>
      <c r="B182" s="6" t="s">
        <v>410</v>
      </c>
      <c r="D182" s="6" t="s">
        <v>411</v>
      </c>
      <c r="E182" s="6" t="s">
        <v>37</v>
      </c>
      <c r="F182" s="6" t="s">
        <v>338</v>
      </c>
    </row>
    <row r="183">
      <c r="A183" s="6" t="s">
        <v>412</v>
      </c>
      <c r="B183" s="6" t="s">
        <v>23</v>
      </c>
      <c r="D183" s="6" t="s">
        <v>413</v>
      </c>
      <c r="E183" s="6" t="s">
        <v>37</v>
      </c>
      <c r="F183" s="6" t="s">
        <v>338</v>
      </c>
    </row>
    <row r="184">
      <c r="A184" s="6" t="s">
        <v>414</v>
      </c>
      <c r="B184" s="6" t="s">
        <v>23</v>
      </c>
      <c r="D184" s="6" t="s">
        <v>415</v>
      </c>
      <c r="E184" s="6" t="s">
        <v>37</v>
      </c>
      <c r="F184" s="6" t="s">
        <v>338</v>
      </c>
    </row>
    <row r="185">
      <c r="A185" s="6" t="s">
        <v>416</v>
      </c>
      <c r="B185" s="6" t="s">
        <v>417</v>
      </c>
      <c r="D185" s="6" t="s">
        <v>418</v>
      </c>
      <c r="E185" s="6" t="s">
        <v>37</v>
      </c>
      <c r="F185" s="6" t="s">
        <v>338</v>
      </c>
    </row>
    <row r="186">
      <c r="A186" s="6" t="s">
        <v>419</v>
      </c>
      <c r="B186" s="6" t="s">
        <v>288</v>
      </c>
      <c r="D186" s="6" t="s">
        <v>420</v>
      </c>
      <c r="E186" s="6" t="s">
        <v>37</v>
      </c>
      <c r="F186" s="6" t="s">
        <v>338</v>
      </c>
    </row>
    <row r="187">
      <c r="A187" s="6" t="s">
        <v>421</v>
      </c>
      <c r="B187" s="6" t="s">
        <v>422</v>
      </c>
      <c r="D187" s="6" t="s">
        <v>423</v>
      </c>
      <c r="E187" s="6" t="s">
        <v>37</v>
      </c>
      <c r="F187" s="6" t="s">
        <v>338</v>
      </c>
    </row>
    <row r="188">
      <c r="A188" s="6" t="s">
        <v>424</v>
      </c>
      <c r="B188" s="6" t="s">
        <v>422</v>
      </c>
      <c r="D188" s="6" t="s">
        <v>425</v>
      </c>
      <c r="E188" s="6" t="s">
        <v>37</v>
      </c>
      <c r="F188" s="6" t="s">
        <v>338</v>
      </c>
    </row>
    <row r="189">
      <c r="A189" s="6" t="s">
        <v>426</v>
      </c>
      <c r="B189" s="6" t="s">
        <v>422</v>
      </c>
      <c r="D189" s="6" t="s">
        <v>427</v>
      </c>
      <c r="E189" s="6" t="s">
        <v>37</v>
      </c>
      <c r="F189" s="6" t="s">
        <v>338</v>
      </c>
    </row>
    <row r="190">
      <c r="A190" s="6" t="s">
        <v>428</v>
      </c>
      <c r="B190" s="6" t="s">
        <v>422</v>
      </c>
      <c r="D190" s="6" t="s">
        <v>429</v>
      </c>
      <c r="E190" s="6" t="s">
        <v>37</v>
      </c>
      <c r="F190" s="6" t="s">
        <v>338</v>
      </c>
    </row>
    <row r="191">
      <c r="A191" s="6" t="s">
        <v>430</v>
      </c>
      <c r="B191" s="6" t="s">
        <v>64</v>
      </c>
      <c r="D191" s="6" t="s">
        <v>431</v>
      </c>
      <c r="E191" s="6" t="s">
        <v>37</v>
      </c>
      <c r="F191" s="6" t="s">
        <v>338</v>
      </c>
    </row>
    <row r="192">
      <c r="A192" s="6" t="s">
        <v>432</v>
      </c>
      <c r="B192" s="6" t="s">
        <v>64</v>
      </c>
      <c r="D192" s="6" t="s">
        <v>433</v>
      </c>
      <c r="E192" s="6" t="s">
        <v>37</v>
      </c>
      <c r="F192" s="6" t="s">
        <v>338</v>
      </c>
    </row>
    <row r="193">
      <c r="A193" s="6" t="s">
        <v>434</v>
      </c>
      <c r="B193" s="6" t="s">
        <v>435</v>
      </c>
      <c r="D193" s="6" t="s">
        <v>436</v>
      </c>
      <c r="E193" s="6" t="s">
        <v>37</v>
      </c>
      <c r="F193" s="6" t="s">
        <v>338</v>
      </c>
    </row>
    <row r="194">
      <c r="A194" s="6" t="s">
        <v>437</v>
      </c>
      <c r="B194" s="6" t="s">
        <v>435</v>
      </c>
      <c r="D194" s="6" t="s">
        <v>438</v>
      </c>
      <c r="E194" s="6" t="s">
        <v>37</v>
      </c>
      <c r="F194" s="6" t="s">
        <v>338</v>
      </c>
    </row>
    <row r="195">
      <c r="A195" s="6" t="s">
        <v>439</v>
      </c>
      <c r="B195" s="6" t="s">
        <v>64</v>
      </c>
      <c r="D195" s="6" t="s">
        <v>440</v>
      </c>
      <c r="E195" s="6" t="s">
        <v>37</v>
      </c>
      <c r="F195" s="6" t="s">
        <v>338</v>
      </c>
    </row>
    <row r="196">
      <c r="A196" s="6" t="s">
        <v>441</v>
      </c>
      <c r="B196" s="6" t="s">
        <v>64</v>
      </c>
      <c r="D196" s="6" t="s">
        <v>442</v>
      </c>
      <c r="E196" s="6" t="s">
        <v>37</v>
      </c>
      <c r="F196" s="6" t="s">
        <v>338</v>
      </c>
    </row>
    <row r="197">
      <c r="A197" s="6" t="s">
        <v>443</v>
      </c>
      <c r="B197" s="6" t="s">
        <v>170</v>
      </c>
      <c r="D197" s="6" t="s">
        <v>444</v>
      </c>
      <c r="E197" s="6" t="s">
        <v>37</v>
      </c>
      <c r="F197" s="6" t="s">
        <v>338</v>
      </c>
    </row>
    <row r="198">
      <c r="A198" s="6" t="s">
        <v>445</v>
      </c>
      <c r="B198" s="6" t="s">
        <v>170</v>
      </c>
      <c r="D198" s="6" t="s">
        <v>446</v>
      </c>
      <c r="E198" s="6" t="s">
        <v>37</v>
      </c>
      <c r="F198" s="6" t="s">
        <v>338</v>
      </c>
    </row>
    <row r="199">
      <c r="A199" s="6" t="s">
        <v>447</v>
      </c>
      <c r="B199" s="6" t="s">
        <v>170</v>
      </c>
      <c r="D199" s="6" t="s">
        <v>448</v>
      </c>
      <c r="E199" s="6" t="s">
        <v>37</v>
      </c>
      <c r="F199" s="6" t="s">
        <v>338</v>
      </c>
    </row>
    <row r="200">
      <c r="A200" s="6" t="s">
        <v>449</v>
      </c>
      <c r="B200" s="6" t="s">
        <v>170</v>
      </c>
      <c r="D200" s="6" t="s">
        <v>450</v>
      </c>
      <c r="E200" s="6" t="s">
        <v>37</v>
      </c>
      <c r="F200" s="6" t="s">
        <v>338</v>
      </c>
    </row>
    <row r="201">
      <c r="A201" s="6" t="s">
        <v>451</v>
      </c>
      <c r="B201" s="6" t="s">
        <v>89</v>
      </c>
      <c r="D201" s="6" t="s">
        <v>452</v>
      </c>
      <c r="E201" s="6" t="s">
        <v>37</v>
      </c>
      <c r="F201" s="6" t="s">
        <v>338</v>
      </c>
    </row>
    <row r="202">
      <c r="A202" s="6" t="s">
        <v>453</v>
      </c>
      <c r="B202" s="6" t="s">
        <v>89</v>
      </c>
      <c r="D202" s="6" t="s">
        <v>454</v>
      </c>
      <c r="E202" s="6" t="s">
        <v>37</v>
      </c>
      <c r="F202" s="6" t="s">
        <v>338</v>
      </c>
    </row>
    <row r="203">
      <c r="A203" s="6" t="s">
        <v>455</v>
      </c>
      <c r="B203" s="6" t="s">
        <v>67</v>
      </c>
      <c r="D203" s="6" t="s">
        <v>456</v>
      </c>
      <c r="E203" s="6" t="s">
        <v>37</v>
      </c>
      <c r="F203" s="6" t="s">
        <v>338</v>
      </c>
    </row>
    <row r="204">
      <c r="A204" s="6" t="s">
        <v>457</v>
      </c>
      <c r="B204" s="6" t="s">
        <v>67</v>
      </c>
      <c r="D204" s="6" t="s">
        <v>458</v>
      </c>
      <c r="E204" s="6" t="s">
        <v>37</v>
      </c>
      <c r="F204" s="6" t="s">
        <v>338</v>
      </c>
    </row>
    <row r="205">
      <c r="A205" s="6" t="s">
        <v>459</v>
      </c>
      <c r="B205" s="6" t="s">
        <v>153</v>
      </c>
      <c r="D205" s="6" t="s">
        <v>460</v>
      </c>
      <c r="E205" s="6" t="s">
        <v>37</v>
      </c>
      <c r="F205" s="6" t="s">
        <v>338</v>
      </c>
    </row>
    <row r="206">
      <c r="A206" s="6" t="s">
        <v>461</v>
      </c>
      <c r="B206" s="6" t="s">
        <v>153</v>
      </c>
      <c r="D206" s="6" t="s">
        <v>462</v>
      </c>
      <c r="E206" s="6" t="s">
        <v>37</v>
      </c>
      <c r="F206" s="6" t="s">
        <v>338</v>
      </c>
    </row>
    <row r="207">
      <c r="A207" s="6" t="s">
        <v>463</v>
      </c>
      <c r="B207" s="6" t="s">
        <v>153</v>
      </c>
      <c r="D207" s="6" t="s">
        <v>464</v>
      </c>
      <c r="E207" s="6" t="s">
        <v>37</v>
      </c>
      <c r="F207" s="6" t="s">
        <v>338</v>
      </c>
    </row>
    <row r="208">
      <c r="A208" s="6" t="s">
        <v>465</v>
      </c>
      <c r="B208" s="6" t="s">
        <v>153</v>
      </c>
      <c r="D208" s="6" t="s">
        <v>466</v>
      </c>
      <c r="E208" s="6" t="s">
        <v>37</v>
      </c>
      <c r="F208" s="6" t="s">
        <v>338</v>
      </c>
    </row>
    <row r="209">
      <c r="A209" s="6" t="s">
        <v>467</v>
      </c>
      <c r="B209" s="6" t="s">
        <v>231</v>
      </c>
      <c r="D209" s="6" t="s">
        <v>468</v>
      </c>
      <c r="E209" s="6" t="s">
        <v>37</v>
      </c>
      <c r="F209" s="6" t="s">
        <v>338</v>
      </c>
    </row>
    <row r="210">
      <c r="A210" s="6" t="s">
        <v>469</v>
      </c>
      <c r="B210" s="6" t="s">
        <v>231</v>
      </c>
      <c r="D210" s="6" t="s">
        <v>470</v>
      </c>
      <c r="E210" s="6" t="s">
        <v>37</v>
      </c>
      <c r="F210" s="6" t="s">
        <v>338</v>
      </c>
    </row>
    <row r="211">
      <c r="A211" s="6" t="s">
        <v>471</v>
      </c>
      <c r="B211" s="6" t="s">
        <v>148</v>
      </c>
      <c r="D211" s="6" t="s">
        <v>472</v>
      </c>
      <c r="E211" s="6" t="s">
        <v>37</v>
      </c>
      <c r="F211" s="6" t="s">
        <v>338</v>
      </c>
    </row>
    <row r="212">
      <c r="A212" s="6" t="s">
        <v>473</v>
      </c>
      <c r="B212" s="6" t="s">
        <v>148</v>
      </c>
      <c r="D212" s="6" t="s">
        <v>474</v>
      </c>
      <c r="E212" s="6" t="s">
        <v>37</v>
      </c>
      <c r="F212" s="6" t="s">
        <v>338</v>
      </c>
    </row>
    <row r="213">
      <c r="A213" s="6" t="s">
        <v>475</v>
      </c>
      <c r="B213" s="6" t="s">
        <v>252</v>
      </c>
      <c r="D213" s="6" t="s">
        <v>476</v>
      </c>
      <c r="E213" s="6" t="s">
        <v>37</v>
      </c>
      <c r="F213" s="6" t="s">
        <v>338</v>
      </c>
    </row>
    <row r="214">
      <c r="A214" s="6" t="s">
        <v>477</v>
      </c>
      <c r="B214" s="6" t="s">
        <v>252</v>
      </c>
      <c r="D214" s="6" t="s">
        <v>478</v>
      </c>
      <c r="E214" s="6" t="s">
        <v>37</v>
      </c>
      <c r="F214" s="6" t="s">
        <v>338</v>
      </c>
    </row>
    <row r="215">
      <c r="A215" s="6" t="s">
        <v>479</v>
      </c>
      <c r="B215" s="6" t="s">
        <v>252</v>
      </c>
      <c r="D215" s="6" t="s">
        <v>480</v>
      </c>
      <c r="E215" s="6" t="s">
        <v>37</v>
      </c>
      <c r="F215" s="6" t="s">
        <v>338</v>
      </c>
    </row>
    <row r="216">
      <c r="A216" s="6" t="s">
        <v>481</v>
      </c>
      <c r="B216" s="6" t="s">
        <v>252</v>
      </c>
      <c r="D216" s="6" t="s">
        <v>482</v>
      </c>
      <c r="E216" s="6" t="s">
        <v>37</v>
      </c>
      <c r="F216" s="6" t="s">
        <v>338</v>
      </c>
    </row>
    <row r="217">
      <c r="A217" s="6" t="s">
        <v>483</v>
      </c>
      <c r="B217" s="6" t="s">
        <v>265</v>
      </c>
      <c r="D217" s="6" t="s">
        <v>484</v>
      </c>
      <c r="E217" s="6" t="s">
        <v>37</v>
      </c>
      <c r="F217" s="6" t="s">
        <v>338</v>
      </c>
    </row>
    <row r="218">
      <c r="A218" s="6" t="s">
        <v>485</v>
      </c>
      <c r="B218" s="6" t="s">
        <v>265</v>
      </c>
      <c r="D218" s="6" t="s">
        <v>486</v>
      </c>
      <c r="E218" s="6" t="s">
        <v>37</v>
      </c>
      <c r="F218" s="6" t="s">
        <v>338</v>
      </c>
    </row>
    <row r="219">
      <c r="A219" s="6" t="s">
        <v>487</v>
      </c>
      <c r="B219" s="6" t="s">
        <v>75</v>
      </c>
      <c r="D219" s="6" t="s">
        <v>488</v>
      </c>
      <c r="E219" s="6" t="s">
        <v>37</v>
      </c>
      <c r="F219" s="6" t="s">
        <v>338</v>
      </c>
    </row>
    <row r="220">
      <c r="A220" s="6" t="s">
        <v>489</v>
      </c>
      <c r="B220" s="6" t="s">
        <v>75</v>
      </c>
      <c r="D220" s="6" t="s">
        <v>490</v>
      </c>
      <c r="E220" s="6" t="s">
        <v>37</v>
      </c>
      <c r="F220" s="6" t="s">
        <v>338</v>
      </c>
    </row>
    <row r="221">
      <c r="A221" s="6" t="s">
        <v>491</v>
      </c>
      <c r="B221" s="6" t="s">
        <v>75</v>
      </c>
      <c r="D221" s="6" t="s">
        <v>492</v>
      </c>
      <c r="E221" s="6" t="s">
        <v>37</v>
      </c>
      <c r="F221" s="6" t="s">
        <v>338</v>
      </c>
    </row>
    <row r="222">
      <c r="A222" s="6" t="s">
        <v>493</v>
      </c>
      <c r="B222" s="6" t="s">
        <v>75</v>
      </c>
      <c r="D222" s="6" t="s">
        <v>494</v>
      </c>
      <c r="E222" s="6" t="s">
        <v>37</v>
      </c>
      <c r="F222" s="6" t="s">
        <v>338</v>
      </c>
    </row>
    <row r="223">
      <c r="A223" s="6" t="s">
        <v>495</v>
      </c>
      <c r="B223" s="6" t="s">
        <v>75</v>
      </c>
      <c r="D223" s="6" t="s">
        <v>496</v>
      </c>
      <c r="E223" s="6" t="s">
        <v>37</v>
      </c>
      <c r="F223" s="6" t="s">
        <v>338</v>
      </c>
    </row>
    <row r="224">
      <c r="A224" s="6" t="s">
        <v>497</v>
      </c>
      <c r="B224" s="6" t="s">
        <v>75</v>
      </c>
      <c r="D224" s="6" t="s">
        <v>498</v>
      </c>
      <c r="E224" s="6" t="s">
        <v>37</v>
      </c>
      <c r="F224" s="6" t="s">
        <v>338</v>
      </c>
    </row>
    <row r="225">
      <c r="A225" s="6" t="s">
        <v>499</v>
      </c>
      <c r="B225" s="6" t="s">
        <v>75</v>
      </c>
      <c r="D225" s="6" t="s">
        <v>500</v>
      </c>
      <c r="E225" s="6" t="s">
        <v>37</v>
      </c>
      <c r="F225" s="6" t="s">
        <v>338</v>
      </c>
    </row>
    <row r="226">
      <c r="A226" s="6" t="s">
        <v>501</v>
      </c>
      <c r="B226" s="6" t="s">
        <v>75</v>
      </c>
      <c r="D226" s="6" t="s">
        <v>502</v>
      </c>
      <c r="E226" s="6" t="s">
        <v>337</v>
      </c>
      <c r="F226" s="6" t="s">
        <v>338</v>
      </c>
    </row>
    <row r="227">
      <c r="A227" s="6" t="s">
        <v>503</v>
      </c>
      <c r="B227" s="6" t="s">
        <v>75</v>
      </c>
      <c r="D227" s="6" t="s">
        <v>362</v>
      </c>
      <c r="E227" s="6" t="s">
        <v>37</v>
      </c>
      <c r="F227" s="6" t="s">
        <v>338</v>
      </c>
    </row>
    <row r="228">
      <c r="A228" s="6" t="s">
        <v>504</v>
      </c>
      <c r="B228" s="6" t="s">
        <v>75</v>
      </c>
      <c r="D228" s="6" t="s">
        <v>505</v>
      </c>
      <c r="E228" s="6" t="s">
        <v>506</v>
      </c>
      <c r="F228" s="6" t="s">
        <v>507</v>
      </c>
    </row>
    <row r="229">
      <c r="A229" s="6" t="s">
        <v>508</v>
      </c>
      <c r="B229" s="6" t="s">
        <v>75</v>
      </c>
      <c r="D229" s="6" t="s">
        <v>509</v>
      </c>
      <c r="E229" s="6" t="s">
        <v>510</v>
      </c>
      <c r="F229" s="6" t="s">
        <v>511</v>
      </c>
    </row>
    <row r="230">
      <c r="A230" s="6" t="s">
        <v>512</v>
      </c>
      <c r="B230" s="6" t="s">
        <v>75</v>
      </c>
      <c r="D230" s="6" t="s">
        <v>513</v>
      </c>
      <c r="E230" s="6" t="s">
        <v>514</v>
      </c>
      <c r="F230" s="6" t="s">
        <v>515</v>
      </c>
    </row>
    <row r="231">
      <c r="A231" s="6" t="s">
        <v>516</v>
      </c>
      <c r="B231" s="6" t="s">
        <v>190</v>
      </c>
      <c r="D231" s="6" t="s">
        <v>517</v>
      </c>
      <c r="E231" s="6" t="s">
        <v>514</v>
      </c>
      <c r="F231" s="6" t="s">
        <v>515</v>
      </c>
    </row>
    <row r="232">
      <c r="A232" s="6" t="s">
        <v>518</v>
      </c>
      <c r="B232" s="6" t="s">
        <v>190</v>
      </c>
      <c r="D232" s="6" t="s">
        <v>519</v>
      </c>
      <c r="E232" s="6" t="s">
        <v>520</v>
      </c>
      <c r="F232" s="6" t="s">
        <v>515</v>
      </c>
    </row>
    <row r="233">
      <c r="A233" s="6" t="s">
        <v>521</v>
      </c>
      <c r="B233" s="6" t="s">
        <v>190</v>
      </c>
      <c r="D233" s="6" t="s">
        <v>522</v>
      </c>
      <c r="E233" s="6" t="s">
        <v>520</v>
      </c>
      <c r="F233" s="6" t="s">
        <v>515</v>
      </c>
    </row>
    <row r="234">
      <c r="A234" s="6" t="s">
        <v>523</v>
      </c>
      <c r="B234" s="6" t="s">
        <v>190</v>
      </c>
      <c r="D234" s="6" t="s">
        <v>524</v>
      </c>
      <c r="E234" s="6" t="s">
        <v>525</v>
      </c>
      <c r="F234" s="6" t="s">
        <v>526</v>
      </c>
    </row>
    <row r="235">
      <c r="A235" s="6" t="s">
        <v>527</v>
      </c>
      <c r="B235" s="6" t="s">
        <v>528</v>
      </c>
      <c r="D235" s="6" t="s">
        <v>529</v>
      </c>
      <c r="E235" s="6" t="s">
        <v>28</v>
      </c>
      <c r="F235" s="6" t="s">
        <v>530</v>
      </c>
    </row>
    <row r="236">
      <c r="A236" s="6" t="s">
        <v>531</v>
      </c>
      <c r="B236" s="6" t="s">
        <v>528</v>
      </c>
      <c r="D236" s="6" t="s">
        <v>532</v>
      </c>
      <c r="E236" s="6" t="s">
        <v>28</v>
      </c>
      <c r="F236" s="6" t="s">
        <v>530</v>
      </c>
    </row>
    <row r="237">
      <c r="A237" s="8" t="s">
        <v>533</v>
      </c>
      <c r="B237" s="8" t="s">
        <v>528</v>
      </c>
      <c r="D237" s="6" t="s">
        <v>534</v>
      </c>
      <c r="E237" s="6" t="s">
        <v>28</v>
      </c>
      <c r="F237" s="6" t="s">
        <v>530</v>
      </c>
    </row>
    <row r="238">
      <c r="A238" s="8" t="s">
        <v>535</v>
      </c>
      <c r="B238" s="8" t="s">
        <v>528</v>
      </c>
      <c r="D238" s="6" t="s">
        <v>536</v>
      </c>
      <c r="E238" s="6" t="s">
        <v>28</v>
      </c>
      <c r="F238" s="6" t="s">
        <v>530</v>
      </c>
    </row>
    <row r="239">
      <c r="A239" s="6" t="s">
        <v>537</v>
      </c>
      <c r="B239" s="6" t="s">
        <v>528</v>
      </c>
      <c r="D239" s="6" t="s">
        <v>538</v>
      </c>
      <c r="E239" s="6" t="s">
        <v>28</v>
      </c>
      <c r="F239" s="6" t="s">
        <v>530</v>
      </c>
    </row>
    <row r="240">
      <c r="A240" s="6" t="s">
        <v>539</v>
      </c>
      <c r="B240" s="6" t="s">
        <v>528</v>
      </c>
      <c r="D240" s="6" t="s">
        <v>540</v>
      </c>
      <c r="E240" s="6" t="s">
        <v>28</v>
      </c>
      <c r="F240" s="6" t="s">
        <v>530</v>
      </c>
    </row>
    <row r="241">
      <c r="A241" s="6" t="s">
        <v>541</v>
      </c>
      <c r="B241" s="6" t="s">
        <v>528</v>
      </c>
      <c r="D241" s="6" t="s">
        <v>542</v>
      </c>
      <c r="E241" s="6" t="s">
        <v>28</v>
      </c>
      <c r="F241" s="6" t="s">
        <v>530</v>
      </c>
    </row>
    <row r="242">
      <c r="A242" s="6" t="s">
        <v>543</v>
      </c>
      <c r="B242" s="6" t="s">
        <v>528</v>
      </c>
      <c r="D242" s="6" t="s">
        <v>544</v>
      </c>
      <c r="E242" s="6" t="s">
        <v>28</v>
      </c>
      <c r="F242" s="6" t="s">
        <v>530</v>
      </c>
    </row>
    <row r="243">
      <c r="A243" s="6" t="s">
        <v>545</v>
      </c>
      <c r="B243" s="6" t="s">
        <v>13</v>
      </c>
      <c r="D243" s="6" t="s">
        <v>546</v>
      </c>
      <c r="E243" s="6" t="s">
        <v>28</v>
      </c>
      <c r="F243" s="6" t="s">
        <v>530</v>
      </c>
    </row>
    <row r="244">
      <c r="A244" s="6" t="s">
        <v>547</v>
      </c>
      <c r="B244" s="6" t="s">
        <v>13</v>
      </c>
      <c r="D244" s="6" t="s">
        <v>548</v>
      </c>
      <c r="E244" s="6" t="s">
        <v>28</v>
      </c>
      <c r="F244" s="6" t="s">
        <v>530</v>
      </c>
    </row>
    <row r="245">
      <c r="A245" s="6" t="s">
        <v>549</v>
      </c>
      <c r="B245" s="6" t="s">
        <v>550</v>
      </c>
      <c r="D245" s="6" t="s">
        <v>551</v>
      </c>
      <c r="E245" s="6" t="s">
        <v>28</v>
      </c>
      <c r="F245" s="6" t="s">
        <v>530</v>
      </c>
    </row>
    <row r="246">
      <c r="A246" s="6" t="s">
        <v>552</v>
      </c>
      <c r="B246" s="6" t="s">
        <v>550</v>
      </c>
      <c r="D246" s="6" t="s">
        <v>553</v>
      </c>
      <c r="E246" s="6" t="s">
        <v>28</v>
      </c>
      <c r="F246" s="6" t="s">
        <v>530</v>
      </c>
    </row>
    <row r="247">
      <c r="A247" s="6" t="s">
        <v>554</v>
      </c>
      <c r="B247" s="6" t="s">
        <v>64</v>
      </c>
      <c r="D247" s="6" t="s">
        <v>555</v>
      </c>
      <c r="E247" s="6" t="s">
        <v>28</v>
      </c>
      <c r="F247" s="6" t="s">
        <v>530</v>
      </c>
    </row>
    <row r="248">
      <c r="A248" s="6" t="s">
        <v>556</v>
      </c>
      <c r="B248" s="6" t="s">
        <v>64</v>
      </c>
      <c r="D248" s="6" t="s">
        <v>557</v>
      </c>
      <c r="E248" s="6" t="s">
        <v>28</v>
      </c>
      <c r="F248" s="6" t="s">
        <v>530</v>
      </c>
    </row>
    <row r="249">
      <c r="A249" s="6" t="s">
        <v>558</v>
      </c>
      <c r="B249" s="6" t="s">
        <v>35</v>
      </c>
      <c r="D249" s="6" t="s">
        <v>559</v>
      </c>
      <c r="E249" s="6" t="s">
        <v>28</v>
      </c>
      <c r="F249" s="6" t="s">
        <v>530</v>
      </c>
    </row>
    <row r="250">
      <c r="A250" s="6" t="s">
        <v>560</v>
      </c>
      <c r="B250" s="6" t="s">
        <v>561</v>
      </c>
      <c r="D250" s="6" t="s">
        <v>562</v>
      </c>
      <c r="E250" s="6" t="s">
        <v>28</v>
      </c>
      <c r="F250" s="6" t="s">
        <v>530</v>
      </c>
    </row>
    <row r="251">
      <c r="A251" s="6" t="s">
        <v>563</v>
      </c>
      <c r="B251" s="6" t="s">
        <v>561</v>
      </c>
      <c r="D251" s="6" t="s">
        <v>564</v>
      </c>
      <c r="E251" s="6" t="s">
        <v>28</v>
      </c>
      <c r="F251" s="6" t="s">
        <v>530</v>
      </c>
    </row>
    <row r="252">
      <c r="A252" s="6" t="s">
        <v>565</v>
      </c>
      <c r="B252" s="6" t="s">
        <v>561</v>
      </c>
      <c r="D252" s="6" t="s">
        <v>566</v>
      </c>
      <c r="E252" s="6" t="s">
        <v>28</v>
      </c>
      <c r="F252" s="6" t="s">
        <v>530</v>
      </c>
    </row>
    <row r="253">
      <c r="A253" s="6" t="s">
        <v>567</v>
      </c>
      <c r="B253" s="6" t="s">
        <v>561</v>
      </c>
      <c r="D253" s="6" t="s">
        <v>568</v>
      </c>
      <c r="E253" s="6" t="s">
        <v>28</v>
      </c>
      <c r="F253" s="6" t="s">
        <v>530</v>
      </c>
    </row>
    <row r="254">
      <c r="A254" s="6" t="s">
        <v>569</v>
      </c>
      <c r="B254" s="6" t="s">
        <v>561</v>
      </c>
      <c r="D254" s="6" t="s">
        <v>570</v>
      </c>
      <c r="E254" s="6" t="s">
        <v>28</v>
      </c>
      <c r="F254" s="6" t="s">
        <v>530</v>
      </c>
    </row>
    <row r="255">
      <c r="A255" s="8" t="s">
        <v>571</v>
      </c>
      <c r="B255" s="8" t="s">
        <v>561</v>
      </c>
      <c r="D255" s="6" t="s">
        <v>572</v>
      </c>
      <c r="E255" s="6" t="s">
        <v>28</v>
      </c>
      <c r="F255" s="6" t="s">
        <v>530</v>
      </c>
    </row>
    <row r="256">
      <c r="A256" s="8" t="s">
        <v>573</v>
      </c>
      <c r="B256" s="8" t="s">
        <v>67</v>
      </c>
      <c r="D256" s="6" t="s">
        <v>574</v>
      </c>
      <c r="E256" s="6" t="s">
        <v>28</v>
      </c>
      <c r="F256" s="6" t="s">
        <v>530</v>
      </c>
    </row>
    <row r="257">
      <c r="A257" s="8" t="s">
        <v>575</v>
      </c>
      <c r="B257" s="8" t="s">
        <v>67</v>
      </c>
      <c r="D257" s="6" t="s">
        <v>576</v>
      </c>
      <c r="E257" s="6" t="s">
        <v>28</v>
      </c>
      <c r="F257" s="6" t="s">
        <v>530</v>
      </c>
    </row>
    <row r="258">
      <c r="A258" s="8" t="s">
        <v>577</v>
      </c>
      <c r="B258" s="8" t="s">
        <v>231</v>
      </c>
      <c r="D258" s="6" t="s">
        <v>578</v>
      </c>
      <c r="E258" s="6" t="s">
        <v>28</v>
      </c>
      <c r="F258" s="6" t="s">
        <v>530</v>
      </c>
    </row>
    <row r="259">
      <c r="A259" s="8" t="s">
        <v>579</v>
      </c>
      <c r="B259" s="8" t="s">
        <v>231</v>
      </c>
      <c r="D259" s="6" t="s">
        <v>580</v>
      </c>
      <c r="E259" s="6" t="s">
        <v>28</v>
      </c>
      <c r="F259" s="6" t="s">
        <v>530</v>
      </c>
    </row>
    <row r="260">
      <c r="A260" s="8" t="s">
        <v>581</v>
      </c>
      <c r="B260" s="8" t="s">
        <v>13</v>
      </c>
      <c r="D260" s="6" t="s">
        <v>582</v>
      </c>
      <c r="E260" s="6" t="s">
        <v>28</v>
      </c>
      <c r="F260" s="6" t="s">
        <v>530</v>
      </c>
    </row>
    <row r="261">
      <c r="A261" s="8" t="s">
        <v>583</v>
      </c>
      <c r="B261" s="8" t="s">
        <v>13</v>
      </c>
      <c r="D261" s="6" t="s">
        <v>584</v>
      </c>
      <c r="E261" s="6" t="s">
        <v>28</v>
      </c>
      <c r="F261" s="6" t="s">
        <v>530</v>
      </c>
    </row>
    <row r="262">
      <c r="A262" s="8" t="s">
        <v>585</v>
      </c>
      <c r="B262" s="8" t="s">
        <v>190</v>
      </c>
      <c r="D262" s="6" t="s">
        <v>586</v>
      </c>
      <c r="E262" s="6" t="s">
        <v>28</v>
      </c>
      <c r="F262" s="6" t="s">
        <v>530</v>
      </c>
    </row>
    <row r="263">
      <c r="A263" s="8" t="s">
        <v>587</v>
      </c>
      <c r="B263" s="8" t="s">
        <v>190</v>
      </c>
      <c r="D263" s="6" t="s">
        <v>588</v>
      </c>
      <c r="E263" s="6" t="s">
        <v>28</v>
      </c>
      <c r="F263" s="6" t="s">
        <v>530</v>
      </c>
    </row>
    <row r="264">
      <c r="A264" s="8" t="s">
        <v>589</v>
      </c>
      <c r="B264" s="8" t="s">
        <v>190</v>
      </c>
      <c r="D264" s="6" t="s">
        <v>590</v>
      </c>
      <c r="E264" s="6" t="s">
        <v>28</v>
      </c>
      <c r="F264" s="6" t="s">
        <v>530</v>
      </c>
    </row>
    <row r="265">
      <c r="A265" s="8" t="s">
        <v>591</v>
      </c>
      <c r="B265" s="8" t="s">
        <v>592</v>
      </c>
      <c r="D265" s="6" t="s">
        <v>593</v>
      </c>
      <c r="E265" s="6" t="s">
        <v>28</v>
      </c>
      <c r="F265" s="6" t="s">
        <v>530</v>
      </c>
    </row>
    <row r="266">
      <c r="A266" s="8" t="s">
        <v>594</v>
      </c>
      <c r="B266" s="8" t="s">
        <v>592</v>
      </c>
      <c r="D266" s="6" t="s">
        <v>595</v>
      </c>
      <c r="E266" s="6" t="s">
        <v>28</v>
      </c>
      <c r="F266" s="6" t="s">
        <v>530</v>
      </c>
    </row>
    <row r="267">
      <c r="A267" s="8" t="s">
        <v>596</v>
      </c>
      <c r="B267" s="8" t="s">
        <v>135</v>
      </c>
      <c r="D267" s="6" t="s">
        <v>597</v>
      </c>
      <c r="E267" s="6" t="s">
        <v>28</v>
      </c>
      <c r="F267" s="6" t="s">
        <v>530</v>
      </c>
    </row>
    <row r="268">
      <c r="A268" s="8" t="s">
        <v>598</v>
      </c>
      <c r="B268" s="8" t="s">
        <v>135</v>
      </c>
      <c r="D268" s="6" t="s">
        <v>599</v>
      </c>
      <c r="E268" s="6" t="s">
        <v>28</v>
      </c>
      <c r="F268" s="6" t="s">
        <v>530</v>
      </c>
    </row>
    <row r="269">
      <c r="A269" s="8" t="s">
        <v>600</v>
      </c>
      <c r="B269" s="8" t="s">
        <v>592</v>
      </c>
      <c r="D269" s="6" t="s">
        <v>601</v>
      </c>
      <c r="E269" s="6" t="s">
        <v>28</v>
      </c>
      <c r="F269" s="6" t="s">
        <v>530</v>
      </c>
    </row>
    <row r="270">
      <c r="A270" s="8" t="s">
        <v>602</v>
      </c>
      <c r="B270" s="8" t="s">
        <v>592</v>
      </c>
      <c r="D270" s="6" t="s">
        <v>603</v>
      </c>
      <c r="E270" s="6" t="s">
        <v>28</v>
      </c>
      <c r="F270" s="6" t="s">
        <v>530</v>
      </c>
    </row>
    <row r="271">
      <c r="A271" s="2" t="s">
        <v>604</v>
      </c>
      <c r="B271" s="2" t="s">
        <v>13</v>
      </c>
      <c r="D271" s="6" t="s">
        <v>605</v>
      </c>
      <c r="E271" s="6" t="s">
        <v>28</v>
      </c>
      <c r="F271" s="6" t="s">
        <v>530</v>
      </c>
    </row>
    <row r="272">
      <c r="A272" s="2" t="s">
        <v>606</v>
      </c>
      <c r="B272" s="2" t="s">
        <v>18</v>
      </c>
      <c r="D272" s="6" t="s">
        <v>607</v>
      </c>
      <c r="E272" s="6" t="s">
        <v>28</v>
      </c>
      <c r="F272" s="6" t="s">
        <v>530</v>
      </c>
    </row>
    <row r="273">
      <c r="A273" s="2" t="s">
        <v>608</v>
      </c>
      <c r="B273" s="2" t="s">
        <v>13</v>
      </c>
      <c r="D273" s="6" t="s">
        <v>609</v>
      </c>
      <c r="E273" s="6" t="s">
        <v>28</v>
      </c>
      <c r="F273" s="6" t="s">
        <v>530</v>
      </c>
    </row>
    <row r="274">
      <c r="A274" s="2" t="s">
        <v>610</v>
      </c>
      <c r="B274" s="2" t="s">
        <v>611</v>
      </c>
      <c r="D274" s="6" t="s">
        <v>612</v>
      </c>
      <c r="E274" s="6" t="s">
        <v>28</v>
      </c>
      <c r="F274" s="6" t="s">
        <v>530</v>
      </c>
    </row>
    <row r="275">
      <c r="A275" s="2" t="s">
        <v>613</v>
      </c>
      <c r="B275" s="2" t="s">
        <v>309</v>
      </c>
      <c r="D275" s="6" t="s">
        <v>614</v>
      </c>
      <c r="E275" s="6" t="s">
        <v>28</v>
      </c>
      <c r="F275" s="6" t="s">
        <v>530</v>
      </c>
    </row>
    <row r="276">
      <c r="A276" s="2" t="s">
        <v>615</v>
      </c>
      <c r="B276" s="2" t="s">
        <v>309</v>
      </c>
      <c r="D276" s="6" t="s">
        <v>616</v>
      </c>
      <c r="E276" s="6" t="s">
        <v>28</v>
      </c>
      <c r="F276" s="6" t="s">
        <v>530</v>
      </c>
    </row>
    <row r="277">
      <c r="A277" s="2" t="s">
        <v>617</v>
      </c>
      <c r="B277" s="2" t="s">
        <v>89</v>
      </c>
      <c r="D277" s="6" t="s">
        <v>618</v>
      </c>
      <c r="E277" s="6" t="s">
        <v>28</v>
      </c>
      <c r="F277" s="6" t="s">
        <v>530</v>
      </c>
    </row>
    <row r="278">
      <c r="A278" s="2" t="s">
        <v>619</v>
      </c>
      <c r="B278" s="2" t="s">
        <v>528</v>
      </c>
      <c r="D278" s="6" t="s">
        <v>620</v>
      </c>
      <c r="E278" s="6" t="s">
        <v>28</v>
      </c>
      <c r="F278" s="6" t="s">
        <v>530</v>
      </c>
    </row>
    <row r="279">
      <c r="A279" s="2" t="s">
        <v>621</v>
      </c>
      <c r="B279" s="2" t="s">
        <v>231</v>
      </c>
      <c r="D279" s="6" t="s">
        <v>622</v>
      </c>
      <c r="E279" s="6" t="s">
        <v>28</v>
      </c>
      <c r="F279" s="6" t="s">
        <v>530</v>
      </c>
    </row>
    <row r="280">
      <c r="A280" s="2" t="s">
        <v>623</v>
      </c>
      <c r="B280" s="2" t="s">
        <v>55</v>
      </c>
      <c r="D280" s="6" t="s">
        <v>624</v>
      </c>
      <c r="E280" s="6" t="s">
        <v>28</v>
      </c>
      <c r="F280" s="6" t="s">
        <v>530</v>
      </c>
    </row>
    <row r="281">
      <c r="A281" s="2" t="s">
        <v>625</v>
      </c>
      <c r="B281" s="2" t="s">
        <v>35</v>
      </c>
      <c r="D281" s="6" t="s">
        <v>626</v>
      </c>
      <c r="E281" s="6" t="s">
        <v>28</v>
      </c>
      <c r="F281" s="6" t="s">
        <v>530</v>
      </c>
    </row>
    <row r="282">
      <c r="A282" s="2" t="s">
        <v>627</v>
      </c>
      <c r="B282" s="2" t="s">
        <v>13</v>
      </c>
      <c r="D282" s="6" t="s">
        <v>628</v>
      </c>
      <c r="E282" s="6" t="s">
        <v>28</v>
      </c>
      <c r="F282" s="6" t="s">
        <v>530</v>
      </c>
    </row>
    <row r="283">
      <c r="A283" s="2" t="s">
        <v>629</v>
      </c>
      <c r="B283" s="2" t="s">
        <v>13</v>
      </c>
      <c r="D283" s="6" t="s">
        <v>630</v>
      </c>
      <c r="E283" s="6" t="s">
        <v>28</v>
      </c>
      <c r="F283" s="6" t="s">
        <v>530</v>
      </c>
    </row>
    <row r="284">
      <c r="A284" s="2" t="s">
        <v>631</v>
      </c>
      <c r="B284" s="2" t="s">
        <v>13</v>
      </c>
      <c r="D284" s="6" t="s">
        <v>630</v>
      </c>
      <c r="E284" s="6" t="s">
        <v>28</v>
      </c>
      <c r="F284" s="6" t="s">
        <v>530</v>
      </c>
    </row>
    <row r="285">
      <c r="A285" s="2" t="s">
        <v>632</v>
      </c>
      <c r="B285" s="2" t="s">
        <v>633</v>
      </c>
      <c r="D285" s="6" t="s">
        <v>634</v>
      </c>
      <c r="E285" s="6" t="s">
        <v>28</v>
      </c>
      <c r="F285" s="6" t="s">
        <v>530</v>
      </c>
    </row>
    <row r="286">
      <c r="A286" s="2" t="s">
        <v>635</v>
      </c>
      <c r="B286" s="2" t="s">
        <v>422</v>
      </c>
      <c r="D286" s="6" t="s">
        <v>636</v>
      </c>
      <c r="E286" s="6" t="s">
        <v>28</v>
      </c>
      <c r="F286" s="6" t="s">
        <v>530</v>
      </c>
    </row>
    <row r="287">
      <c r="A287" s="2" t="s">
        <v>637</v>
      </c>
      <c r="B287" s="2" t="s">
        <v>638</v>
      </c>
      <c r="D287" s="6" t="s">
        <v>639</v>
      </c>
      <c r="E287" s="6" t="s">
        <v>28</v>
      </c>
      <c r="F287" s="6" t="s">
        <v>530</v>
      </c>
    </row>
    <row r="288">
      <c r="A288" s="9"/>
      <c r="B288" s="9"/>
      <c r="D288" s="6" t="s">
        <v>640</v>
      </c>
      <c r="E288" s="6" t="s">
        <v>28</v>
      </c>
      <c r="F288" s="6" t="s">
        <v>530</v>
      </c>
    </row>
    <row r="289">
      <c r="A289" s="9"/>
      <c r="B289" s="9"/>
      <c r="D289" s="6" t="s">
        <v>641</v>
      </c>
      <c r="E289" s="6" t="s">
        <v>28</v>
      </c>
      <c r="F289" s="6" t="s">
        <v>530</v>
      </c>
    </row>
    <row r="290">
      <c r="A290" s="9"/>
      <c r="B290" s="9"/>
      <c r="D290" s="6" t="s">
        <v>642</v>
      </c>
      <c r="E290" s="6" t="s">
        <v>28</v>
      </c>
      <c r="F290" s="6" t="s">
        <v>530</v>
      </c>
    </row>
    <row r="291">
      <c r="A291" s="9"/>
      <c r="B291" s="9"/>
      <c r="D291" s="6" t="s">
        <v>643</v>
      </c>
      <c r="E291" s="6" t="s">
        <v>28</v>
      </c>
      <c r="F291" s="6" t="s">
        <v>530</v>
      </c>
    </row>
    <row r="292">
      <c r="A292" s="9"/>
      <c r="B292" s="9"/>
      <c r="D292" s="6" t="s">
        <v>644</v>
      </c>
      <c r="E292" s="6" t="s">
        <v>28</v>
      </c>
      <c r="F292" s="6" t="s">
        <v>530</v>
      </c>
    </row>
    <row r="293">
      <c r="A293" s="9"/>
      <c r="B293" s="9"/>
      <c r="D293" s="6" t="s">
        <v>645</v>
      </c>
      <c r="E293" s="6" t="s">
        <v>28</v>
      </c>
      <c r="F293" s="6" t="s">
        <v>530</v>
      </c>
    </row>
    <row r="294">
      <c r="A294" s="9"/>
      <c r="B294" s="9"/>
      <c r="D294" s="6" t="s">
        <v>646</v>
      </c>
      <c r="E294" s="6" t="s">
        <v>28</v>
      </c>
      <c r="F294" s="6" t="s">
        <v>530</v>
      </c>
    </row>
    <row r="295">
      <c r="A295" s="9"/>
      <c r="B295" s="9"/>
      <c r="D295" s="6" t="s">
        <v>647</v>
      </c>
      <c r="E295" s="6" t="s">
        <v>28</v>
      </c>
      <c r="F295" s="6" t="s">
        <v>530</v>
      </c>
    </row>
    <row r="296">
      <c r="A296" s="9"/>
      <c r="B296" s="9"/>
      <c r="D296" s="6" t="s">
        <v>648</v>
      </c>
      <c r="E296" s="6" t="s">
        <v>28</v>
      </c>
      <c r="F296" s="6" t="s">
        <v>530</v>
      </c>
    </row>
    <row r="297">
      <c r="A297" s="9"/>
      <c r="B297" s="9"/>
      <c r="D297" s="6" t="s">
        <v>649</v>
      </c>
      <c r="E297" s="6" t="s">
        <v>28</v>
      </c>
      <c r="F297" s="6" t="s">
        <v>530</v>
      </c>
    </row>
    <row r="298">
      <c r="A298" s="9"/>
      <c r="B298" s="9"/>
      <c r="D298" s="6" t="s">
        <v>650</v>
      </c>
      <c r="E298" s="6" t="s">
        <v>28</v>
      </c>
      <c r="F298" s="6" t="s">
        <v>530</v>
      </c>
    </row>
    <row r="299">
      <c r="A299" s="9"/>
      <c r="B299" s="9"/>
      <c r="D299" s="6" t="s">
        <v>651</v>
      </c>
      <c r="E299" s="6" t="s">
        <v>28</v>
      </c>
      <c r="F299" s="6" t="s">
        <v>530</v>
      </c>
    </row>
    <row r="300">
      <c r="A300" s="9"/>
      <c r="B300" s="9"/>
      <c r="D300" s="6" t="s">
        <v>652</v>
      </c>
      <c r="E300" s="6" t="s">
        <v>28</v>
      </c>
      <c r="F300" s="6" t="s">
        <v>530</v>
      </c>
    </row>
    <row r="301">
      <c r="A301" s="9"/>
      <c r="B301" s="9"/>
      <c r="D301" s="6" t="s">
        <v>653</v>
      </c>
      <c r="E301" s="6" t="s">
        <v>28</v>
      </c>
      <c r="F301" s="6" t="s">
        <v>530</v>
      </c>
    </row>
    <row r="302">
      <c r="A302" s="9"/>
      <c r="B302" s="9"/>
      <c r="D302" s="6" t="s">
        <v>654</v>
      </c>
      <c r="E302" s="6" t="s">
        <v>28</v>
      </c>
      <c r="F302" s="6" t="s">
        <v>530</v>
      </c>
    </row>
    <row r="303">
      <c r="A303" s="9"/>
      <c r="B303" s="9"/>
      <c r="D303" s="6" t="s">
        <v>655</v>
      </c>
      <c r="E303" s="6" t="s">
        <v>28</v>
      </c>
      <c r="F303" s="6" t="s">
        <v>530</v>
      </c>
    </row>
    <row r="304">
      <c r="A304" s="9"/>
      <c r="B304" s="9"/>
      <c r="D304" s="6" t="s">
        <v>656</v>
      </c>
      <c r="E304" s="6" t="s">
        <v>28</v>
      </c>
      <c r="F304" s="6" t="s">
        <v>530</v>
      </c>
    </row>
    <row r="305">
      <c r="A305" s="9"/>
      <c r="B305" s="9"/>
      <c r="D305" s="6" t="s">
        <v>657</v>
      </c>
      <c r="E305" s="6" t="s">
        <v>28</v>
      </c>
      <c r="F305" s="6" t="s">
        <v>530</v>
      </c>
    </row>
    <row r="306">
      <c r="A306" s="9"/>
      <c r="B306" s="9"/>
      <c r="D306" s="6" t="s">
        <v>658</v>
      </c>
      <c r="E306" s="6" t="s">
        <v>28</v>
      </c>
      <c r="F306" s="6" t="s">
        <v>530</v>
      </c>
    </row>
    <row r="307">
      <c r="A307" s="9"/>
      <c r="B307" s="9"/>
      <c r="D307" s="6" t="s">
        <v>659</v>
      </c>
      <c r="E307" s="6" t="s">
        <v>28</v>
      </c>
      <c r="F307" s="6" t="s">
        <v>530</v>
      </c>
    </row>
    <row r="308">
      <c r="A308" s="9"/>
      <c r="B308" s="9"/>
      <c r="D308" s="6" t="s">
        <v>660</v>
      </c>
      <c r="E308" s="6" t="s">
        <v>28</v>
      </c>
      <c r="F308" s="6" t="s">
        <v>530</v>
      </c>
    </row>
    <row r="309">
      <c r="A309" s="9"/>
      <c r="B309" s="9"/>
      <c r="D309" s="6" t="s">
        <v>661</v>
      </c>
      <c r="E309" s="6" t="s">
        <v>28</v>
      </c>
      <c r="F309" s="6" t="s">
        <v>530</v>
      </c>
    </row>
    <row r="310">
      <c r="A310" s="9"/>
      <c r="B310" s="9"/>
      <c r="D310" s="6" t="s">
        <v>662</v>
      </c>
      <c r="E310" s="6" t="s">
        <v>28</v>
      </c>
      <c r="F310" s="6" t="s">
        <v>530</v>
      </c>
    </row>
    <row r="311">
      <c r="A311" s="9"/>
      <c r="B311" s="9"/>
      <c r="D311" s="6" t="s">
        <v>663</v>
      </c>
      <c r="E311" s="6" t="s">
        <v>28</v>
      </c>
      <c r="F311" s="6" t="s">
        <v>530</v>
      </c>
    </row>
    <row r="312">
      <c r="A312" s="9"/>
      <c r="B312" s="9"/>
      <c r="D312" s="6" t="s">
        <v>664</v>
      </c>
      <c r="E312" s="6" t="s">
        <v>28</v>
      </c>
      <c r="F312" s="6" t="s">
        <v>530</v>
      </c>
    </row>
    <row r="313">
      <c r="A313" s="9"/>
      <c r="B313" s="9"/>
      <c r="D313" s="6" t="s">
        <v>665</v>
      </c>
      <c r="E313" s="6" t="s">
        <v>28</v>
      </c>
      <c r="F313" s="6" t="s">
        <v>530</v>
      </c>
    </row>
    <row r="314">
      <c r="A314" s="9"/>
      <c r="B314" s="9"/>
      <c r="D314" s="6" t="s">
        <v>666</v>
      </c>
      <c r="E314" s="6" t="s">
        <v>28</v>
      </c>
      <c r="F314" s="6" t="s">
        <v>530</v>
      </c>
    </row>
    <row r="315">
      <c r="A315" s="9"/>
      <c r="B315" s="9"/>
      <c r="D315" s="6" t="s">
        <v>667</v>
      </c>
      <c r="E315" s="6" t="s">
        <v>28</v>
      </c>
      <c r="F315" s="6" t="s">
        <v>530</v>
      </c>
    </row>
    <row r="316">
      <c r="A316" s="9"/>
      <c r="B316" s="9"/>
      <c r="D316" s="6" t="s">
        <v>668</v>
      </c>
      <c r="E316" s="6" t="s">
        <v>28</v>
      </c>
      <c r="F316" s="6" t="s">
        <v>530</v>
      </c>
    </row>
    <row r="317">
      <c r="A317" s="9"/>
      <c r="B317" s="9"/>
      <c r="D317" s="6" t="s">
        <v>669</v>
      </c>
      <c r="E317" s="6" t="s">
        <v>28</v>
      </c>
      <c r="F317" s="6" t="s">
        <v>530</v>
      </c>
    </row>
    <row r="318">
      <c r="A318" s="9"/>
      <c r="B318" s="9"/>
      <c r="D318" s="6" t="s">
        <v>670</v>
      </c>
      <c r="E318" s="6" t="s">
        <v>28</v>
      </c>
      <c r="F318" s="6" t="s">
        <v>530</v>
      </c>
    </row>
    <row r="319">
      <c r="A319" s="9"/>
      <c r="B319" s="9"/>
      <c r="D319" s="6" t="s">
        <v>671</v>
      </c>
      <c r="E319" s="6" t="s">
        <v>28</v>
      </c>
      <c r="F319" s="6" t="s">
        <v>530</v>
      </c>
    </row>
    <row r="320">
      <c r="A320" s="9"/>
      <c r="B320" s="9"/>
      <c r="D320" s="6" t="s">
        <v>672</v>
      </c>
      <c r="E320" s="6" t="s">
        <v>28</v>
      </c>
      <c r="F320" s="6" t="s">
        <v>530</v>
      </c>
    </row>
    <row r="321">
      <c r="A321" s="9"/>
      <c r="B321" s="9"/>
      <c r="D321" s="6" t="s">
        <v>673</v>
      </c>
      <c r="E321" s="6" t="s">
        <v>28</v>
      </c>
      <c r="F321" s="6" t="s">
        <v>530</v>
      </c>
    </row>
    <row r="322">
      <c r="A322" s="9"/>
      <c r="B322" s="9"/>
      <c r="D322" s="6" t="s">
        <v>674</v>
      </c>
      <c r="E322" s="6" t="s">
        <v>28</v>
      </c>
      <c r="F322" s="6" t="s">
        <v>530</v>
      </c>
    </row>
    <row r="323">
      <c r="A323" s="9"/>
      <c r="B323" s="9"/>
      <c r="D323" s="6" t="s">
        <v>675</v>
      </c>
      <c r="E323" s="6" t="s">
        <v>28</v>
      </c>
      <c r="F323" s="6" t="s">
        <v>530</v>
      </c>
    </row>
    <row r="324">
      <c r="A324" s="9"/>
      <c r="B324" s="9"/>
      <c r="D324" s="6" t="s">
        <v>676</v>
      </c>
      <c r="E324" s="6" t="s">
        <v>28</v>
      </c>
      <c r="F324" s="6" t="s">
        <v>530</v>
      </c>
    </row>
    <row r="325">
      <c r="A325" s="9"/>
      <c r="B325" s="9"/>
      <c r="D325" s="6" t="s">
        <v>677</v>
      </c>
      <c r="E325" s="6" t="s">
        <v>28</v>
      </c>
      <c r="F325" s="6" t="s">
        <v>530</v>
      </c>
    </row>
    <row r="326">
      <c r="A326" s="9"/>
      <c r="B326" s="9"/>
      <c r="D326" s="6" t="s">
        <v>678</v>
      </c>
      <c r="E326" s="6" t="s">
        <v>28</v>
      </c>
      <c r="F326" s="6" t="s">
        <v>530</v>
      </c>
    </row>
    <row r="327">
      <c r="A327" s="9"/>
      <c r="B327" s="9"/>
      <c r="D327" s="6" t="s">
        <v>679</v>
      </c>
      <c r="E327" s="6" t="s">
        <v>28</v>
      </c>
      <c r="F327" s="6" t="s">
        <v>530</v>
      </c>
    </row>
    <row r="328">
      <c r="A328" s="9"/>
      <c r="B328" s="9"/>
      <c r="D328" s="6" t="s">
        <v>680</v>
      </c>
      <c r="E328" s="6" t="s">
        <v>28</v>
      </c>
      <c r="F328" s="6" t="s">
        <v>530</v>
      </c>
    </row>
    <row r="329">
      <c r="A329" s="9"/>
      <c r="B329" s="9"/>
      <c r="D329" s="6" t="s">
        <v>681</v>
      </c>
      <c r="E329" s="6" t="s">
        <v>28</v>
      </c>
      <c r="F329" s="6" t="s">
        <v>530</v>
      </c>
    </row>
    <row r="330">
      <c r="A330" s="9"/>
      <c r="B330" s="9"/>
      <c r="D330" s="6" t="s">
        <v>682</v>
      </c>
      <c r="E330" s="6" t="s">
        <v>28</v>
      </c>
      <c r="F330" s="6" t="s">
        <v>530</v>
      </c>
    </row>
    <row r="331">
      <c r="A331" s="9"/>
      <c r="B331" s="9"/>
      <c r="D331" s="6" t="s">
        <v>683</v>
      </c>
      <c r="E331" s="6" t="s">
        <v>28</v>
      </c>
      <c r="F331" s="6" t="s">
        <v>530</v>
      </c>
    </row>
    <row r="332">
      <c r="A332" s="9"/>
      <c r="B332" s="9"/>
      <c r="D332" s="6" t="s">
        <v>684</v>
      </c>
      <c r="E332" s="6" t="s">
        <v>28</v>
      </c>
      <c r="F332" s="6" t="s">
        <v>530</v>
      </c>
    </row>
    <row r="333">
      <c r="A333" s="9"/>
      <c r="B333" s="9"/>
      <c r="D333" s="6" t="s">
        <v>685</v>
      </c>
      <c r="E333" s="6" t="s">
        <v>28</v>
      </c>
      <c r="F333" s="6" t="s">
        <v>530</v>
      </c>
    </row>
    <row r="334">
      <c r="A334" s="9"/>
      <c r="B334" s="9"/>
      <c r="D334" s="6" t="s">
        <v>686</v>
      </c>
      <c r="E334" s="6" t="s">
        <v>28</v>
      </c>
      <c r="F334" s="6" t="s">
        <v>530</v>
      </c>
    </row>
    <row r="335">
      <c r="A335" s="9"/>
      <c r="B335" s="9"/>
      <c r="D335" s="6" t="s">
        <v>687</v>
      </c>
      <c r="E335" s="6" t="s">
        <v>688</v>
      </c>
      <c r="F335" s="6" t="s">
        <v>689</v>
      </c>
    </row>
    <row r="336">
      <c r="A336" s="9"/>
      <c r="B336" s="9"/>
      <c r="D336" s="6" t="s">
        <v>690</v>
      </c>
      <c r="E336" s="6" t="s">
        <v>691</v>
      </c>
      <c r="F336" s="6" t="s">
        <v>689</v>
      </c>
    </row>
    <row r="337">
      <c r="A337" s="9"/>
      <c r="B337" s="9"/>
      <c r="D337" s="6" t="s">
        <v>692</v>
      </c>
      <c r="E337" s="6" t="s">
        <v>693</v>
      </c>
      <c r="F337" s="6" t="s">
        <v>689</v>
      </c>
    </row>
    <row r="338">
      <c r="A338" s="9"/>
      <c r="B338" s="9"/>
      <c r="D338" s="6" t="s">
        <v>694</v>
      </c>
      <c r="E338" s="6" t="s">
        <v>691</v>
      </c>
      <c r="F338" s="6" t="s">
        <v>689</v>
      </c>
    </row>
    <row r="339">
      <c r="A339" s="9"/>
      <c r="B339" s="9"/>
      <c r="D339" s="6" t="s">
        <v>695</v>
      </c>
      <c r="E339" s="6" t="s">
        <v>691</v>
      </c>
      <c r="F339" s="6" t="s">
        <v>689</v>
      </c>
    </row>
    <row r="340">
      <c r="A340" s="9"/>
      <c r="B340" s="9"/>
      <c r="D340" s="6" t="s">
        <v>696</v>
      </c>
      <c r="E340" s="6" t="s">
        <v>697</v>
      </c>
      <c r="F340" s="6" t="s">
        <v>698</v>
      </c>
    </row>
    <row r="341">
      <c r="A341" s="9"/>
      <c r="B341" s="9"/>
      <c r="D341" s="6" t="s">
        <v>699</v>
      </c>
      <c r="E341" s="6" t="s">
        <v>700</v>
      </c>
      <c r="F341" s="6" t="s">
        <v>701</v>
      </c>
    </row>
    <row r="342">
      <c r="A342" s="9"/>
      <c r="B342" s="9"/>
      <c r="D342" s="6" t="s">
        <v>702</v>
      </c>
      <c r="E342" s="6" t="s">
        <v>703</v>
      </c>
      <c r="F342" s="6" t="s">
        <v>701</v>
      </c>
    </row>
    <row r="343">
      <c r="A343" s="9"/>
      <c r="B343" s="9"/>
      <c r="D343" s="6" t="s">
        <v>704</v>
      </c>
      <c r="E343" s="6" t="s">
        <v>697</v>
      </c>
      <c r="F343" s="6" t="s">
        <v>701</v>
      </c>
    </row>
    <row r="344">
      <c r="A344" s="9"/>
      <c r="B344" s="9"/>
      <c r="D344" s="6" t="s">
        <v>705</v>
      </c>
      <c r="E344" s="6" t="s">
        <v>706</v>
      </c>
      <c r="F344" s="6" t="s">
        <v>707</v>
      </c>
    </row>
    <row r="345">
      <c r="A345" s="9"/>
      <c r="B345" s="9"/>
      <c r="D345" s="6" t="s">
        <v>708</v>
      </c>
      <c r="E345" s="6" t="s">
        <v>709</v>
      </c>
      <c r="F345" s="6" t="s">
        <v>707</v>
      </c>
    </row>
    <row r="346">
      <c r="A346" s="9"/>
      <c r="B346" s="9"/>
      <c r="D346" s="8" t="s">
        <v>710</v>
      </c>
      <c r="E346" s="8" t="s">
        <v>711</v>
      </c>
      <c r="F346" s="8" t="s">
        <v>707</v>
      </c>
    </row>
    <row r="347">
      <c r="A347" s="9"/>
      <c r="B347" s="9"/>
      <c r="D347" s="6" t="s">
        <v>712</v>
      </c>
      <c r="E347" s="6" t="s">
        <v>713</v>
      </c>
      <c r="F347" s="7" t="s">
        <v>714</v>
      </c>
    </row>
    <row r="348">
      <c r="A348" s="9"/>
      <c r="B348" s="9"/>
      <c r="D348" s="6" t="s">
        <v>715</v>
      </c>
      <c r="E348" s="6" t="s">
        <v>337</v>
      </c>
      <c r="F348" s="6" t="s">
        <v>716</v>
      </c>
    </row>
    <row r="349">
      <c r="A349" s="9"/>
      <c r="B349" s="9"/>
      <c r="D349" s="6" t="s">
        <v>717</v>
      </c>
      <c r="E349" s="6" t="s">
        <v>337</v>
      </c>
      <c r="F349" s="6" t="s">
        <v>716</v>
      </c>
    </row>
    <row r="350">
      <c r="A350" s="9"/>
      <c r="B350" s="9"/>
      <c r="D350" s="6" t="s">
        <v>718</v>
      </c>
      <c r="E350" s="6" t="s">
        <v>719</v>
      </c>
      <c r="F350" s="6" t="s">
        <v>716</v>
      </c>
    </row>
    <row r="351">
      <c r="A351" s="9"/>
      <c r="B351" s="9"/>
      <c r="D351" s="6" t="s">
        <v>720</v>
      </c>
      <c r="E351" s="6" t="s">
        <v>721</v>
      </c>
      <c r="F351" s="6" t="s">
        <v>716</v>
      </c>
    </row>
    <row r="352">
      <c r="A352" s="9"/>
      <c r="B352" s="9"/>
      <c r="D352" s="6" t="s">
        <v>722</v>
      </c>
      <c r="E352" s="6" t="s">
        <v>520</v>
      </c>
      <c r="F352" s="6" t="s">
        <v>716</v>
      </c>
    </row>
    <row r="353">
      <c r="A353" s="9"/>
      <c r="B353" s="9"/>
      <c r="D353" s="6" t="s">
        <v>723</v>
      </c>
      <c r="E353" s="6" t="s">
        <v>520</v>
      </c>
      <c r="F353" s="6" t="s">
        <v>716</v>
      </c>
    </row>
    <row r="354">
      <c r="A354" s="9"/>
      <c r="B354" s="9"/>
      <c r="D354" s="6" t="s">
        <v>724</v>
      </c>
      <c r="E354" s="6" t="s">
        <v>725</v>
      </c>
      <c r="F354" s="6" t="s">
        <v>726</v>
      </c>
    </row>
    <row r="355">
      <c r="A355" s="9"/>
      <c r="B355" s="9"/>
      <c r="D355" s="6" t="s">
        <v>727</v>
      </c>
      <c r="E355" s="6" t="s">
        <v>693</v>
      </c>
      <c r="F355" s="6" t="s">
        <v>728</v>
      </c>
    </row>
    <row r="356">
      <c r="A356" s="9"/>
      <c r="B356" s="9"/>
      <c r="D356" s="6" t="s">
        <v>729</v>
      </c>
      <c r="E356" s="6" t="s">
        <v>730</v>
      </c>
      <c r="F356" s="6" t="s">
        <v>728</v>
      </c>
    </row>
    <row r="357">
      <c r="A357" s="9"/>
      <c r="B357" s="9"/>
      <c r="D357" s="6" t="s">
        <v>731</v>
      </c>
      <c r="E357" s="6" t="s">
        <v>732</v>
      </c>
      <c r="F357" s="6" t="s">
        <v>728</v>
      </c>
    </row>
    <row r="358">
      <c r="A358" s="9"/>
      <c r="B358" s="9"/>
      <c r="D358" s="6" t="s">
        <v>733</v>
      </c>
      <c r="E358" s="6" t="s">
        <v>28</v>
      </c>
      <c r="F358" s="6" t="s">
        <v>728</v>
      </c>
    </row>
    <row r="359">
      <c r="A359" s="9"/>
      <c r="B359" s="9"/>
      <c r="D359" s="6" t="s">
        <v>734</v>
      </c>
      <c r="E359" s="6" t="s">
        <v>735</v>
      </c>
      <c r="F359" s="6" t="s">
        <v>728</v>
      </c>
    </row>
    <row r="360">
      <c r="A360" s="9"/>
      <c r="B360" s="9"/>
      <c r="D360" s="6" t="s">
        <v>736</v>
      </c>
      <c r="E360" s="6" t="s">
        <v>737</v>
      </c>
      <c r="F360" s="6" t="s">
        <v>738</v>
      </c>
    </row>
    <row r="361">
      <c r="A361" s="9"/>
      <c r="B361" s="9"/>
      <c r="D361" s="6" t="s">
        <v>739</v>
      </c>
      <c r="E361" s="6" t="s">
        <v>328</v>
      </c>
      <c r="F361" s="6" t="s">
        <v>738</v>
      </c>
    </row>
    <row r="362">
      <c r="A362" s="9"/>
      <c r="B362" s="9"/>
      <c r="D362" s="6" t="s">
        <v>740</v>
      </c>
      <c r="E362" s="6" t="s">
        <v>691</v>
      </c>
      <c r="F362" s="6" t="s">
        <v>738</v>
      </c>
    </row>
    <row r="363">
      <c r="A363" s="9"/>
      <c r="B363" s="9"/>
      <c r="D363" s="6" t="s">
        <v>741</v>
      </c>
      <c r="E363" s="6" t="s">
        <v>742</v>
      </c>
      <c r="F363" s="6" t="s">
        <v>738</v>
      </c>
    </row>
    <row r="364">
      <c r="A364" s="9"/>
      <c r="B364" s="9"/>
      <c r="D364" s="6" t="s">
        <v>743</v>
      </c>
      <c r="E364" s="6" t="s">
        <v>744</v>
      </c>
      <c r="F364" s="6" t="s">
        <v>738</v>
      </c>
    </row>
    <row r="365">
      <c r="A365" s="9"/>
      <c r="B365" s="9"/>
      <c r="D365" s="6" t="s">
        <v>745</v>
      </c>
      <c r="E365" s="6" t="s">
        <v>697</v>
      </c>
      <c r="F365" s="6" t="s">
        <v>738</v>
      </c>
    </row>
    <row r="366">
      <c r="A366" s="9"/>
      <c r="B366" s="9"/>
      <c r="D366" s="6" t="s">
        <v>746</v>
      </c>
      <c r="E366" s="6" t="s">
        <v>334</v>
      </c>
      <c r="F366" s="6" t="s">
        <v>738</v>
      </c>
    </row>
    <row r="367">
      <c r="A367" s="9"/>
      <c r="B367" s="9"/>
      <c r="D367" s="6" t="s">
        <v>747</v>
      </c>
      <c r="E367" s="6" t="s">
        <v>748</v>
      </c>
      <c r="F367" s="6" t="s">
        <v>738</v>
      </c>
    </row>
    <row r="368">
      <c r="A368" s="9"/>
      <c r="B368" s="9"/>
      <c r="D368" s="6" t="s">
        <v>749</v>
      </c>
      <c r="E368" s="6" t="s">
        <v>750</v>
      </c>
      <c r="F368" s="6" t="s">
        <v>738</v>
      </c>
    </row>
    <row r="369">
      <c r="A369" s="9"/>
      <c r="B369" s="9"/>
      <c r="D369" s="6" t="s">
        <v>751</v>
      </c>
      <c r="E369" s="6" t="s">
        <v>328</v>
      </c>
      <c r="F369" s="6" t="s">
        <v>738</v>
      </c>
    </row>
    <row r="370">
      <c r="A370" s="9"/>
      <c r="B370" s="9"/>
      <c r="D370" s="6" t="s">
        <v>752</v>
      </c>
      <c r="E370" s="6" t="s">
        <v>753</v>
      </c>
      <c r="F370" s="6" t="s">
        <v>738</v>
      </c>
    </row>
    <row r="371">
      <c r="A371" s="9"/>
      <c r="B371" s="9"/>
      <c r="D371" s="6" t="s">
        <v>754</v>
      </c>
      <c r="E371" s="6" t="s">
        <v>697</v>
      </c>
      <c r="F371" s="6" t="s">
        <v>738</v>
      </c>
    </row>
    <row r="372">
      <c r="A372" s="9"/>
      <c r="B372" s="9"/>
      <c r="D372" s="8" t="s">
        <v>755</v>
      </c>
      <c r="E372" s="8" t="s">
        <v>756</v>
      </c>
      <c r="F372" s="8" t="s">
        <v>738</v>
      </c>
    </row>
    <row r="373">
      <c r="A373" s="9"/>
      <c r="B373" s="9"/>
      <c r="D373" s="6" t="s">
        <v>757</v>
      </c>
      <c r="E373" s="6" t="s">
        <v>758</v>
      </c>
      <c r="F373" s="6" t="s">
        <v>759</v>
      </c>
    </row>
    <row r="374">
      <c r="A374" s="9"/>
      <c r="B374" s="9"/>
      <c r="D374" s="6" t="s">
        <v>760</v>
      </c>
      <c r="E374" s="6" t="s">
        <v>748</v>
      </c>
      <c r="F374" s="6" t="s">
        <v>761</v>
      </c>
    </row>
    <row r="375">
      <c r="A375" s="9"/>
      <c r="B375" s="9"/>
      <c r="D375" s="6" t="s">
        <v>762</v>
      </c>
      <c r="E375" s="6" t="s">
        <v>28</v>
      </c>
      <c r="F375" s="6" t="s">
        <v>763</v>
      </c>
    </row>
    <row r="376">
      <c r="A376" s="9"/>
      <c r="B376" s="9"/>
      <c r="D376" s="6" t="s">
        <v>764</v>
      </c>
      <c r="E376" s="6" t="s">
        <v>765</v>
      </c>
      <c r="F376" s="6" t="s">
        <v>766</v>
      </c>
    </row>
    <row r="377">
      <c r="A377" s="9"/>
      <c r="B377" s="9"/>
      <c r="D377" s="8" t="s">
        <v>767</v>
      </c>
      <c r="E377" s="8" t="s">
        <v>768</v>
      </c>
      <c r="F377" s="8" t="s">
        <v>769</v>
      </c>
    </row>
    <row r="378">
      <c r="A378" s="9"/>
      <c r="B378" s="9"/>
      <c r="D378" s="6" t="s">
        <v>770</v>
      </c>
      <c r="E378" s="6" t="s">
        <v>744</v>
      </c>
      <c r="F378" s="6" t="s">
        <v>771</v>
      </c>
    </row>
    <row r="379">
      <c r="A379" s="9"/>
      <c r="B379" s="9"/>
      <c r="D379" s="6" t="s">
        <v>772</v>
      </c>
      <c r="E379" s="6" t="s">
        <v>773</v>
      </c>
      <c r="F379" s="6" t="s">
        <v>771</v>
      </c>
    </row>
    <row r="380">
      <c r="A380" s="9"/>
      <c r="B380" s="9"/>
      <c r="D380" s="6" t="s">
        <v>774</v>
      </c>
      <c r="E380" s="6" t="s">
        <v>773</v>
      </c>
      <c r="F380" s="6" t="s">
        <v>771</v>
      </c>
    </row>
    <row r="381">
      <c r="A381" s="9"/>
      <c r="B381" s="9"/>
      <c r="D381" s="6" t="s">
        <v>775</v>
      </c>
      <c r="E381" s="6" t="s">
        <v>773</v>
      </c>
      <c r="F381" s="6" t="s">
        <v>771</v>
      </c>
    </row>
    <row r="382">
      <c r="A382" s="9"/>
      <c r="B382" s="9"/>
      <c r="D382" s="6" t="s">
        <v>776</v>
      </c>
      <c r="E382" s="6" t="s">
        <v>744</v>
      </c>
      <c r="F382" s="6" t="s">
        <v>771</v>
      </c>
    </row>
    <row r="383">
      <c r="A383" s="9"/>
      <c r="B383" s="9"/>
      <c r="D383" s="6" t="s">
        <v>777</v>
      </c>
      <c r="E383" s="6" t="s">
        <v>744</v>
      </c>
      <c r="F383" s="6" t="s">
        <v>771</v>
      </c>
    </row>
    <row r="384">
      <c r="A384" s="9"/>
      <c r="B384" s="9"/>
      <c r="D384" s="6" t="s">
        <v>778</v>
      </c>
      <c r="E384" s="6" t="s">
        <v>744</v>
      </c>
      <c r="F384" s="6" t="s">
        <v>771</v>
      </c>
    </row>
    <row r="385">
      <c r="A385" s="9"/>
      <c r="B385" s="9"/>
      <c r="D385" s="6" t="s">
        <v>779</v>
      </c>
      <c r="E385" s="6" t="s">
        <v>744</v>
      </c>
      <c r="F385" s="6" t="s">
        <v>771</v>
      </c>
    </row>
    <row r="386">
      <c r="A386" s="9"/>
      <c r="B386" s="9"/>
      <c r="D386" s="6" t="s">
        <v>780</v>
      </c>
      <c r="E386" s="6" t="s">
        <v>744</v>
      </c>
      <c r="F386" s="6" t="s">
        <v>771</v>
      </c>
    </row>
    <row r="387">
      <c r="A387" s="9"/>
      <c r="B387" s="9"/>
      <c r="D387" s="6" t="s">
        <v>781</v>
      </c>
      <c r="E387" s="6" t="s">
        <v>758</v>
      </c>
      <c r="F387" s="6" t="s">
        <v>782</v>
      </c>
    </row>
    <row r="388">
      <c r="A388" s="9"/>
      <c r="B388" s="9"/>
      <c r="D388" s="6" t="s">
        <v>783</v>
      </c>
      <c r="E388" s="6" t="s">
        <v>32</v>
      </c>
      <c r="F388" s="6" t="s">
        <v>782</v>
      </c>
    </row>
    <row r="389">
      <c r="A389" s="9"/>
      <c r="B389" s="9"/>
      <c r="D389" s="6" t="s">
        <v>784</v>
      </c>
      <c r="E389" s="6" t="s">
        <v>32</v>
      </c>
      <c r="F389" s="6" t="s">
        <v>782</v>
      </c>
    </row>
    <row r="390">
      <c r="A390" s="9"/>
      <c r="B390" s="9"/>
      <c r="D390" s="6" t="s">
        <v>785</v>
      </c>
      <c r="E390" s="6" t="s">
        <v>786</v>
      </c>
      <c r="F390" s="6" t="s">
        <v>782</v>
      </c>
    </row>
    <row r="391">
      <c r="A391" s="9"/>
      <c r="B391" s="9"/>
      <c r="D391" s="6" t="s">
        <v>787</v>
      </c>
      <c r="E391" s="6" t="s">
        <v>786</v>
      </c>
      <c r="F391" s="6" t="s">
        <v>782</v>
      </c>
    </row>
    <row r="392">
      <c r="A392" s="9"/>
      <c r="B392" s="9"/>
      <c r="D392" s="6" t="s">
        <v>788</v>
      </c>
      <c r="E392" s="6" t="s">
        <v>786</v>
      </c>
      <c r="F392" s="6" t="s">
        <v>782</v>
      </c>
    </row>
    <row r="393">
      <c r="A393" s="9"/>
      <c r="B393" s="9"/>
      <c r="D393" s="6" t="s">
        <v>789</v>
      </c>
      <c r="E393" s="6" t="s">
        <v>28</v>
      </c>
      <c r="F393" s="6" t="s">
        <v>782</v>
      </c>
    </row>
    <row r="394">
      <c r="A394" s="9"/>
      <c r="B394" s="9"/>
      <c r="D394" s="6" t="s">
        <v>790</v>
      </c>
      <c r="E394" s="6" t="s">
        <v>791</v>
      </c>
      <c r="F394" s="6" t="s">
        <v>792</v>
      </c>
    </row>
    <row r="395">
      <c r="A395" s="9"/>
      <c r="B395" s="9"/>
      <c r="D395" s="6" t="s">
        <v>793</v>
      </c>
      <c r="E395" s="6" t="s">
        <v>520</v>
      </c>
      <c r="F395" s="6" t="s">
        <v>792</v>
      </c>
    </row>
    <row r="396">
      <c r="A396" s="9"/>
      <c r="B396" s="9"/>
      <c r="D396" s="6" t="s">
        <v>794</v>
      </c>
      <c r="E396" s="6" t="s">
        <v>795</v>
      </c>
      <c r="F396" s="6" t="s">
        <v>792</v>
      </c>
    </row>
    <row r="397">
      <c r="A397" s="9"/>
      <c r="B397" s="9"/>
      <c r="D397" s="6" t="s">
        <v>796</v>
      </c>
      <c r="E397" s="6" t="s">
        <v>506</v>
      </c>
      <c r="F397" s="6" t="s">
        <v>792</v>
      </c>
    </row>
    <row r="398">
      <c r="A398" s="9"/>
      <c r="B398" s="9"/>
      <c r="D398" s="6" t="s">
        <v>797</v>
      </c>
      <c r="E398" s="6" t="s">
        <v>700</v>
      </c>
      <c r="F398" s="6" t="s">
        <v>792</v>
      </c>
    </row>
    <row r="399">
      <c r="A399" s="9"/>
      <c r="B399" s="9"/>
      <c r="D399" s="6" t="s">
        <v>798</v>
      </c>
      <c r="E399" s="6" t="s">
        <v>799</v>
      </c>
      <c r="F399" s="6" t="s">
        <v>792</v>
      </c>
    </row>
    <row r="400">
      <c r="A400" s="9"/>
      <c r="B400" s="9"/>
      <c r="D400" s="8" t="s">
        <v>800</v>
      </c>
      <c r="E400" s="8" t="s">
        <v>520</v>
      </c>
      <c r="F400" s="8" t="s">
        <v>792</v>
      </c>
    </row>
    <row r="401">
      <c r="A401" s="9"/>
      <c r="B401" s="9"/>
      <c r="D401" s="6" t="s">
        <v>801</v>
      </c>
      <c r="E401" s="6" t="s">
        <v>750</v>
      </c>
      <c r="F401" s="6" t="s">
        <v>802</v>
      </c>
    </row>
    <row r="402">
      <c r="A402" s="9"/>
      <c r="B402" s="9"/>
      <c r="D402" s="6" t="s">
        <v>803</v>
      </c>
      <c r="E402" s="6" t="s">
        <v>700</v>
      </c>
      <c r="F402" s="6" t="s">
        <v>802</v>
      </c>
    </row>
    <row r="403">
      <c r="A403" s="9"/>
      <c r="B403" s="9"/>
      <c r="D403" s="6" t="s">
        <v>804</v>
      </c>
      <c r="E403" s="6" t="s">
        <v>506</v>
      </c>
      <c r="F403" s="6" t="s">
        <v>802</v>
      </c>
    </row>
    <row r="404">
      <c r="A404" s="9"/>
      <c r="B404" s="9"/>
      <c r="D404" s="6" t="s">
        <v>805</v>
      </c>
      <c r="E404" s="6" t="s">
        <v>756</v>
      </c>
      <c r="F404" s="6" t="s">
        <v>802</v>
      </c>
    </row>
    <row r="405">
      <c r="A405" s="9"/>
      <c r="B405" s="9"/>
      <c r="D405" s="6" t="s">
        <v>806</v>
      </c>
      <c r="E405" s="6" t="s">
        <v>756</v>
      </c>
      <c r="F405" s="6" t="s">
        <v>802</v>
      </c>
    </row>
    <row r="406">
      <c r="A406" s="9"/>
      <c r="B406" s="9"/>
      <c r="D406" s="6" t="s">
        <v>807</v>
      </c>
      <c r="E406" s="6" t="s">
        <v>337</v>
      </c>
      <c r="F406" s="6" t="s">
        <v>802</v>
      </c>
    </row>
    <row r="407">
      <c r="A407" s="9"/>
      <c r="B407" s="9"/>
      <c r="D407" s="6" t="s">
        <v>808</v>
      </c>
      <c r="E407" s="6" t="s">
        <v>719</v>
      </c>
      <c r="F407" s="6" t="s">
        <v>802</v>
      </c>
    </row>
    <row r="408">
      <c r="A408" s="9"/>
      <c r="B408" s="9"/>
      <c r="D408" s="6" t="s">
        <v>809</v>
      </c>
      <c r="E408" s="6" t="s">
        <v>756</v>
      </c>
      <c r="F408" s="6" t="s">
        <v>802</v>
      </c>
    </row>
    <row r="409">
      <c r="A409" s="9"/>
      <c r="B409" s="9"/>
      <c r="D409" s="6" t="s">
        <v>810</v>
      </c>
      <c r="E409" s="6" t="s">
        <v>337</v>
      </c>
      <c r="F409" s="6" t="s">
        <v>802</v>
      </c>
    </row>
    <row r="410">
      <c r="A410" s="9"/>
      <c r="B410" s="9"/>
      <c r="D410" s="6" t="s">
        <v>811</v>
      </c>
      <c r="E410" s="6" t="s">
        <v>744</v>
      </c>
      <c r="F410" s="6" t="s">
        <v>802</v>
      </c>
    </row>
    <row r="411">
      <c r="A411" s="9"/>
      <c r="B411" s="9"/>
      <c r="D411" s="6" t="s">
        <v>812</v>
      </c>
      <c r="E411" s="6" t="s">
        <v>813</v>
      </c>
      <c r="F411" s="6" t="s">
        <v>814</v>
      </c>
    </row>
    <row r="412">
      <c r="A412" s="9"/>
      <c r="B412" s="9"/>
      <c r="D412" s="6" t="s">
        <v>815</v>
      </c>
      <c r="E412" s="6" t="s">
        <v>816</v>
      </c>
      <c r="F412" s="6" t="s">
        <v>814</v>
      </c>
    </row>
    <row r="413">
      <c r="A413" s="9"/>
      <c r="B413" s="9"/>
      <c r="D413" s="6" t="s">
        <v>817</v>
      </c>
      <c r="E413" s="6" t="s">
        <v>818</v>
      </c>
      <c r="F413" s="6" t="s">
        <v>814</v>
      </c>
    </row>
    <row r="414">
      <c r="A414" s="9"/>
      <c r="B414" s="9"/>
      <c r="D414" s="6" t="s">
        <v>819</v>
      </c>
      <c r="E414" s="6" t="s">
        <v>20</v>
      </c>
      <c r="F414" s="6" t="s">
        <v>814</v>
      </c>
    </row>
    <row r="415">
      <c r="A415" s="9"/>
      <c r="B415" s="9"/>
      <c r="D415" s="6" t="s">
        <v>820</v>
      </c>
      <c r="E415" s="6" t="s">
        <v>821</v>
      </c>
      <c r="F415" s="6" t="s">
        <v>814</v>
      </c>
    </row>
    <row r="416">
      <c r="A416" s="9"/>
      <c r="B416" s="9"/>
      <c r="D416" s="6" t="s">
        <v>822</v>
      </c>
      <c r="E416" s="6" t="s">
        <v>20</v>
      </c>
      <c r="F416" s="6" t="s">
        <v>814</v>
      </c>
    </row>
    <row r="417">
      <c r="A417" s="9"/>
      <c r="B417" s="9"/>
      <c r="D417" s="6" t="s">
        <v>823</v>
      </c>
      <c r="E417" s="6" t="s">
        <v>20</v>
      </c>
      <c r="F417" s="6" t="s">
        <v>824</v>
      </c>
    </row>
    <row r="418">
      <c r="A418" s="9"/>
      <c r="B418" s="9"/>
      <c r="D418" s="6" t="s">
        <v>825</v>
      </c>
      <c r="E418" s="6" t="s">
        <v>20</v>
      </c>
      <c r="F418" s="6" t="s">
        <v>824</v>
      </c>
    </row>
    <row r="419">
      <c r="A419" s="9"/>
      <c r="B419" s="9"/>
      <c r="D419" s="6" t="s">
        <v>826</v>
      </c>
      <c r="E419" s="6" t="s">
        <v>20</v>
      </c>
      <c r="F419" s="6" t="s">
        <v>824</v>
      </c>
    </row>
    <row r="420">
      <c r="A420" s="9"/>
      <c r="B420" s="9"/>
      <c r="D420" s="6" t="s">
        <v>827</v>
      </c>
      <c r="E420" s="6" t="s">
        <v>20</v>
      </c>
      <c r="F420" s="6" t="s">
        <v>824</v>
      </c>
    </row>
    <row r="421">
      <c r="A421" s="9"/>
      <c r="B421" s="9"/>
      <c r="D421" s="6" t="s">
        <v>828</v>
      </c>
      <c r="E421" s="6" t="s">
        <v>20</v>
      </c>
      <c r="F421" s="6" t="s">
        <v>824</v>
      </c>
    </row>
    <row r="422">
      <c r="A422" s="9"/>
      <c r="B422" s="9"/>
      <c r="D422" s="6" t="s">
        <v>829</v>
      </c>
      <c r="E422" s="6" t="s">
        <v>20</v>
      </c>
      <c r="F422" s="6" t="s">
        <v>824</v>
      </c>
    </row>
    <row r="423">
      <c r="A423" s="9"/>
      <c r="B423" s="9"/>
      <c r="D423" s="6" t="s">
        <v>830</v>
      </c>
      <c r="E423" s="6" t="s">
        <v>20</v>
      </c>
      <c r="F423" s="6" t="s">
        <v>824</v>
      </c>
    </row>
    <row r="424">
      <c r="A424" s="9"/>
      <c r="B424" s="9"/>
      <c r="D424" s="6" t="s">
        <v>831</v>
      </c>
      <c r="E424" s="6" t="s">
        <v>832</v>
      </c>
      <c r="F424" s="8" t="s">
        <v>824</v>
      </c>
    </row>
    <row r="425">
      <c r="A425" s="9"/>
      <c r="B425" s="9"/>
      <c r="D425" s="8" t="s">
        <v>833</v>
      </c>
      <c r="E425" s="8" t="s">
        <v>20</v>
      </c>
      <c r="F425" s="8" t="s">
        <v>824</v>
      </c>
    </row>
    <row r="426">
      <c r="A426" s="9"/>
      <c r="B426" s="9"/>
      <c r="D426" s="10">
        <v>20241.0</v>
      </c>
      <c r="E426" s="6" t="s">
        <v>834</v>
      </c>
      <c r="F426" s="6"/>
    </row>
    <row r="427">
      <c r="A427" s="9"/>
      <c r="B427" s="9"/>
      <c r="D427" s="10">
        <v>20248.0</v>
      </c>
      <c r="E427" s="6" t="s">
        <v>834</v>
      </c>
      <c r="F427" s="6"/>
    </row>
    <row r="428">
      <c r="A428" s="9"/>
      <c r="B428" s="9"/>
      <c r="D428" s="6" t="s">
        <v>835</v>
      </c>
      <c r="E428" s="6" t="s">
        <v>832</v>
      </c>
      <c r="F428" s="6"/>
    </row>
    <row r="429">
      <c r="A429" s="9"/>
      <c r="B429" s="9"/>
      <c r="D429" s="6" t="s">
        <v>836</v>
      </c>
      <c r="E429" s="6" t="s">
        <v>832</v>
      </c>
      <c r="F429" s="6"/>
    </row>
    <row r="430">
      <c r="A430" s="9"/>
      <c r="B430" s="9"/>
      <c r="D430" s="6" t="s">
        <v>837</v>
      </c>
      <c r="E430" s="6" t="s">
        <v>838</v>
      </c>
      <c r="F430" s="8"/>
    </row>
    <row r="431">
      <c r="A431" s="9"/>
      <c r="B431" s="9"/>
      <c r="D431" s="6" t="s">
        <v>839</v>
      </c>
      <c r="E431" s="6" t="s">
        <v>838</v>
      </c>
      <c r="F431" s="8"/>
    </row>
    <row r="432">
      <c r="A432" s="9"/>
      <c r="B432" s="9"/>
      <c r="D432" s="6" t="s">
        <v>840</v>
      </c>
      <c r="E432" s="6" t="s">
        <v>753</v>
      </c>
      <c r="F432" s="8"/>
    </row>
    <row r="433">
      <c r="A433" s="9"/>
      <c r="B433" s="9"/>
      <c r="D433" s="6" t="s">
        <v>841</v>
      </c>
      <c r="E433" s="6" t="s">
        <v>753</v>
      </c>
      <c r="F433" s="8"/>
    </row>
    <row r="434">
      <c r="A434" s="9"/>
      <c r="B434" s="9"/>
      <c r="D434" s="6" t="s">
        <v>842</v>
      </c>
      <c r="E434" s="6" t="s">
        <v>773</v>
      </c>
      <c r="F434" s="8"/>
    </row>
    <row r="435">
      <c r="A435" s="9"/>
      <c r="B435" s="9"/>
      <c r="D435" s="6" t="s">
        <v>843</v>
      </c>
      <c r="E435" s="6" t="s">
        <v>844</v>
      </c>
      <c r="F435" s="6"/>
    </row>
    <row r="436">
      <c r="A436" s="9"/>
      <c r="B436" s="9"/>
      <c r="D436" s="6" t="s">
        <v>845</v>
      </c>
      <c r="E436" s="6" t="s">
        <v>750</v>
      </c>
      <c r="F436" s="8"/>
    </row>
    <row r="437">
      <c r="A437" s="9"/>
      <c r="B437" s="9"/>
      <c r="D437" s="6" t="s">
        <v>846</v>
      </c>
      <c r="E437" s="6" t="s">
        <v>847</v>
      </c>
      <c r="F437" s="8"/>
    </row>
    <row r="438">
      <c r="A438" s="9"/>
      <c r="B438" s="9"/>
      <c r="D438" s="6" t="s">
        <v>848</v>
      </c>
      <c r="E438" s="6" t="s">
        <v>849</v>
      </c>
      <c r="F438" s="6"/>
    </row>
    <row r="439">
      <c r="A439" s="9"/>
      <c r="B439" s="9"/>
      <c r="D439" s="6" t="s">
        <v>850</v>
      </c>
      <c r="E439" s="6" t="s">
        <v>851</v>
      </c>
      <c r="F439" s="8"/>
    </row>
    <row r="440">
      <c r="A440" s="9"/>
      <c r="B440" s="9"/>
      <c r="D440" s="6" t="s">
        <v>852</v>
      </c>
      <c r="E440" s="6" t="s">
        <v>328</v>
      </c>
      <c r="F440" s="6"/>
    </row>
    <row r="441">
      <c r="A441" s="9"/>
      <c r="B441" s="9"/>
      <c r="D441" s="6" t="s">
        <v>853</v>
      </c>
      <c r="E441" s="6" t="s">
        <v>854</v>
      </c>
      <c r="F441" s="8"/>
    </row>
    <row r="442">
      <c r="A442" s="9"/>
      <c r="B442" s="9"/>
      <c r="D442" s="6" t="s">
        <v>855</v>
      </c>
      <c r="E442" s="6" t="s">
        <v>328</v>
      </c>
      <c r="F442" s="6"/>
    </row>
    <row r="443">
      <c r="A443" s="9"/>
      <c r="B443" s="9"/>
      <c r="D443" s="6" t="s">
        <v>856</v>
      </c>
      <c r="E443" s="6" t="s">
        <v>818</v>
      </c>
      <c r="F443" s="8"/>
    </row>
    <row r="444">
      <c r="A444" s="9"/>
      <c r="B444" s="9"/>
      <c r="D444" s="6" t="s">
        <v>857</v>
      </c>
      <c r="E444" s="6" t="s">
        <v>858</v>
      </c>
      <c r="F444" s="6"/>
    </row>
    <row r="445">
      <c r="A445" s="9"/>
      <c r="B445" s="9"/>
      <c r="D445" s="6" t="s">
        <v>859</v>
      </c>
      <c r="E445" s="6" t="s">
        <v>706</v>
      </c>
      <c r="F445" s="6"/>
    </row>
    <row r="446">
      <c r="A446" s="9"/>
      <c r="B446" s="9"/>
      <c r="D446" s="6" t="s">
        <v>860</v>
      </c>
      <c r="E446" s="6" t="s">
        <v>773</v>
      </c>
      <c r="F446" s="8"/>
    </row>
    <row r="447">
      <c r="A447" s="9"/>
      <c r="B447" s="9"/>
      <c r="D447" s="6" t="s">
        <v>861</v>
      </c>
      <c r="E447" s="6" t="s">
        <v>334</v>
      </c>
      <c r="F447" s="8"/>
    </row>
    <row r="448">
      <c r="A448" s="9"/>
      <c r="B448" s="9"/>
      <c r="D448" s="6" t="s">
        <v>862</v>
      </c>
      <c r="E448" s="6" t="s">
        <v>750</v>
      </c>
      <c r="F448" s="8"/>
    </row>
    <row r="449">
      <c r="A449" s="9"/>
      <c r="B449" s="9"/>
      <c r="D449" s="6" t="s">
        <v>863</v>
      </c>
      <c r="E449" s="6" t="s">
        <v>864</v>
      </c>
      <c r="F449" s="8"/>
    </row>
    <row r="450">
      <c r="A450" s="9"/>
      <c r="B450" s="9"/>
      <c r="D450" s="6" t="s">
        <v>865</v>
      </c>
      <c r="E450" s="6" t="s">
        <v>334</v>
      </c>
      <c r="F450" s="8"/>
    </row>
    <row r="451">
      <c r="A451" s="9"/>
      <c r="B451" s="9"/>
      <c r="D451" s="6" t="s">
        <v>866</v>
      </c>
      <c r="E451" s="6" t="s">
        <v>867</v>
      </c>
      <c r="F451" s="8"/>
    </row>
    <row r="452">
      <c r="A452" s="9"/>
      <c r="B452" s="9"/>
      <c r="D452" s="6" t="s">
        <v>868</v>
      </c>
      <c r="E452" s="6" t="s">
        <v>869</v>
      </c>
      <c r="F452" s="6"/>
    </row>
    <row r="453">
      <c r="A453" s="9"/>
      <c r="B453" s="9"/>
      <c r="D453" s="6" t="s">
        <v>870</v>
      </c>
      <c r="E453" s="6" t="s">
        <v>748</v>
      </c>
      <c r="F453" s="8"/>
    </row>
    <row r="454">
      <c r="A454" s="9"/>
      <c r="B454" s="9"/>
      <c r="D454" s="6" t="s">
        <v>871</v>
      </c>
      <c r="E454" s="6" t="s">
        <v>750</v>
      </c>
      <c r="F454" s="8"/>
    </row>
    <row r="455">
      <c r="A455" s="9"/>
      <c r="B455" s="9"/>
      <c r="D455" s="6" t="s">
        <v>872</v>
      </c>
      <c r="E455" s="6" t="s">
        <v>873</v>
      </c>
      <c r="F455" s="8"/>
    </row>
    <row r="456">
      <c r="A456" s="9"/>
      <c r="B456" s="9"/>
      <c r="D456" s="6" t="s">
        <v>874</v>
      </c>
      <c r="E456" s="6" t="s">
        <v>703</v>
      </c>
      <c r="F456" s="8"/>
    </row>
    <row r="457">
      <c r="A457" s="9"/>
      <c r="B457" s="9"/>
      <c r="D457" s="6" t="s">
        <v>875</v>
      </c>
      <c r="E457" s="6" t="s">
        <v>697</v>
      </c>
      <c r="F457" s="8"/>
    </row>
    <row r="458">
      <c r="A458" s="9"/>
      <c r="B458" s="9"/>
      <c r="D458" s="6" t="s">
        <v>876</v>
      </c>
      <c r="E458" s="6" t="s">
        <v>877</v>
      </c>
      <c r="F458" s="6"/>
    </row>
    <row r="459">
      <c r="A459" s="9"/>
      <c r="B459" s="9"/>
      <c r="D459" s="6" t="s">
        <v>878</v>
      </c>
      <c r="E459" s="6" t="s">
        <v>506</v>
      </c>
      <c r="F459" s="8"/>
    </row>
    <row r="460">
      <c r="A460" s="9"/>
      <c r="B460" s="9"/>
      <c r="D460" s="6" t="s">
        <v>879</v>
      </c>
      <c r="E460" s="6" t="s">
        <v>730</v>
      </c>
      <c r="F460" s="8"/>
    </row>
    <row r="461">
      <c r="A461" s="9"/>
      <c r="B461" s="9"/>
      <c r="D461" s="6" t="s">
        <v>880</v>
      </c>
      <c r="E461" s="6" t="s">
        <v>730</v>
      </c>
      <c r="F461" s="6"/>
    </row>
    <row r="462">
      <c r="A462" s="9"/>
      <c r="B462" s="9"/>
      <c r="D462" s="6" t="s">
        <v>881</v>
      </c>
      <c r="E462" s="6" t="s">
        <v>730</v>
      </c>
      <c r="F462" s="6"/>
    </row>
    <row r="463">
      <c r="A463" s="9"/>
      <c r="B463" s="9"/>
      <c r="D463" s="6" t="s">
        <v>882</v>
      </c>
      <c r="E463" s="6" t="s">
        <v>813</v>
      </c>
      <c r="F463" s="8"/>
    </row>
    <row r="464">
      <c r="A464" s="9"/>
      <c r="B464" s="9"/>
      <c r="D464" s="6" t="s">
        <v>883</v>
      </c>
      <c r="E464" s="6" t="s">
        <v>884</v>
      </c>
      <c r="F464" s="8"/>
    </row>
    <row r="465">
      <c r="A465" s="9"/>
      <c r="B465" s="9"/>
      <c r="D465" s="6" t="s">
        <v>885</v>
      </c>
      <c r="E465" s="6" t="s">
        <v>703</v>
      </c>
      <c r="F465" s="6"/>
    </row>
    <row r="466">
      <c r="A466" s="9"/>
      <c r="B466" s="9"/>
      <c r="D466" s="6" t="s">
        <v>886</v>
      </c>
      <c r="E466" s="6" t="s">
        <v>506</v>
      </c>
      <c r="F466" s="8"/>
    </row>
    <row r="467">
      <c r="A467" s="9"/>
      <c r="B467" s="9"/>
      <c r="D467" s="6" t="s">
        <v>887</v>
      </c>
      <c r="E467" s="6" t="s">
        <v>506</v>
      </c>
      <c r="F467" s="8"/>
    </row>
    <row r="468">
      <c r="A468" s="9"/>
      <c r="B468" s="9"/>
      <c r="D468" s="6" t="s">
        <v>888</v>
      </c>
      <c r="E468" s="6" t="s">
        <v>697</v>
      </c>
      <c r="F468" s="6"/>
    </row>
    <row r="469">
      <c r="A469" s="9"/>
      <c r="B469" s="9"/>
      <c r="D469" s="6" t="s">
        <v>889</v>
      </c>
      <c r="E469" s="6" t="s">
        <v>744</v>
      </c>
      <c r="F469" s="8"/>
    </row>
    <row r="470">
      <c r="A470" s="9"/>
      <c r="B470" s="9"/>
      <c r="D470" s="6" t="s">
        <v>890</v>
      </c>
      <c r="E470" s="6" t="s">
        <v>744</v>
      </c>
      <c r="F470" s="6"/>
    </row>
    <row r="471">
      <c r="A471" s="9"/>
      <c r="B471" s="9"/>
      <c r="D471" s="6" t="s">
        <v>891</v>
      </c>
      <c r="E471" s="6" t="s">
        <v>744</v>
      </c>
      <c r="F471" s="6"/>
    </row>
    <row r="472">
      <c r="A472" s="9"/>
      <c r="B472" s="9"/>
      <c r="D472" s="6" t="s">
        <v>892</v>
      </c>
      <c r="E472" s="6" t="s">
        <v>744</v>
      </c>
      <c r="F472" s="8"/>
    </row>
    <row r="473">
      <c r="A473" s="9"/>
      <c r="B473" s="9"/>
      <c r="D473" s="6" t="s">
        <v>893</v>
      </c>
      <c r="E473" s="6" t="s">
        <v>744</v>
      </c>
      <c r="F473" s="6"/>
    </row>
    <row r="474">
      <c r="A474" s="9"/>
      <c r="B474" s="9"/>
      <c r="D474" s="6" t="s">
        <v>894</v>
      </c>
      <c r="E474" s="6" t="s">
        <v>719</v>
      </c>
      <c r="F474" s="6"/>
    </row>
    <row r="475">
      <c r="A475" s="9"/>
      <c r="B475" s="9"/>
      <c r="D475" s="6" t="s">
        <v>895</v>
      </c>
      <c r="E475" s="6" t="s">
        <v>337</v>
      </c>
      <c r="F475" s="6"/>
    </row>
    <row r="476">
      <c r="A476" s="9"/>
      <c r="B476" s="9"/>
      <c r="D476" s="6" t="s">
        <v>896</v>
      </c>
      <c r="E476" s="6" t="s">
        <v>697</v>
      </c>
      <c r="F476" s="6"/>
    </row>
    <row r="477">
      <c r="A477" s="9"/>
      <c r="B477" s="9"/>
      <c r="D477" s="6" t="s">
        <v>897</v>
      </c>
      <c r="E477" s="6" t="s">
        <v>328</v>
      </c>
      <c r="F477" s="6"/>
    </row>
    <row r="478">
      <c r="A478" s="9"/>
      <c r="B478" s="9"/>
      <c r="D478" s="6" t="s">
        <v>898</v>
      </c>
      <c r="E478" s="6" t="s">
        <v>818</v>
      </c>
      <c r="F478" s="6"/>
    </row>
    <row r="479">
      <c r="A479" s="9"/>
      <c r="B479" s="9"/>
      <c r="D479" s="6" t="s">
        <v>899</v>
      </c>
      <c r="E479" s="6" t="s">
        <v>334</v>
      </c>
      <c r="F479" s="6"/>
    </row>
    <row r="480">
      <c r="A480" s="9"/>
      <c r="B480" s="9"/>
      <c r="D480" s="6" t="s">
        <v>900</v>
      </c>
      <c r="E480" s="6" t="s">
        <v>697</v>
      </c>
      <c r="F480" s="6"/>
    </row>
    <row r="481">
      <c r="A481" s="9"/>
      <c r="B481" s="9"/>
      <c r="D481" s="6" t="s">
        <v>901</v>
      </c>
      <c r="E481" s="6" t="s">
        <v>700</v>
      </c>
      <c r="F481" s="8"/>
    </row>
    <row r="482">
      <c r="A482" s="9"/>
      <c r="B482" s="9"/>
      <c r="D482" s="6" t="s">
        <v>902</v>
      </c>
      <c r="E482" s="6" t="s">
        <v>697</v>
      </c>
      <c r="F482" s="8"/>
    </row>
    <row r="483">
      <c r="A483" s="9"/>
      <c r="B483" s="9"/>
      <c r="D483" s="6" t="s">
        <v>903</v>
      </c>
      <c r="E483" s="6" t="s">
        <v>904</v>
      </c>
      <c r="F483" s="6"/>
    </row>
    <row r="484">
      <c r="A484" s="9"/>
      <c r="B484" s="9"/>
      <c r="D484" s="6" t="s">
        <v>905</v>
      </c>
      <c r="E484" s="6" t="s">
        <v>818</v>
      </c>
      <c r="F484" s="6"/>
    </row>
    <row r="485">
      <c r="A485" s="9"/>
      <c r="B485" s="9"/>
      <c r="D485" s="6" t="s">
        <v>906</v>
      </c>
      <c r="E485" s="6" t="s">
        <v>700</v>
      </c>
      <c r="F485" s="6"/>
    </row>
    <row r="486">
      <c r="A486" s="9"/>
      <c r="B486" s="9"/>
      <c r="D486" s="6" t="s">
        <v>907</v>
      </c>
      <c r="E486" s="6" t="s">
        <v>697</v>
      </c>
      <c r="F486" s="6"/>
    </row>
    <row r="487">
      <c r="A487" s="9"/>
      <c r="B487" s="9"/>
      <c r="D487" s="6" t="s">
        <v>908</v>
      </c>
      <c r="E487" s="6" t="s">
        <v>700</v>
      </c>
      <c r="F487" s="6"/>
    </row>
    <row r="488">
      <c r="A488" s="9"/>
      <c r="B488" s="9"/>
      <c r="D488" s="6" t="s">
        <v>909</v>
      </c>
      <c r="E488" s="6" t="s">
        <v>697</v>
      </c>
      <c r="F488" s="6"/>
    </row>
    <row r="489">
      <c r="A489" s="9"/>
      <c r="B489" s="9"/>
      <c r="D489" s="6" t="s">
        <v>910</v>
      </c>
      <c r="E489" s="6" t="s">
        <v>911</v>
      </c>
      <c r="F489" s="6"/>
    </row>
    <row r="490">
      <c r="A490" s="9"/>
      <c r="B490" s="9"/>
      <c r="D490" s="6" t="s">
        <v>912</v>
      </c>
      <c r="E490" s="6" t="s">
        <v>334</v>
      </c>
      <c r="F490" s="6"/>
    </row>
    <row r="491">
      <c r="A491" s="9"/>
      <c r="B491" s="9"/>
      <c r="D491" s="6" t="s">
        <v>913</v>
      </c>
      <c r="E491" s="6" t="s">
        <v>847</v>
      </c>
      <c r="F491" s="6"/>
    </row>
    <row r="492">
      <c r="A492" s="9"/>
      <c r="B492" s="9"/>
      <c r="D492" s="6" t="s">
        <v>914</v>
      </c>
      <c r="E492" s="6" t="s">
        <v>915</v>
      </c>
      <c r="F492" s="6"/>
    </row>
    <row r="493">
      <c r="A493" s="9"/>
      <c r="B493" s="9"/>
      <c r="D493" s="6" t="s">
        <v>916</v>
      </c>
      <c r="E493" s="6" t="s">
        <v>514</v>
      </c>
      <c r="F493" s="6"/>
    </row>
    <row r="494">
      <c r="A494" s="9"/>
      <c r="B494" s="9"/>
      <c r="D494" s="6" t="s">
        <v>917</v>
      </c>
      <c r="E494" s="6" t="s">
        <v>514</v>
      </c>
      <c r="F494" s="6"/>
    </row>
    <row r="495">
      <c r="A495" s="9"/>
      <c r="B495" s="9"/>
      <c r="D495" s="6" t="s">
        <v>918</v>
      </c>
      <c r="E495" s="6" t="s">
        <v>750</v>
      </c>
      <c r="F495" s="8"/>
    </row>
    <row r="496">
      <c r="A496" s="9"/>
      <c r="B496" s="9"/>
      <c r="D496" s="6" t="s">
        <v>919</v>
      </c>
      <c r="E496" s="6" t="s">
        <v>328</v>
      </c>
      <c r="F496" s="8"/>
    </row>
    <row r="497">
      <c r="A497" s="9"/>
      <c r="B497" s="9"/>
      <c r="D497" s="6" t="s">
        <v>920</v>
      </c>
      <c r="E497" s="6" t="s">
        <v>328</v>
      </c>
      <c r="F497" s="6"/>
    </row>
    <row r="498">
      <c r="A498" s="9"/>
      <c r="B498" s="9"/>
      <c r="D498" s="6" t="s">
        <v>921</v>
      </c>
      <c r="E498" s="6" t="s">
        <v>697</v>
      </c>
      <c r="F498" s="6"/>
    </row>
    <row r="499">
      <c r="A499" s="9"/>
      <c r="B499" s="9"/>
      <c r="D499" s="6" t="s">
        <v>922</v>
      </c>
      <c r="E499" s="6" t="s">
        <v>334</v>
      </c>
      <c r="F499" s="6"/>
    </row>
    <row r="500">
      <c r="A500" s="2"/>
      <c r="B500" s="2"/>
      <c r="D500" s="6" t="s">
        <v>923</v>
      </c>
      <c r="E500" s="6" t="s">
        <v>700</v>
      </c>
      <c r="F500" s="6"/>
    </row>
    <row r="501">
      <c r="D501" s="6" t="s">
        <v>924</v>
      </c>
      <c r="E501" s="6" t="s">
        <v>925</v>
      </c>
      <c r="F501" s="8"/>
    </row>
    <row r="502">
      <c r="D502" s="6" t="s">
        <v>926</v>
      </c>
      <c r="E502" s="6" t="s">
        <v>697</v>
      </c>
      <c r="F502" s="8"/>
    </row>
    <row r="503">
      <c r="D503" s="6" t="s">
        <v>927</v>
      </c>
      <c r="E503" s="6" t="s">
        <v>849</v>
      </c>
      <c r="F503" s="8"/>
    </row>
    <row r="504">
      <c r="D504" s="6" t="s">
        <v>928</v>
      </c>
      <c r="E504" s="6" t="s">
        <v>750</v>
      </c>
      <c r="F504" s="8"/>
    </row>
    <row r="505">
      <c r="D505" s="6" t="s">
        <v>929</v>
      </c>
      <c r="E505" s="6" t="s">
        <v>750</v>
      </c>
      <c r="F505" s="8"/>
    </row>
    <row r="506">
      <c r="D506" s="6" t="s">
        <v>930</v>
      </c>
      <c r="E506" s="6" t="s">
        <v>867</v>
      </c>
      <c r="F506" s="8"/>
    </row>
    <row r="507">
      <c r="D507" s="6" t="s">
        <v>931</v>
      </c>
      <c r="E507" s="6" t="s">
        <v>20</v>
      </c>
      <c r="F507" s="8"/>
    </row>
    <row r="508">
      <c r="D508" s="6" t="s">
        <v>932</v>
      </c>
      <c r="E508" s="6" t="s">
        <v>337</v>
      </c>
      <c r="F508" s="8"/>
    </row>
    <row r="509">
      <c r="D509" s="6" t="s">
        <v>933</v>
      </c>
      <c r="E509" s="6" t="s">
        <v>934</v>
      </c>
      <c r="F509" s="6"/>
    </row>
    <row r="510">
      <c r="D510" s="6" t="s">
        <v>935</v>
      </c>
      <c r="E510" s="6" t="s">
        <v>337</v>
      </c>
      <c r="F510" s="8"/>
    </row>
    <row r="511">
      <c r="D511" s="6" t="s">
        <v>936</v>
      </c>
      <c r="E511" s="6" t="s">
        <v>744</v>
      </c>
      <c r="F511" s="6"/>
    </row>
    <row r="512">
      <c r="D512" s="6" t="s">
        <v>926</v>
      </c>
      <c r="E512" s="6" t="s">
        <v>20</v>
      </c>
      <c r="F512" s="6"/>
    </row>
    <row r="513">
      <c r="D513" s="6" t="s">
        <v>937</v>
      </c>
      <c r="E513" s="6" t="s">
        <v>938</v>
      </c>
      <c r="F513" s="6"/>
    </row>
    <row r="514">
      <c r="D514" s="6" t="s">
        <v>939</v>
      </c>
      <c r="E514" s="6" t="s">
        <v>940</v>
      </c>
      <c r="F514" s="8"/>
    </row>
    <row r="515">
      <c r="D515" s="6" t="s">
        <v>941</v>
      </c>
      <c r="E515" s="6" t="s">
        <v>942</v>
      </c>
      <c r="F515" s="8"/>
    </row>
    <row r="516">
      <c r="D516" s="6" t="s">
        <v>943</v>
      </c>
      <c r="E516" s="6" t="s">
        <v>838</v>
      </c>
      <c r="F516" s="8"/>
    </row>
    <row r="517">
      <c r="D517" s="6" t="s">
        <v>944</v>
      </c>
      <c r="E517" s="6" t="s">
        <v>328</v>
      </c>
      <c r="F517" s="8"/>
    </row>
    <row r="518">
      <c r="D518" s="6" t="s">
        <v>945</v>
      </c>
      <c r="E518" s="6" t="s">
        <v>946</v>
      </c>
      <c r="F518" s="8"/>
    </row>
    <row r="519">
      <c r="D519" s="6" t="s">
        <v>947</v>
      </c>
      <c r="E519" s="6" t="s">
        <v>328</v>
      </c>
      <c r="F519" s="8"/>
    </row>
    <row r="520">
      <c r="D520" s="5" t="s">
        <v>948</v>
      </c>
      <c r="E520" s="6" t="s">
        <v>832</v>
      </c>
      <c r="F520" s="8"/>
    </row>
    <row r="521">
      <c r="D521" s="6" t="s">
        <v>949</v>
      </c>
      <c r="E521" s="6" t="s">
        <v>950</v>
      </c>
      <c r="F521" s="8"/>
    </row>
    <row r="522">
      <c r="D522" s="6" t="s">
        <v>951</v>
      </c>
      <c r="E522" s="6" t="s">
        <v>711</v>
      </c>
      <c r="F522" s="8"/>
    </row>
    <row r="523">
      <c r="D523" s="6" t="s">
        <v>952</v>
      </c>
      <c r="E523" s="6" t="s">
        <v>877</v>
      </c>
      <c r="F523" s="8"/>
    </row>
    <row r="524">
      <c r="D524" s="6" t="s">
        <v>953</v>
      </c>
      <c r="E524" s="6" t="s">
        <v>328</v>
      </c>
      <c r="F524" s="8"/>
    </row>
    <row r="525">
      <c r="D525" s="6" t="s">
        <v>954</v>
      </c>
      <c r="E525" s="6" t="s">
        <v>938</v>
      </c>
      <c r="F525" s="8"/>
    </row>
    <row r="526">
      <c r="D526" s="6" t="s">
        <v>955</v>
      </c>
      <c r="E526" s="6" t="s">
        <v>950</v>
      </c>
      <c r="F526" s="8"/>
    </row>
    <row r="527">
      <c r="D527" s="6" t="s">
        <v>956</v>
      </c>
      <c r="E527" s="6" t="s">
        <v>957</v>
      </c>
      <c r="F527" s="8"/>
    </row>
    <row r="528">
      <c r="D528" s="6" t="s">
        <v>958</v>
      </c>
      <c r="E528" s="6" t="s">
        <v>959</v>
      </c>
      <c r="F528" s="8"/>
    </row>
    <row r="529">
      <c r="D529" s="6" t="s">
        <v>960</v>
      </c>
      <c r="E529" s="6" t="s">
        <v>334</v>
      </c>
      <c r="F529" s="8"/>
    </row>
    <row r="530">
      <c r="D530" s="6" t="s">
        <v>961</v>
      </c>
      <c r="E530" s="6" t="s">
        <v>337</v>
      </c>
      <c r="F530" s="8"/>
    </row>
    <row r="531">
      <c r="D531" s="6" t="s">
        <v>962</v>
      </c>
      <c r="E531" s="6" t="s">
        <v>20</v>
      </c>
      <c r="F531" s="8"/>
    </row>
    <row r="532">
      <c r="D532" s="6" t="s">
        <v>963</v>
      </c>
      <c r="E532" s="6" t="s">
        <v>334</v>
      </c>
      <c r="F532" s="8"/>
    </row>
    <row r="533">
      <c r="D533" s="6" t="s">
        <v>964</v>
      </c>
      <c r="E533" s="6" t="s">
        <v>750</v>
      </c>
      <c r="F533" s="8"/>
    </row>
    <row r="534">
      <c r="D534" s="6" t="s">
        <v>965</v>
      </c>
      <c r="E534" s="6" t="s">
        <v>966</v>
      </c>
      <c r="F534" s="8"/>
    </row>
    <row r="535">
      <c r="D535" s="6" t="s">
        <v>967</v>
      </c>
      <c r="E535" s="6" t="s">
        <v>838</v>
      </c>
      <c r="F535" s="8"/>
    </row>
    <row r="536">
      <c r="D536" s="6" t="s">
        <v>968</v>
      </c>
      <c r="E536" s="6" t="s">
        <v>334</v>
      </c>
      <c r="F536" s="8"/>
    </row>
    <row r="537">
      <c r="D537" s="6" t="s">
        <v>969</v>
      </c>
      <c r="E537" s="6" t="s">
        <v>337</v>
      </c>
      <c r="F537" s="8"/>
    </row>
    <row r="538">
      <c r="D538" s="6" t="s">
        <v>970</v>
      </c>
      <c r="E538" s="6" t="s">
        <v>700</v>
      </c>
      <c r="F538" s="8"/>
    </row>
    <row r="539">
      <c r="D539" s="6" t="s">
        <v>971</v>
      </c>
      <c r="E539" s="6" t="s">
        <v>972</v>
      </c>
      <c r="F539" s="8"/>
    </row>
    <row r="540">
      <c r="D540" s="6" t="s">
        <v>973</v>
      </c>
      <c r="E540" s="6" t="s">
        <v>974</v>
      </c>
      <c r="F540" s="8"/>
    </row>
    <row r="541">
      <c r="D541" s="6" t="s">
        <v>975</v>
      </c>
      <c r="E541" s="6" t="s">
        <v>750</v>
      </c>
      <c r="F541" s="8"/>
    </row>
    <row r="542">
      <c r="D542" s="6" t="s">
        <v>976</v>
      </c>
      <c r="E542" s="6" t="s">
        <v>750</v>
      </c>
      <c r="F542" s="8"/>
    </row>
    <row r="543">
      <c r="D543" s="6" t="s">
        <v>977</v>
      </c>
      <c r="E543" s="6" t="s">
        <v>328</v>
      </c>
      <c r="F543" s="8"/>
    </row>
    <row r="544">
      <c r="D544" s="6" t="s">
        <v>978</v>
      </c>
      <c r="E544" s="6" t="s">
        <v>700</v>
      </c>
      <c r="F544" s="8"/>
    </row>
    <row r="545">
      <c r="D545" s="6" t="s">
        <v>979</v>
      </c>
      <c r="E545" s="6" t="s">
        <v>858</v>
      </c>
      <c r="F545" s="8"/>
    </row>
    <row r="546">
      <c r="D546" s="6" t="s">
        <v>980</v>
      </c>
      <c r="E546" s="6" t="s">
        <v>904</v>
      </c>
      <c r="F546" s="8"/>
    </row>
    <row r="547">
      <c r="D547" s="6" t="s">
        <v>981</v>
      </c>
      <c r="E547" s="6" t="s">
        <v>328</v>
      </c>
      <c r="F547" s="8"/>
    </row>
    <row r="548">
      <c r="D548" s="6" t="s">
        <v>982</v>
      </c>
      <c r="E548" s="6" t="s">
        <v>983</v>
      </c>
      <c r="F548" s="8"/>
    </row>
    <row r="549">
      <c r="D549" s="6" t="s">
        <v>984</v>
      </c>
      <c r="E549" s="6" t="s">
        <v>985</v>
      </c>
      <c r="F549" s="8"/>
    </row>
    <row r="550">
      <c r="D550" s="6" t="s">
        <v>986</v>
      </c>
      <c r="E550" s="6" t="s">
        <v>987</v>
      </c>
      <c r="F550" s="8"/>
    </row>
    <row r="551">
      <c r="D551" s="6" t="s">
        <v>988</v>
      </c>
      <c r="E551" s="6" t="s">
        <v>989</v>
      </c>
      <c r="F551" s="8"/>
    </row>
    <row r="552">
      <c r="D552" s="6" t="s">
        <v>990</v>
      </c>
      <c r="E552" s="6" t="s">
        <v>991</v>
      </c>
      <c r="F552" s="8"/>
    </row>
    <row r="553">
      <c r="D553" s="6" t="s">
        <v>992</v>
      </c>
      <c r="E553" s="6" t="s">
        <v>938</v>
      </c>
      <c r="F553" s="7" t="s">
        <v>16</v>
      </c>
    </row>
    <row r="554">
      <c r="D554" s="6" t="s">
        <v>993</v>
      </c>
      <c r="E554" s="6" t="s">
        <v>838</v>
      </c>
      <c r="F554" s="8"/>
    </row>
    <row r="555">
      <c r="D555" s="6" t="s">
        <v>994</v>
      </c>
      <c r="E555" s="6" t="s">
        <v>854</v>
      </c>
      <c r="F555" s="8"/>
    </row>
    <row r="556">
      <c r="D556" s="6" t="s">
        <v>995</v>
      </c>
      <c r="E556" s="6" t="s">
        <v>28</v>
      </c>
      <c r="F556" s="8"/>
    </row>
    <row r="557">
      <c r="D557" s="6" t="s">
        <v>996</v>
      </c>
      <c r="E557" s="6" t="s">
        <v>997</v>
      </c>
      <c r="F557" s="8"/>
    </row>
    <row r="558">
      <c r="D558" s="6" t="s">
        <v>998</v>
      </c>
      <c r="E558" s="6" t="s">
        <v>750</v>
      </c>
      <c r="F558" s="8"/>
    </row>
    <row r="559">
      <c r="D559" s="6" t="s">
        <v>999</v>
      </c>
      <c r="E559" s="6" t="s">
        <v>1000</v>
      </c>
      <c r="F559" s="8"/>
    </row>
    <row r="560">
      <c r="D560" s="8" t="s">
        <v>1001</v>
      </c>
      <c r="E560" s="8" t="s">
        <v>904</v>
      </c>
      <c r="F560" s="8"/>
    </row>
    <row r="561">
      <c r="D561" s="8" t="s">
        <v>1002</v>
      </c>
      <c r="E561" s="8" t="s">
        <v>750</v>
      </c>
      <c r="F561" s="8"/>
    </row>
    <row r="562">
      <c r="D562" s="8" t="s">
        <v>1003</v>
      </c>
      <c r="E562" s="8" t="s">
        <v>328</v>
      </c>
      <c r="F562" s="8"/>
    </row>
    <row r="563">
      <c r="D563" s="11" t="s">
        <v>1004</v>
      </c>
      <c r="E563" s="8" t="s">
        <v>864</v>
      </c>
      <c r="F563" s="8"/>
    </row>
    <row r="564">
      <c r="D564" s="8" t="s">
        <v>1005</v>
      </c>
      <c r="E564" s="8" t="s">
        <v>1006</v>
      </c>
      <c r="F564" s="8"/>
    </row>
    <row r="565">
      <c r="D565" s="8" t="s">
        <v>1007</v>
      </c>
      <c r="E565" s="8" t="s">
        <v>813</v>
      </c>
      <c r="F565" s="8"/>
    </row>
    <row r="566">
      <c r="D566" s="8" t="s">
        <v>1008</v>
      </c>
      <c r="E566" s="8" t="s">
        <v>744</v>
      </c>
      <c r="F566" s="8"/>
    </row>
    <row r="567">
      <c r="D567" s="8" t="s">
        <v>1009</v>
      </c>
      <c r="E567" s="8" t="s">
        <v>1010</v>
      </c>
      <c r="F567" s="8"/>
    </row>
    <row r="568">
      <c r="D568" s="8" t="s">
        <v>1011</v>
      </c>
      <c r="E568" s="8" t="s">
        <v>730</v>
      </c>
      <c r="F568" s="8"/>
    </row>
    <row r="569">
      <c r="D569" s="8" t="s">
        <v>1012</v>
      </c>
      <c r="E569" s="8" t="s">
        <v>328</v>
      </c>
      <c r="F569" s="8"/>
    </row>
    <row r="570">
      <c r="D570" s="8" t="s">
        <v>1013</v>
      </c>
      <c r="E570" s="8" t="s">
        <v>697</v>
      </c>
      <c r="F570" s="8"/>
    </row>
    <row r="571">
      <c r="D571" s="8" t="s">
        <v>1014</v>
      </c>
      <c r="E571" s="8" t="s">
        <v>1015</v>
      </c>
      <c r="F571" s="8"/>
    </row>
    <row r="572">
      <c r="D572" s="8" t="s">
        <v>1016</v>
      </c>
      <c r="E572" s="8" t="s">
        <v>1017</v>
      </c>
      <c r="F572" s="8"/>
    </row>
    <row r="573">
      <c r="D573" s="8" t="s">
        <v>1018</v>
      </c>
      <c r="E573" s="8" t="s">
        <v>1019</v>
      </c>
      <c r="F573" s="8"/>
    </row>
    <row r="574">
      <c r="D574" s="8" t="s">
        <v>1020</v>
      </c>
      <c r="E574" s="8" t="s">
        <v>328</v>
      </c>
      <c r="F574" s="8"/>
    </row>
    <row r="575">
      <c r="D575" s="8" t="s">
        <v>1021</v>
      </c>
      <c r="E575" s="8" t="s">
        <v>1022</v>
      </c>
      <c r="F575" s="8"/>
    </row>
    <row r="576">
      <c r="D576" s="8" t="s">
        <v>1023</v>
      </c>
      <c r="E576" s="8" t="s">
        <v>940</v>
      </c>
      <c r="F576" s="7" t="s">
        <v>16</v>
      </c>
    </row>
    <row r="577">
      <c r="D577" s="8" t="s">
        <v>1024</v>
      </c>
      <c r="E577" s="8" t="s">
        <v>753</v>
      </c>
      <c r="F577" s="8"/>
    </row>
    <row r="578">
      <c r="D578" s="8" t="s">
        <v>1025</v>
      </c>
      <c r="E578" s="8" t="s">
        <v>700</v>
      </c>
      <c r="F578" s="8"/>
    </row>
    <row r="579">
      <c r="D579" s="8" t="s">
        <v>1026</v>
      </c>
      <c r="E579" s="8" t="s">
        <v>818</v>
      </c>
      <c r="F579" s="8"/>
    </row>
    <row r="580">
      <c r="D580" s="8" t="s">
        <v>1027</v>
      </c>
      <c r="E580" s="8" t="s">
        <v>334</v>
      </c>
      <c r="F580" s="8"/>
    </row>
    <row r="581">
      <c r="D581" s="8" t="s">
        <v>1028</v>
      </c>
      <c r="E581" s="8" t="s">
        <v>744</v>
      </c>
      <c r="F581" s="8"/>
    </row>
    <row r="582">
      <c r="D582" s="8" t="s">
        <v>1029</v>
      </c>
      <c r="E582" s="8" t="s">
        <v>753</v>
      </c>
      <c r="F582" s="8"/>
    </row>
    <row r="583">
      <c r="D583" s="8" t="s">
        <v>1030</v>
      </c>
      <c r="E583" s="8" t="s">
        <v>737</v>
      </c>
      <c r="F583" s="8"/>
    </row>
    <row r="584">
      <c r="D584" s="8" t="s">
        <v>1031</v>
      </c>
      <c r="E584" s="8" t="s">
        <v>940</v>
      </c>
      <c r="F584" s="8"/>
    </row>
    <row r="585">
      <c r="D585" s="8" t="s">
        <v>1032</v>
      </c>
      <c r="E585" s="8" t="s">
        <v>750</v>
      </c>
      <c r="F585" s="8"/>
    </row>
    <row r="586">
      <c r="D586" s="8" t="s">
        <v>1033</v>
      </c>
      <c r="E586" s="8" t="s">
        <v>693</v>
      </c>
      <c r="F586" s="8"/>
    </row>
    <row r="587">
      <c r="D587" s="2" t="s">
        <v>1034</v>
      </c>
      <c r="E587" s="2" t="s">
        <v>719</v>
      </c>
      <c r="F587" s="2" t="s">
        <v>698</v>
      </c>
    </row>
    <row r="588">
      <c r="D588" s="2" t="s">
        <v>1035</v>
      </c>
      <c r="E588" s="2" t="s">
        <v>334</v>
      </c>
      <c r="F588" s="9"/>
    </row>
    <row r="589">
      <c r="D589" s="2" t="s">
        <v>1036</v>
      </c>
      <c r="E589" s="2" t="s">
        <v>697</v>
      </c>
      <c r="F589" s="9"/>
    </row>
    <row r="590">
      <c r="D590" s="2" t="s">
        <v>1037</v>
      </c>
      <c r="E590" s="2" t="s">
        <v>1038</v>
      </c>
      <c r="F590" s="9"/>
    </row>
    <row r="591">
      <c r="D591" s="12" t="s">
        <v>1039</v>
      </c>
      <c r="E591" s="2" t="s">
        <v>20</v>
      </c>
      <c r="F591" s="2" t="s">
        <v>814</v>
      </c>
    </row>
    <row r="592">
      <c r="D592" s="2" t="s">
        <v>1040</v>
      </c>
      <c r="E592" s="2" t="s">
        <v>744</v>
      </c>
      <c r="F592" s="9"/>
    </row>
    <row r="593">
      <c r="D593" s="2" t="s">
        <v>1041</v>
      </c>
      <c r="E593" s="2" t="s">
        <v>37</v>
      </c>
      <c r="F593" s="9"/>
    </row>
    <row r="594">
      <c r="D594" s="2" t="s">
        <v>1042</v>
      </c>
      <c r="E594" s="2" t="s">
        <v>938</v>
      </c>
      <c r="F594" s="2" t="s">
        <v>16</v>
      </c>
    </row>
    <row r="595">
      <c r="D595" s="2" t="s">
        <v>1043</v>
      </c>
      <c r="E595" s="2" t="s">
        <v>334</v>
      </c>
      <c r="F595" s="9"/>
    </row>
    <row r="596">
      <c r="D596" s="2" t="s">
        <v>1044</v>
      </c>
      <c r="E596" s="2" t="s">
        <v>1045</v>
      </c>
      <c r="F596" s="9"/>
    </row>
    <row r="597">
      <c r="D597" s="2" t="s">
        <v>1046</v>
      </c>
      <c r="E597" s="2" t="s">
        <v>1047</v>
      </c>
      <c r="F597" s="9"/>
    </row>
    <row r="598">
      <c r="D598" s="2" t="s">
        <v>1048</v>
      </c>
      <c r="E598" s="2" t="s">
        <v>844</v>
      </c>
      <c r="F598" s="9"/>
    </row>
    <row r="599">
      <c r="D599" s="2" t="s">
        <v>1049</v>
      </c>
      <c r="E599" s="2" t="s">
        <v>744</v>
      </c>
      <c r="F599" s="9"/>
    </row>
    <row r="600">
      <c r="D600" s="2" t="s">
        <v>1050</v>
      </c>
      <c r="E600" s="2" t="s">
        <v>506</v>
      </c>
      <c r="F600" s="9"/>
    </row>
    <row r="601">
      <c r="D601" s="2" t="s">
        <v>1051</v>
      </c>
      <c r="E601" s="2" t="s">
        <v>1052</v>
      </c>
      <c r="F601" s="9"/>
    </row>
    <row r="602">
      <c r="D602" s="2" t="s">
        <v>1053</v>
      </c>
      <c r="E602" s="2" t="s">
        <v>934</v>
      </c>
      <c r="F602" s="9"/>
    </row>
    <row r="603">
      <c r="D603" s="2" t="s">
        <v>1054</v>
      </c>
      <c r="E603" s="2" t="s">
        <v>818</v>
      </c>
      <c r="F603" s="2" t="s">
        <v>701</v>
      </c>
    </row>
    <row r="604">
      <c r="D604" s="2" t="s">
        <v>1055</v>
      </c>
      <c r="E604" s="2" t="s">
        <v>867</v>
      </c>
      <c r="F604" s="9"/>
    </row>
    <row r="605">
      <c r="D605" s="2" t="s">
        <v>1056</v>
      </c>
      <c r="E605" s="2" t="s">
        <v>328</v>
      </c>
      <c r="F605" s="9"/>
    </row>
    <row r="606">
      <c r="D606" s="2" t="s">
        <v>1057</v>
      </c>
      <c r="E606" s="2" t="s">
        <v>328</v>
      </c>
      <c r="F606" s="9"/>
    </row>
    <row r="607">
      <c r="D607" s="2" t="s">
        <v>1058</v>
      </c>
      <c r="E607" s="2" t="s">
        <v>334</v>
      </c>
      <c r="F607" s="9"/>
    </row>
    <row r="608">
      <c r="D608" s="2" t="s">
        <v>1059</v>
      </c>
      <c r="E608" s="2" t="s">
        <v>1017</v>
      </c>
      <c r="F608" s="2" t="s">
        <v>707</v>
      </c>
    </row>
    <row r="609">
      <c r="D609" s="2" t="s">
        <v>1060</v>
      </c>
      <c r="E609" s="2" t="s">
        <v>847</v>
      </c>
      <c r="F609" s="9"/>
    </row>
    <row r="610">
      <c r="D610" s="2" t="s">
        <v>1061</v>
      </c>
      <c r="E610" s="2" t="s">
        <v>744</v>
      </c>
      <c r="F610" s="9"/>
    </row>
    <row r="611">
      <c r="D611" s="2" t="s">
        <v>1062</v>
      </c>
      <c r="E611" s="2" t="s">
        <v>1063</v>
      </c>
      <c r="F611" s="9"/>
    </row>
    <row r="612">
      <c r="D612" s="2" t="s">
        <v>1064</v>
      </c>
      <c r="E612" s="2" t="s">
        <v>750</v>
      </c>
      <c r="F612" s="9"/>
    </row>
    <row r="613">
      <c r="D613" s="2" t="s">
        <v>1065</v>
      </c>
      <c r="E613" s="2" t="s">
        <v>328</v>
      </c>
      <c r="F613" s="9"/>
    </row>
    <row r="614">
      <c r="D614" s="2" t="s">
        <v>1066</v>
      </c>
      <c r="E614" s="2" t="s">
        <v>1067</v>
      </c>
      <c r="F614" s="9"/>
    </row>
    <row r="615">
      <c r="D615" s="2" t="s">
        <v>1068</v>
      </c>
      <c r="E615" s="2" t="s">
        <v>1069</v>
      </c>
      <c r="F615" s="9"/>
    </row>
    <row r="616">
      <c r="D616" s="9"/>
      <c r="E616" s="9"/>
      <c r="F616" s="9"/>
    </row>
    <row r="617">
      <c r="D617" s="9"/>
      <c r="E617" s="9"/>
      <c r="F617" s="9"/>
    </row>
    <row r="618">
      <c r="D618" s="9"/>
      <c r="E618" s="9"/>
      <c r="F618" s="9"/>
    </row>
    <row r="619">
      <c r="D619" s="9"/>
      <c r="E619" s="9"/>
      <c r="F619" s="9"/>
    </row>
    <row r="620">
      <c r="D620" s="9"/>
      <c r="E620" s="9"/>
      <c r="F620" s="9"/>
    </row>
    <row r="621">
      <c r="D621" s="9"/>
      <c r="E621" s="9"/>
      <c r="F621" s="9"/>
    </row>
    <row r="622">
      <c r="D622" s="9"/>
      <c r="E622" s="9"/>
      <c r="F622" s="9"/>
    </row>
    <row r="623">
      <c r="D623" s="9"/>
      <c r="E623" s="9"/>
      <c r="F623" s="9"/>
    </row>
    <row r="624">
      <c r="D624" s="9"/>
      <c r="E624" s="9"/>
      <c r="F624" s="9"/>
    </row>
    <row r="625">
      <c r="D625" s="9"/>
      <c r="E625" s="9"/>
      <c r="F625" s="9"/>
    </row>
    <row r="626">
      <c r="D626" s="9"/>
      <c r="E626" s="9"/>
      <c r="F626" s="9"/>
    </row>
    <row r="627">
      <c r="D627" s="9"/>
      <c r="E627" s="9"/>
      <c r="F627" s="9"/>
    </row>
    <row r="628">
      <c r="D628" s="9"/>
      <c r="E628" s="9"/>
      <c r="F628" s="9"/>
    </row>
    <row r="629">
      <c r="D629" s="9"/>
      <c r="E629" s="9"/>
      <c r="F629" s="9"/>
    </row>
    <row r="630">
      <c r="D630" s="9"/>
      <c r="E630" s="9"/>
      <c r="F630" s="9"/>
    </row>
    <row r="631">
      <c r="D631" s="9"/>
      <c r="E631" s="9"/>
      <c r="F631" s="9"/>
    </row>
    <row r="632">
      <c r="D632" s="9"/>
      <c r="E632" s="9"/>
      <c r="F632" s="9"/>
    </row>
    <row r="633">
      <c r="D633" s="9"/>
      <c r="E633" s="9"/>
      <c r="F633" s="9"/>
    </row>
    <row r="634">
      <c r="D634" s="9"/>
      <c r="E634" s="9"/>
      <c r="F634" s="9"/>
    </row>
    <row r="635">
      <c r="D635" s="9"/>
      <c r="E635" s="9"/>
      <c r="F635" s="9"/>
    </row>
    <row r="636">
      <c r="D636" s="9"/>
      <c r="E636" s="9"/>
      <c r="F636" s="9"/>
    </row>
    <row r="637">
      <c r="D637" s="9"/>
      <c r="E637" s="9"/>
      <c r="F637" s="9"/>
    </row>
    <row r="638">
      <c r="D638" s="9"/>
      <c r="E638" s="9"/>
      <c r="F638" s="9"/>
    </row>
    <row r="639">
      <c r="D639" s="9"/>
      <c r="E639" s="9"/>
      <c r="F639" s="9"/>
    </row>
    <row r="640">
      <c r="D640" s="9"/>
      <c r="E640" s="9"/>
      <c r="F640" s="9"/>
    </row>
    <row r="641">
      <c r="D641" s="9"/>
      <c r="E641" s="9"/>
      <c r="F641" s="9"/>
    </row>
    <row r="642">
      <c r="D642" s="9"/>
      <c r="E642" s="9"/>
      <c r="F642" s="9"/>
    </row>
    <row r="643">
      <c r="D643" s="9"/>
      <c r="E643" s="9"/>
      <c r="F643" s="9"/>
    </row>
    <row r="644">
      <c r="D644" s="9"/>
      <c r="E644" s="9"/>
      <c r="F644" s="9"/>
    </row>
    <row r="645">
      <c r="D645" s="9"/>
      <c r="E645" s="9"/>
      <c r="F645" s="9"/>
    </row>
    <row r="646">
      <c r="D646" s="9"/>
      <c r="E646" s="9"/>
      <c r="F646" s="9"/>
    </row>
    <row r="647">
      <c r="D647" s="9"/>
      <c r="E647" s="9"/>
      <c r="F647" s="9"/>
    </row>
    <row r="648">
      <c r="D648" s="9"/>
      <c r="E648" s="9"/>
      <c r="F648" s="9"/>
    </row>
    <row r="649">
      <c r="D649" s="9"/>
      <c r="E649" s="9"/>
      <c r="F649" s="9"/>
    </row>
    <row r="650">
      <c r="D650" s="9"/>
      <c r="E650" s="9"/>
      <c r="F650" s="9"/>
    </row>
    <row r="651">
      <c r="D651" s="9"/>
      <c r="E651" s="9"/>
      <c r="F651" s="9"/>
    </row>
    <row r="652">
      <c r="D652" s="9"/>
      <c r="E652" s="9"/>
      <c r="F652" s="9"/>
    </row>
    <row r="653">
      <c r="D653" s="9"/>
      <c r="E653" s="9"/>
      <c r="F653" s="9"/>
    </row>
    <row r="654">
      <c r="D654" s="9"/>
      <c r="E654" s="9"/>
      <c r="F654" s="9"/>
    </row>
    <row r="655">
      <c r="D655" s="9"/>
      <c r="E655" s="9"/>
      <c r="F655" s="9"/>
    </row>
    <row r="656">
      <c r="D656" s="9"/>
      <c r="E656" s="9"/>
      <c r="F656" s="9"/>
    </row>
    <row r="657">
      <c r="D657" s="9"/>
      <c r="E657" s="9"/>
      <c r="F657" s="9"/>
    </row>
    <row r="658">
      <c r="D658" s="9"/>
      <c r="E658" s="9"/>
      <c r="F658" s="9"/>
    </row>
    <row r="659">
      <c r="D659" s="9"/>
      <c r="E659" s="9"/>
      <c r="F659" s="9"/>
    </row>
    <row r="660">
      <c r="D660" s="9"/>
      <c r="E660" s="9"/>
      <c r="F660" s="9"/>
    </row>
    <row r="661">
      <c r="D661" s="9"/>
      <c r="E661" s="9"/>
      <c r="F661" s="9"/>
    </row>
    <row r="662">
      <c r="D662" s="9"/>
      <c r="E662" s="9"/>
      <c r="F662" s="9"/>
    </row>
    <row r="663">
      <c r="D663" s="9"/>
      <c r="E663" s="9"/>
      <c r="F663" s="9"/>
    </row>
    <row r="664">
      <c r="D664" s="9"/>
      <c r="E664" s="9"/>
      <c r="F664" s="9"/>
    </row>
    <row r="665">
      <c r="D665" s="9"/>
      <c r="E665" s="9"/>
      <c r="F665" s="9"/>
    </row>
    <row r="666">
      <c r="D666" s="9"/>
      <c r="E666" s="9"/>
      <c r="F666" s="9"/>
    </row>
    <row r="667">
      <c r="D667" s="9"/>
      <c r="E667" s="9"/>
      <c r="F667" s="9"/>
    </row>
    <row r="668">
      <c r="D668" s="9"/>
      <c r="E668" s="9"/>
      <c r="F668" s="9"/>
    </row>
    <row r="669">
      <c r="D669" s="9"/>
      <c r="E669" s="9"/>
      <c r="F669" s="9"/>
    </row>
    <row r="670">
      <c r="D670" s="9"/>
      <c r="E670" s="9"/>
      <c r="F670" s="9"/>
    </row>
    <row r="671">
      <c r="D671" s="9"/>
      <c r="E671" s="9"/>
      <c r="F671" s="9"/>
    </row>
    <row r="672">
      <c r="D672" s="9"/>
      <c r="E672" s="9"/>
      <c r="F672" s="9"/>
    </row>
    <row r="673">
      <c r="D673" s="9"/>
      <c r="E673" s="9"/>
      <c r="F673" s="9"/>
    </row>
    <row r="674">
      <c r="D674" s="9"/>
      <c r="E674" s="9"/>
      <c r="F674" s="9"/>
    </row>
    <row r="675">
      <c r="D675" s="9"/>
      <c r="E675" s="9"/>
      <c r="F675" s="9"/>
    </row>
    <row r="676">
      <c r="D676" s="9"/>
      <c r="E676" s="9"/>
      <c r="F676" s="9"/>
    </row>
    <row r="677">
      <c r="D677" s="9"/>
      <c r="E677" s="9"/>
      <c r="F677" s="9"/>
    </row>
    <row r="678">
      <c r="D678" s="9"/>
      <c r="E678" s="9"/>
      <c r="F678" s="9"/>
    </row>
    <row r="679">
      <c r="D679" s="9"/>
      <c r="E679" s="9"/>
      <c r="F679" s="9"/>
    </row>
    <row r="680">
      <c r="D680" s="9"/>
      <c r="E680" s="9"/>
      <c r="F680" s="9"/>
    </row>
    <row r="681">
      <c r="D681" s="9"/>
      <c r="E681" s="9"/>
      <c r="F681" s="9"/>
    </row>
    <row r="682">
      <c r="D682" s="9"/>
      <c r="E682" s="9"/>
      <c r="F682" s="9"/>
    </row>
    <row r="683">
      <c r="D683" s="9"/>
      <c r="E683" s="9"/>
      <c r="F683" s="9"/>
    </row>
    <row r="684">
      <c r="D684" s="9"/>
      <c r="E684" s="9"/>
      <c r="F684" s="9"/>
    </row>
    <row r="685">
      <c r="D685" s="9"/>
      <c r="E685" s="9"/>
      <c r="F685" s="9"/>
    </row>
    <row r="686">
      <c r="D686" s="9"/>
      <c r="E686" s="9"/>
      <c r="F686" s="9"/>
    </row>
    <row r="687">
      <c r="D687" s="9"/>
      <c r="E687" s="9"/>
      <c r="F687" s="9"/>
    </row>
    <row r="688">
      <c r="D688" s="9"/>
      <c r="E688" s="9"/>
      <c r="F688" s="9"/>
    </row>
    <row r="689">
      <c r="D689" s="9"/>
      <c r="E689" s="9"/>
      <c r="F689" s="9"/>
    </row>
    <row r="690">
      <c r="D690" s="9"/>
      <c r="E690" s="9"/>
      <c r="F690" s="9"/>
    </row>
    <row r="691">
      <c r="D691" s="9"/>
      <c r="E691" s="9"/>
      <c r="F691" s="9"/>
    </row>
    <row r="692">
      <c r="D692" s="9"/>
      <c r="E692" s="9"/>
      <c r="F692" s="9"/>
    </row>
    <row r="693">
      <c r="D693" s="9"/>
      <c r="E693" s="9"/>
      <c r="F693" s="9"/>
    </row>
    <row r="694">
      <c r="D694" s="9"/>
      <c r="E694" s="9"/>
      <c r="F694" s="9"/>
    </row>
    <row r="695">
      <c r="D695" s="9"/>
      <c r="E695" s="9"/>
      <c r="F695" s="9"/>
    </row>
    <row r="696">
      <c r="D696" s="9"/>
      <c r="E696" s="9"/>
      <c r="F696" s="9"/>
    </row>
    <row r="697">
      <c r="D697" s="9"/>
      <c r="E697" s="9"/>
      <c r="F697" s="9"/>
    </row>
    <row r="698">
      <c r="D698" s="9"/>
      <c r="E698" s="9"/>
      <c r="F698" s="9"/>
    </row>
    <row r="699">
      <c r="D699" s="9"/>
      <c r="E699" s="9"/>
      <c r="F699" s="9"/>
    </row>
    <row r="700">
      <c r="D700" s="9"/>
      <c r="E700" s="9"/>
      <c r="F700" s="9"/>
    </row>
    <row r="701">
      <c r="D701" s="9"/>
      <c r="E701" s="9"/>
      <c r="F701" s="9"/>
    </row>
    <row r="702">
      <c r="D702" s="9"/>
      <c r="E702" s="9"/>
      <c r="F702" s="9"/>
    </row>
    <row r="703">
      <c r="D703" s="9"/>
      <c r="E703" s="9"/>
      <c r="F703" s="9"/>
    </row>
    <row r="704">
      <c r="D704" s="9"/>
      <c r="E704" s="9"/>
      <c r="F704" s="9"/>
    </row>
    <row r="705">
      <c r="D705" s="9"/>
      <c r="E705" s="9"/>
      <c r="F705" s="9"/>
    </row>
    <row r="706">
      <c r="D706" s="9"/>
      <c r="E706" s="9"/>
      <c r="F706" s="9"/>
    </row>
    <row r="707">
      <c r="D707" s="9"/>
      <c r="E707" s="9"/>
      <c r="F707" s="9"/>
    </row>
    <row r="708">
      <c r="D708" s="9"/>
      <c r="E708" s="9"/>
      <c r="F708" s="9"/>
    </row>
    <row r="709">
      <c r="D709" s="9"/>
      <c r="E709" s="9"/>
      <c r="F709" s="9"/>
    </row>
    <row r="710">
      <c r="D710" s="9"/>
      <c r="E710" s="9"/>
      <c r="F710" s="9"/>
    </row>
    <row r="711">
      <c r="D711" s="9"/>
      <c r="E711" s="9"/>
      <c r="F711" s="9"/>
    </row>
    <row r="712">
      <c r="D712" s="9"/>
      <c r="E712" s="9"/>
      <c r="F712" s="9"/>
    </row>
    <row r="713">
      <c r="D713" s="9"/>
      <c r="E713" s="9"/>
      <c r="F713" s="9"/>
    </row>
    <row r="714">
      <c r="D714" s="9"/>
      <c r="E714" s="9"/>
      <c r="F714" s="9"/>
    </row>
    <row r="715">
      <c r="D715" s="9"/>
      <c r="E715" s="9"/>
      <c r="F715" s="9"/>
    </row>
    <row r="716">
      <c r="D716" s="9"/>
      <c r="E716" s="9"/>
      <c r="F716" s="9"/>
    </row>
    <row r="717">
      <c r="D717" s="9"/>
      <c r="E717" s="9"/>
      <c r="F717" s="9"/>
    </row>
    <row r="718">
      <c r="D718" s="9"/>
      <c r="E718" s="9"/>
      <c r="F718" s="9"/>
    </row>
    <row r="719">
      <c r="D719" s="9"/>
      <c r="E719" s="9"/>
      <c r="F719" s="9"/>
    </row>
    <row r="720">
      <c r="D720" s="9"/>
      <c r="E720" s="9"/>
      <c r="F720" s="9"/>
    </row>
    <row r="721">
      <c r="D721" s="9"/>
      <c r="E721" s="9"/>
      <c r="F721" s="9"/>
    </row>
    <row r="722">
      <c r="D722" s="9"/>
      <c r="E722" s="9"/>
      <c r="F722" s="9"/>
    </row>
    <row r="723">
      <c r="D723" s="9"/>
      <c r="E723" s="9"/>
      <c r="F723" s="9"/>
    </row>
    <row r="724">
      <c r="D724" s="9"/>
      <c r="E724" s="9"/>
      <c r="F724" s="9"/>
    </row>
    <row r="725">
      <c r="D725" s="9"/>
      <c r="E725" s="9"/>
      <c r="F725" s="9"/>
    </row>
    <row r="726">
      <c r="D726" s="9"/>
      <c r="E726" s="9"/>
      <c r="F726" s="9"/>
    </row>
    <row r="727">
      <c r="D727" s="9"/>
      <c r="E727" s="9"/>
      <c r="F727" s="9"/>
    </row>
    <row r="728">
      <c r="D728" s="9"/>
      <c r="E728" s="9"/>
      <c r="F728" s="9"/>
    </row>
    <row r="729">
      <c r="D729" s="9"/>
      <c r="E729" s="9"/>
      <c r="F729" s="9"/>
    </row>
    <row r="730">
      <c r="D730" s="9"/>
      <c r="E730" s="9"/>
      <c r="F730" s="9"/>
    </row>
    <row r="731">
      <c r="D731" s="9"/>
      <c r="E731" s="9"/>
      <c r="F731" s="9"/>
    </row>
    <row r="732">
      <c r="D732" s="9"/>
      <c r="E732" s="9"/>
      <c r="F732" s="9"/>
    </row>
    <row r="733">
      <c r="D733" s="9"/>
      <c r="E733" s="9"/>
      <c r="F733" s="9"/>
    </row>
    <row r="734">
      <c r="D734" s="9"/>
      <c r="E734" s="9"/>
      <c r="F734" s="9"/>
    </row>
    <row r="735">
      <c r="D735" s="9"/>
      <c r="E735" s="9"/>
      <c r="F735" s="9"/>
    </row>
    <row r="736">
      <c r="D736" s="9"/>
      <c r="E736" s="9"/>
      <c r="F736" s="9"/>
    </row>
    <row r="737">
      <c r="D737" s="9"/>
      <c r="E737" s="9"/>
      <c r="F737" s="9"/>
    </row>
    <row r="738">
      <c r="D738" s="9"/>
      <c r="E738" s="9"/>
      <c r="F738" s="9"/>
    </row>
    <row r="739">
      <c r="D739" s="9"/>
      <c r="E739" s="9"/>
      <c r="F739" s="9"/>
    </row>
    <row r="740">
      <c r="D740" s="9"/>
      <c r="E740" s="9"/>
      <c r="F740" s="9"/>
    </row>
    <row r="741">
      <c r="D741" s="9"/>
      <c r="E741" s="9"/>
      <c r="F741" s="9"/>
    </row>
    <row r="742">
      <c r="D742" s="9"/>
      <c r="E742" s="9"/>
      <c r="F742" s="9"/>
    </row>
    <row r="743">
      <c r="D743" s="9"/>
      <c r="E743" s="9"/>
      <c r="F743" s="9"/>
    </row>
    <row r="744">
      <c r="D744" s="9"/>
      <c r="E744" s="9"/>
      <c r="F744" s="9"/>
    </row>
    <row r="745">
      <c r="D745" s="9"/>
      <c r="E745" s="9"/>
      <c r="F745" s="9"/>
    </row>
    <row r="746">
      <c r="D746" s="9"/>
      <c r="E746" s="9"/>
      <c r="F746" s="9"/>
    </row>
    <row r="747">
      <c r="D747" s="9"/>
      <c r="E747" s="9"/>
      <c r="F747" s="9"/>
    </row>
    <row r="748">
      <c r="D748" s="9"/>
      <c r="E748" s="9"/>
      <c r="F748" s="9"/>
    </row>
    <row r="749">
      <c r="D749" s="9"/>
      <c r="E749" s="9"/>
      <c r="F749" s="9"/>
    </row>
    <row r="750">
      <c r="D750" s="9"/>
      <c r="E750" s="9"/>
      <c r="F750" s="9"/>
    </row>
    <row r="751">
      <c r="D751" s="9"/>
      <c r="E751" s="9"/>
      <c r="F751" s="9"/>
    </row>
    <row r="752">
      <c r="D752" s="9"/>
      <c r="E752" s="9"/>
      <c r="F752" s="9"/>
    </row>
    <row r="753">
      <c r="D753" s="9"/>
      <c r="E753" s="9"/>
      <c r="F753" s="9"/>
    </row>
    <row r="754">
      <c r="D754" s="9"/>
      <c r="E754" s="9"/>
      <c r="F754" s="9"/>
    </row>
    <row r="755">
      <c r="D755" s="9"/>
      <c r="E755" s="9"/>
      <c r="F755" s="9"/>
    </row>
    <row r="756">
      <c r="D756" s="9"/>
      <c r="E756" s="9"/>
      <c r="F756" s="9"/>
    </row>
    <row r="757">
      <c r="D757" s="9"/>
      <c r="E757" s="9"/>
      <c r="F757" s="9"/>
    </row>
    <row r="758">
      <c r="D758" s="9"/>
      <c r="E758" s="9"/>
      <c r="F758" s="9"/>
    </row>
    <row r="759">
      <c r="D759" s="9"/>
      <c r="E759" s="9"/>
      <c r="F759" s="9"/>
    </row>
    <row r="760">
      <c r="D760" s="9"/>
      <c r="E760" s="9"/>
      <c r="F760" s="9"/>
    </row>
    <row r="761">
      <c r="D761" s="9"/>
      <c r="E761" s="9"/>
      <c r="F761" s="9"/>
    </row>
    <row r="762">
      <c r="D762" s="9"/>
      <c r="E762" s="9"/>
      <c r="F762" s="9"/>
    </row>
    <row r="763">
      <c r="D763" s="9"/>
      <c r="E763" s="9"/>
      <c r="F763" s="9"/>
    </row>
    <row r="764">
      <c r="D764" s="9"/>
      <c r="E764" s="9"/>
      <c r="F764" s="9"/>
    </row>
    <row r="765">
      <c r="D765" s="9"/>
      <c r="E765" s="9"/>
      <c r="F765" s="9"/>
    </row>
    <row r="766">
      <c r="D766" s="9"/>
      <c r="E766" s="9"/>
      <c r="F766" s="9"/>
    </row>
    <row r="767">
      <c r="D767" s="9"/>
      <c r="E767" s="9"/>
      <c r="F767" s="9"/>
    </row>
    <row r="768">
      <c r="D768" s="9"/>
      <c r="E768" s="9"/>
      <c r="F768" s="9"/>
    </row>
    <row r="769">
      <c r="D769" s="9"/>
      <c r="E769" s="9"/>
      <c r="F769" s="9"/>
    </row>
    <row r="770">
      <c r="D770" s="9"/>
      <c r="E770" s="9"/>
      <c r="F770" s="9"/>
    </row>
    <row r="771">
      <c r="D771" s="9"/>
      <c r="E771" s="9"/>
      <c r="F771" s="9"/>
    </row>
    <row r="772">
      <c r="D772" s="9"/>
      <c r="E772" s="9"/>
      <c r="F772" s="9"/>
    </row>
    <row r="773">
      <c r="D773" s="9"/>
      <c r="E773" s="9"/>
      <c r="F773" s="9"/>
    </row>
    <row r="774">
      <c r="D774" s="9"/>
      <c r="E774" s="9"/>
      <c r="F774" s="9"/>
    </row>
    <row r="775">
      <c r="D775" s="9"/>
      <c r="E775" s="9"/>
      <c r="F775" s="9"/>
    </row>
    <row r="776">
      <c r="D776" s="9"/>
      <c r="E776" s="9"/>
      <c r="F776" s="9"/>
    </row>
    <row r="777">
      <c r="D777" s="9"/>
      <c r="E777" s="9"/>
      <c r="F777" s="9"/>
    </row>
    <row r="778">
      <c r="D778" s="9"/>
      <c r="E778" s="9"/>
      <c r="F778" s="9"/>
    </row>
    <row r="779">
      <c r="D779" s="9"/>
      <c r="E779" s="9"/>
      <c r="F779" s="9"/>
    </row>
    <row r="780">
      <c r="D780" s="9"/>
      <c r="E780" s="9"/>
      <c r="F780" s="9"/>
    </row>
    <row r="781">
      <c r="D781" s="9"/>
      <c r="E781" s="9"/>
      <c r="F781" s="9"/>
    </row>
    <row r="782">
      <c r="D782" s="9"/>
      <c r="E782" s="9"/>
      <c r="F782" s="9"/>
    </row>
    <row r="783">
      <c r="D783" s="9"/>
      <c r="E783" s="9"/>
      <c r="F783" s="9"/>
    </row>
    <row r="784">
      <c r="D784" s="9"/>
      <c r="E784" s="9"/>
      <c r="F784" s="9"/>
    </row>
    <row r="785">
      <c r="D785" s="9"/>
      <c r="E785" s="9"/>
      <c r="F785" s="9"/>
    </row>
    <row r="786">
      <c r="D786" s="9"/>
      <c r="E786" s="9"/>
      <c r="F786" s="9"/>
    </row>
    <row r="787">
      <c r="D787" s="9"/>
      <c r="E787" s="9"/>
      <c r="F787" s="9"/>
    </row>
    <row r="788">
      <c r="D788" s="9"/>
      <c r="E788" s="9"/>
      <c r="F788" s="9"/>
    </row>
    <row r="789">
      <c r="D789" s="9"/>
      <c r="E789" s="9"/>
      <c r="F789" s="9"/>
    </row>
    <row r="790">
      <c r="D790" s="9"/>
      <c r="E790" s="9"/>
      <c r="F790" s="9"/>
    </row>
    <row r="791">
      <c r="D791" s="9"/>
      <c r="E791" s="9"/>
      <c r="F791" s="9"/>
    </row>
    <row r="792">
      <c r="D792" s="9"/>
      <c r="E792" s="9"/>
      <c r="F792" s="9"/>
    </row>
    <row r="793">
      <c r="D793" s="9"/>
      <c r="E793" s="9"/>
      <c r="F793" s="9"/>
    </row>
    <row r="794">
      <c r="D794" s="9"/>
      <c r="E794" s="9"/>
      <c r="F794" s="9"/>
    </row>
    <row r="795">
      <c r="D795" s="9"/>
      <c r="E795" s="9"/>
      <c r="F795" s="9"/>
    </row>
    <row r="796">
      <c r="D796" s="9"/>
      <c r="E796" s="9"/>
      <c r="F796" s="9"/>
    </row>
    <row r="797">
      <c r="D797" s="9"/>
      <c r="E797" s="9"/>
      <c r="F797" s="9"/>
    </row>
    <row r="798">
      <c r="D798" s="9"/>
      <c r="E798" s="9"/>
      <c r="F798" s="9"/>
    </row>
    <row r="799">
      <c r="D799" s="9"/>
      <c r="E799" s="9"/>
      <c r="F799" s="9"/>
    </row>
    <row r="800">
      <c r="D800" s="2"/>
      <c r="E800" s="2"/>
      <c r="F800" s="2"/>
    </row>
  </sheetData>
  <autoFilter ref="$D$3:$F$615"/>
  <mergeCells count="9">
    <mergeCell ref="J35:K35"/>
    <mergeCell ref="J50:K50"/>
    <mergeCell ref="A1:B1"/>
    <mergeCell ref="D1:F1"/>
    <mergeCell ref="J1:K1"/>
    <mergeCell ref="M1:N1"/>
    <mergeCell ref="P1:Q1"/>
    <mergeCell ref="J9:K9"/>
    <mergeCell ref="J23:K23"/>
  </mergeCells>
  <conditionalFormatting sqref="A195:A500">
    <cfRule type="expression" dxfId="0" priority="1">
      <formula>COUNTIF(A168:A334,A195)&gt;1</formula>
    </cfRule>
  </conditionalFormatting>
  <conditionalFormatting sqref="A180:A194">
    <cfRule type="expression" dxfId="0" priority="2">
      <formula>COUNTIF(A156:A322,A180)&gt;1</formula>
    </cfRule>
  </conditionalFormatting>
  <conditionalFormatting sqref="A173:A179">
    <cfRule type="expression" dxfId="0" priority="3">
      <formula>COUNTIF(A158:A324,A173)&gt;1</formula>
    </cfRule>
  </conditionalFormatting>
  <conditionalFormatting sqref="A5:A172">
    <cfRule type="expression" dxfId="0" priority="4">
      <formula>COUNTIF(A5:A171,A5)&gt;1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45778.0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1102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 t="s">
        <v>1104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1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116" t="s">
        <v>724</v>
      </c>
      <c r="C18" s="117" t="str">
        <f>IF(B18&gt;1,VLOOKUP(B18,DB!$D$4:$E$800,2,0),"")</f>
        <v>PA 34</v>
      </c>
      <c r="D18" s="118" t="s">
        <v>7</v>
      </c>
      <c r="E18" s="119" t="b">
        <v>0</v>
      </c>
      <c r="F18" s="119"/>
      <c r="G18" s="120" t="b">
        <v>0</v>
      </c>
      <c r="H18" s="121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26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PK-GQI</v>
      </c>
      <c r="X18" s="131" t="str">
        <f t="shared" si="6"/>
        <v>A 320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1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1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145" t="s">
        <v>524</v>
      </c>
      <c r="C19" s="146" t="str">
        <f>IF(B19&gt;1,VLOOKUP(B19,DB!$D$4:$E$800,2,0),"")</f>
        <v>CT 650</v>
      </c>
      <c r="D19" s="147" t="s">
        <v>7</v>
      </c>
      <c r="E19" s="148" t="b">
        <v>0</v>
      </c>
      <c r="F19" s="149"/>
      <c r="G19" s="150" t="b">
        <v>0</v>
      </c>
      <c r="H19" s="151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56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/>
      </c>
      <c r="X19" s="160" t="str">
        <f t="shared" si="6"/>
        <v/>
      </c>
      <c r="Y19" s="161" t="str">
        <f t="shared" si="7"/>
        <v/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3</v>
      </c>
    </row>
    <row r="20">
      <c r="A20" s="115">
        <v>3.0</v>
      </c>
      <c r="B20" s="116" t="s">
        <v>509</v>
      </c>
      <c r="C20" s="117" t="str">
        <f>IF(B20&gt;1,VLOOKUP(B20,DB!$D$4:$E$800,2,0),"")</f>
        <v>BAE ATP</v>
      </c>
      <c r="D20" s="118" t="s">
        <v>7</v>
      </c>
      <c r="E20" s="119" t="b">
        <v>0</v>
      </c>
      <c r="F20" s="166"/>
      <c r="G20" s="120" t="b">
        <v>0</v>
      </c>
      <c r="H20" s="121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26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PK-LAI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1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5</v>
      </c>
    </row>
    <row r="21">
      <c r="A21" s="168">
        <v>4.0</v>
      </c>
      <c r="B21" s="145" t="s">
        <v>812</v>
      </c>
      <c r="C21" s="146" t="str">
        <f>IF(B21&gt;1,VLOOKUP(B21,DB!$D$4:$E$800,2,0),"")</f>
        <v>HK 900</v>
      </c>
      <c r="D21" s="147" t="s">
        <v>7</v>
      </c>
      <c r="E21" s="148" t="b">
        <v>0</v>
      </c>
      <c r="F21" s="149"/>
      <c r="G21" s="150" t="b">
        <v>0</v>
      </c>
      <c r="H21" s="151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56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PK-PAH</v>
      </c>
      <c r="X21" s="160" t="str">
        <f t="shared" si="6"/>
        <v>ATR 72</v>
      </c>
      <c r="Y21" s="161" t="str">
        <f t="shared" si="7"/>
        <v>PELITA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3</v>
      </c>
      <c r="AI21" s="165">
        <f>COUNTIFS($AE$18:$AE$167,"&gt;04:00",$AE$18:$AE$167,"&lt;=05:00")</f>
        <v>1</v>
      </c>
      <c r="AJ21" s="109">
        <f t="shared" si="8"/>
        <v>4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1</v>
      </c>
      <c r="AV21" s="141">
        <f t="shared" si="18"/>
        <v>0</v>
      </c>
      <c r="AW21" s="141">
        <f t="shared" si="19"/>
        <v>0</v>
      </c>
      <c r="AX21" s="141">
        <f t="shared" si="20"/>
        <v>1</v>
      </c>
      <c r="AY21" s="141">
        <f t="shared" si="21"/>
        <v>1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1</v>
      </c>
      <c r="BD21" s="141">
        <f t="shared" si="26"/>
        <v>0</v>
      </c>
      <c r="BE21" s="141">
        <f t="shared" si="27"/>
        <v>1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116" t="s">
        <v>815</v>
      </c>
      <c r="C22" s="117" t="str">
        <f>IF(B22&gt;1,VLOOKUP(B22,DB!$D$4:$E$800,2,0),"")</f>
        <v>HK 400</v>
      </c>
      <c r="D22" s="118" t="s">
        <v>7</v>
      </c>
      <c r="E22" s="119" t="b">
        <v>0</v>
      </c>
      <c r="F22" s="119"/>
      <c r="G22" s="120" t="b">
        <v>0</v>
      </c>
      <c r="H22" s="121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26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PK-GMY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2</v>
      </c>
      <c r="AI22" s="137">
        <f>COUNTIFS($AE$18:$AE$167,"&gt;05:00",$AE$18:$AE$167,"&lt;=06:00")</f>
        <v>7</v>
      </c>
      <c r="AJ22" s="138">
        <f t="shared" si="8"/>
        <v>9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2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156" t="s">
        <v>712</v>
      </c>
      <c r="C23" s="146" t="str">
        <f>IF(B23&gt;1,VLOOKUP(B23,DB!$D$4:$E$800,2,0),"")</f>
        <v>LJ 31</v>
      </c>
      <c r="D23" s="147" t="s">
        <v>7</v>
      </c>
      <c r="E23" s="148" t="b">
        <v>0</v>
      </c>
      <c r="F23" s="149"/>
      <c r="G23" s="150" t="b">
        <v>0</v>
      </c>
      <c r="H23" s="151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56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PK-GTD</v>
      </c>
      <c r="X23" s="160" t="str">
        <f t="shared" si="6"/>
        <v>A 320</v>
      </c>
      <c r="Y23" s="161" t="str">
        <f t="shared" si="7"/>
        <v>CITILINK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5</v>
      </c>
      <c r="AI23" s="165">
        <f>COUNTIFS($AE$18:$AE$167,"&gt;06:00",$AE$18:$AE$167,"&lt;=07:00")</f>
        <v>6</v>
      </c>
      <c r="AJ23" s="109">
        <f t="shared" si="8"/>
        <v>11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2</v>
      </c>
    </row>
    <row r="24">
      <c r="A24" s="115">
        <v>7.0</v>
      </c>
      <c r="B24" s="126" t="s">
        <v>856</v>
      </c>
      <c r="C24" s="117" t="str">
        <f>IF(B24&gt;1,VLOOKUP(B24,DB!$D$4:$E$800,2,0),"")</f>
        <v>HK 800</v>
      </c>
      <c r="D24" s="118" t="s">
        <v>7</v>
      </c>
      <c r="E24" s="119" t="b">
        <v>0</v>
      </c>
      <c r="F24" s="166"/>
      <c r="G24" s="120" t="b">
        <v>0</v>
      </c>
      <c r="H24" s="121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26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4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1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1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1</v>
      </c>
      <c r="BF24" s="141">
        <f t="shared" si="28"/>
        <v>0</v>
      </c>
      <c r="BG24" s="141">
        <f t="shared" si="29"/>
        <v>1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4</v>
      </c>
    </row>
    <row r="25">
      <c r="A25" s="168">
        <v>8.0</v>
      </c>
      <c r="B25" s="145" t="s">
        <v>857</v>
      </c>
      <c r="C25" s="146" t="str">
        <f>IF(B25&gt;1,VLOOKUP(B25,DB!$D$4:$E$800,2,0),"")</f>
        <v>LJ 60</v>
      </c>
      <c r="D25" s="147" t="s">
        <v>7</v>
      </c>
      <c r="E25" s="148" t="b">
        <v>0</v>
      </c>
      <c r="F25" s="148"/>
      <c r="G25" s="150" t="b">
        <v>0</v>
      </c>
      <c r="H25" s="151" t="s">
        <v>1135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56" t="s">
        <v>1136</v>
      </c>
      <c r="N25" s="170"/>
      <c r="O25" s="155" t="str">
        <f t="shared" si="34"/>
        <v>RON</v>
      </c>
      <c r="Q25" s="64" t="str">
        <f t="shared" si="35"/>
        <v>NSA10</v>
      </c>
      <c r="R25" s="64" t="str">
        <f t="shared" si="36"/>
        <v>RON</v>
      </c>
      <c r="S25" s="64" t="str">
        <f t="shared" si="37"/>
        <v>LJ 60</v>
      </c>
      <c r="T25" s="64" t="str">
        <f t="shared" si="38"/>
        <v>N-38SV</v>
      </c>
      <c r="U25" s="64" t="str">
        <f t="shared" si="39"/>
        <v>B. G. S.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6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1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1</v>
      </c>
      <c r="AW25" s="141">
        <f t="shared" si="19"/>
        <v>0</v>
      </c>
      <c r="AX25" s="141">
        <f t="shared" si="20"/>
        <v>0</v>
      </c>
      <c r="AY25" s="141">
        <f t="shared" si="21"/>
        <v>1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1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116" t="s">
        <v>910</v>
      </c>
      <c r="C26" s="117" t="str">
        <f>IF(B26&gt;1,VLOOKUP(B26,DB!$D$4:$E$800,2,0),"")</f>
        <v>HK 850</v>
      </c>
      <c r="D26" s="118" t="s">
        <v>7</v>
      </c>
      <c r="E26" s="119" t="b">
        <v>0</v>
      </c>
      <c r="F26" s="119"/>
      <c r="G26" s="120" t="b">
        <v>0</v>
      </c>
      <c r="H26" s="121" t="s">
        <v>1137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26" t="s">
        <v>1138</v>
      </c>
      <c r="N26" s="171"/>
      <c r="O26" s="128" t="str">
        <f t="shared" si="34"/>
        <v>RON</v>
      </c>
      <c r="Q26" s="64" t="str">
        <f t="shared" si="35"/>
        <v>NSA11</v>
      </c>
      <c r="R26" s="64" t="str">
        <f t="shared" si="36"/>
        <v>RON</v>
      </c>
      <c r="S26" s="64" t="str">
        <f t="shared" si="37"/>
        <v>HK 850</v>
      </c>
      <c r="T26" s="64" t="str">
        <f t="shared" si="38"/>
        <v>T7-TUN</v>
      </c>
      <c r="U26" s="64" t="str">
        <f t="shared" si="39"/>
        <v>KARISMA</v>
      </c>
      <c r="V26" s="129" t="s">
        <v>1077</v>
      </c>
      <c r="W26" s="130" t="str">
        <f t="shared" si="5"/>
        <v>PK-GJT</v>
      </c>
      <c r="X26" s="131" t="str">
        <f t="shared" si="6"/>
        <v>ATR 72</v>
      </c>
      <c r="Y26" s="132" t="str">
        <f t="shared" si="7"/>
        <v>CITILINK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4</v>
      </c>
      <c r="AI26" s="137">
        <f>COUNTIFS($AE$18:$AE$167,"&gt;09:00",$AE$18:$AE$167,"&lt;=10:00")</f>
        <v>5</v>
      </c>
      <c r="AJ26" s="138">
        <f t="shared" si="8"/>
        <v>9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1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145" t="s">
        <v>965</v>
      </c>
      <c r="C27" s="146" t="str">
        <f>IF(B27&gt;1,VLOOKUP(B27,DB!$D$4:$E$800,2,0),"")</f>
        <v>EC 135</v>
      </c>
      <c r="D27" s="147" t="s">
        <v>7</v>
      </c>
      <c r="E27" s="148" t="b">
        <v>0</v>
      </c>
      <c r="F27" s="148"/>
      <c r="G27" s="150" t="b">
        <v>0</v>
      </c>
      <c r="H27" s="151" t="s">
        <v>1139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56" t="s">
        <v>738</v>
      </c>
      <c r="N27" s="170"/>
      <c r="O27" s="155" t="str">
        <f t="shared" si="34"/>
        <v>RON</v>
      </c>
      <c r="Q27" s="64" t="str">
        <f t="shared" si="35"/>
        <v>SA01</v>
      </c>
      <c r="R27" s="64" t="str">
        <f t="shared" si="36"/>
        <v>RON</v>
      </c>
      <c r="S27" s="64" t="str">
        <f t="shared" si="37"/>
        <v>EC 135</v>
      </c>
      <c r="T27" s="64" t="str">
        <f t="shared" si="38"/>
        <v>PK-RJH</v>
      </c>
      <c r="U27" s="64" t="str">
        <f t="shared" si="39"/>
        <v>PREMI</v>
      </c>
      <c r="V27" s="158" t="s">
        <v>1079</v>
      </c>
      <c r="W27" s="159" t="str">
        <f t="shared" si="5"/>
        <v>T7-187</v>
      </c>
      <c r="X27" s="160" t="str">
        <f t="shared" si="6"/>
        <v>EMB 135</v>
      </c>
      <c r="Y27" s="161" t="str">
        <f t="shared" si="7"/>
        <v>AFM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3</v>
      </c>
      <c r="AI27" s="165">
        <f>COUNTIFS($AE$18:$AE$167,"&gt;10:00",$AE$18:$AE$167,"&lt;=11:00")</f>
        <v>3</v>
      </c>
      <c r="AJ27" s="109">
        <f t="shared" si="8"/>
        <v>6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1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1</v>
      </c>
      <c r="BA27" s="141">
        <f t="shared" si="23"/>
        <v>0</v>
      </c>
      <c r="BB27" s="141">
        <f t="shared" si="24"/>
        <v>1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116" t="s">
        <v>736</v>
      </c>
      <c r="C28" s="117" t="str">
        <f>IF(B28&gt;1,VLOOKUP(B28,DB!$D$4:$E$800,2,0),"")</f>
        <v>L 1000</v>
      </c>
      <c r="D28" s="118" t="s">
        <v>7</v>
      </c>
      <c r="E28" s="119" t="b">
        <v>0</v>
      </c>
      <c r="F28" s="119"/>
      <c r="G28" s="120" t="b">
        <v>0</v>
      </c>
      <c r="H28" s="121" t="s">
        <v>1140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26" t="str">
        <f>IF(B28&gt;1,VLOOKUP(B28,DB!$D$4:$F$800,3,0),"")</f>
        <v>PREMI</v>
      </c>
      <c r="N28" s="171"/>
      <c r="O28" s="128" t="str">
        <f t="shared" si="34"/>
        <v>RON</v>
      </c>
      <c r="Q28" s="64" t="str">
        <f t="shared" si="35"/>
        <v>SA03</v>
      </c>
      <c r="R28" s="64" t="str">
        <f t="shared" si="36"/>
        <v>RON</v>
      </c>
      <c r="S28" s="64" t="str">
        <f t="shared" si="37"/>
        <v>L 1000</v>
      </c>
      <c r="T28" s="64" t="str">
        <f t="shared" si="38"/>
        <v>N-227GV</v>
      </c>
      <c r="U28" s="64" t="str">
        <f t="shared" si="39"/>
        <v>PREMI</v>
      </c>
      <c r="V28" s="129" t="s">
        <v>1081</v>
      </c>
      <c r="W28" s="130" t="str">
        <f t="shared" si="5"/>
        <v>PK-BKU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5</v>
      </c>
      <c r="AJ28" s="138">
        <f t="shared" si="8"/>
        <v>10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1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1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145" t="s">
        <v>1013</v>
      </c>
      <c r="C29" s="146" t="str">
        <f>IF(B29&gt;1,VLOOKUP(B29,DB!$D$4:$E$800,2,0),"")</f>
        <v>EMB 135</v>
      </c>
      <c r="D29" s="147" t="s">
        <v>7</v>
      </c>
      <c r="E29" s="148" t="b">
        <v>0</v>
      </c>
      <c r="F29" s="148"/>
      <c r="G29" s="150" t="b">
        <v>0</v>
      </c>
      <c r="H29" s="151" t="s">
        <v>1141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56" t="s">
        <v>1138</v>
      </c>
      <c r="N29" s="170"/>
      <c r="O29" s="155" t="str">
        <f t="shared" si="34"/>
        <v>RON</v>
      </c>
      <c r="Q29" s="64" t="str">
        <f t="shared" si="35"/>
        <v>SA04</v>
      </c>
      <c r="R29" s="64" t="str">
        <f t="shared" si="36"/>
        <v>RON</v>
      </c>
      <c r="S29" s="64" t="str">
        <f t="shared" si="37"/>
        <v>EMB 135</v>
      </c>
      <c r="T29" s="64" t="str">
        <f t="shared" si="38"/>
        <v>T7-GBS</v>
      </c>
      <c r="U29" s="64" t="str">
        <f t="shared" si="39"/>
        <v>KARISMA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3</v>
      </c>
      <c r="AI29" s="165">
        <f>COUNTIFS($AE$18:$AE$167,"&gt;12:00",$AE$18:$AE$167,"&lt;=13:00")</f>
        <v>5</v>
      </c>
      <c r="AJ29" s="109">
        <f t="shared" si="8"/>
        <v>8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1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1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1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4</v>
      </c>
    </row>
    <row r="30">
      <c r="A30" s="115">
        <v>13.0</v>
      </c>
      <c r="B30" s="116" t="s">
        <v>888</v>
      </c>
      <c r="C30" s="117" t="str">
        <f>IF(B30&gt;1,VLOOKUP(B30,DB!$D$4:$E$800,2,0),"")</f>
        <v>EMB 135</v>
      </c>
      <c r="D30" s="118" t="s">
        <v>7</v>
      </c>
      <c r="E30" s="119" t="b">
        <v>0</v>
      </c>
      <c r="F30" s="119"/>
      <c r="G30" s="120" t="b">
        <v>0</v>
      </c>
      <c r="H30" s="121" t="s">
        <v>1142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26" t="s">
        <v>1136</v>
      </c>
      <c r="N30" s="171"/>
      <c r="O30" s="128" t="str">
        <f t="shared" si="34"/>
        <v>RON</v>
      </c>
      <c r="Q30" s="64" t="str">
        <f t="shared" si="35"/>
        <v>SA05</v>
      </c>
      <c r="R30" s="64" t="str">
        <f t="shared" si="36"/>
        <v>RON</v>
      </c>
      <c r="S30" s="64" t="str">
        <f t="shared" si="37"/>
        <v>EMB 135</v>
      </c>
      <c r="T30" s="64" t="str">
        <f t="shared" si="38"/>
        <v>PK-RSS</v>
      </c>
      <c r="U30" s="64" t="str">
        <f t="shared" si="39"/>
        <v>B. G. S.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7</v>
      </c>
      <c r="AI30" s="137">
        <f>COUNTIFS($AE$18:$AE$167,"&gt;13:00",$AE$18:$AE$167,"&lt;=14:00")</f>
        <v>4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1</v>
      </c>
      <c r="BE30" s="141">
        <f t="shared" si="27"/>
        <v>0</v>
      </c>
      <c r="BF30" s="141">
        <f t="shared" si="28"/>
        <v>1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145" t="s">
        <v>704</v>
      </c>
      <c r="C31" s="146" t="str">
        <f>IF(B31&gt;1,VLOOKUP(B31,DB!$D$4:$E$800,2,0),"")</f>
        <v>EMB 135</v>
      </c>
      <c r="D31" s="147" t="s">
        <v>7</v>
      </c>
      <c r="E31" s="148" t="b">
        <v>0</v>
      </c>
      <c r="F31" s="148"/>
      <c r="G31" s="150" t="b">
        <v>0</v>
      </c>
      <c r="H31" s="151" t="s">
        <v>1143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56" t="str">
        <f>IF(B31&gt;1,VLOOKUP(B31,DB!$D$4:$F$800,3,0),"")</f>
        <v>JETSET</v>
      </c>
      <c r="N31" s="170"/>
      <c r="O31" s="155" t="str">
        <f t="shared" si="34"/>
        <v>RON</v>
      </c>
      <c r="Q31" s="64" t="str">
        <f t="shared" si="35"/>
        <v>SA06</v>
      </c>
      <c r="R31" s="64" t="str">
        <f t="shared" si="36"/>
        <v>RON</v>
      </c>
      <c r="S31" s="64" t="str">
        <f t="shared" si="37"/>
        <v>EMB 135</v>
      </c>
      <c r="T31" s="64" t="str">
        <f t="shared" si="38"/>
        <v>PK-VCS</v>
      </c>
      <c r="U31" s="64" t="str">
        <f t="shared" si="39"/>
        <v>JETSET</v>
      </c>
      <c r="V31" s="158" t="s">
        <v>1093</v>
      </c>
      <c r="W31" s="159" t="str">
        <f t="shared" si="5"/>
        <v>PK-BBJ</v>
      </c>
      <c r="X31" s="160" t="str">
        <f t="shared" si="6"/>
        <v>B 734</v>
      </c>
      <c r="Y31" s="161" t="str">
        <f t="shared" si="7"/>
        <v>B. B. N.</v>
      </c>
      <c r="Z31" s="104" t="b">
        <v>1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1</v>
      </c>
      <c r="AI31" s="165">
        <f>COUNTIFS($AE$18:$AE$167,"&gt;14:00",$AE$18:$AE$167,"&lt;=15:00")</f>
        <v>3</v>
      </c>
      <c r="AJ31" s="109">
        <f t="shared" si="8"/>
        <v>4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1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1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1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116" t="s">
        <v>331</v>
      </c>
      <c r="C32" s="117" t="str">
        <f>IF(B32&gt;1,VLOOKUP(B32,DB!$D$4:$E$800,2,0),"")</f>
        <v>GLEX</v>
      </c>
      <c r="D32" s="118" t="s">
        <v>7</v>
      </c>
      <c r="E32" s="119" t="b">
        <v>0</v>
      </c>
      <c r="F32" s="119"/>
      <c r="G32" s="120" t="b">
        <v>0</v>
      </c>
      <c r="H32" s="121" t="s">
        <v>1144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26" t="str">
        <f>IF(B32&gt;1,VLOOKUP(B32,DB!$D$4:$F$800,3,0),"")</f>
        <v>BIOMANTARA</v>
      </c>
      <c r="N32" s="171"/>
      <c r="O32" s="128" t="str">
        <f t="shared" si="34"/>
        <v>RON</v>
      </c>
      <c r="Q32" s="64" t="str">
        <f t="shared" si="35"/>
        <v>SA07</v>
      </c>
      <c r="R32" s="64" t="str">
        <f t="shared" si="36"/>
        <v>RON</v>
      </c>
      <c r="S32" s="64" t="str">
        <f t="shared" si="37"/>
        <v>GLEX</v>
      </c>
      <c r="T32" s="64" t="str">
        <f t="shared" si="38"/>
        <v>N-939GS</v>
      </c>
      <c r="U32" s="64" t="str">
        <f t="shared" si="39"/>
        <v>BIOMANTARA</v>
      </c>
      <c r="V32" s="129" t="s">
        <v>1097</v>
      </c>
      <c r="W32" s="130" t="str">
        <f t="shared" si="5"/>
        <v>PK-YSH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5</v>
      </c>
      <c r="AI32" s="137">
        <f>COUNTIFS($AE$18:$AE$167,"&gt;15:00",$AE$18:$AE$167,"&lt;=16:00")</f>
        <v>3</v>
      </c>
      <c r="AJ32" s="138">
        <f t="shared" si="8"/>
        <v>8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1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1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1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1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4</v>
      </c>
    </row>
    <row r="33">
      <c r="A33" s="168">
        <v>16.0</v>
      </c>
      <c r="B33" s="145" t="s">
        <v>885</v>
      </c>
      <c r="C33" s="146" t="str">
        <f>IF(B33&gt;1,VLOOKUP(B33,DB!$D$4:$E$800,2,0),"")</f>
        <v>CL 850</v>
      </c>
      <c r="D33" s="147" t="s">
        <v>7</v>
      </c>
      <c r="E33" s="148" t="b">
        <v>0</v>
      </c>
      <c r="F33" s="148"/>
      <c r="G33" s="150" t="b">
        <v>0</v>
      </c>
      <c r="H33" s="151" t="s">
        <v>1145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56" t="s">
        <v>738</v>
      </c>
      <c r="N33" s="170"/>
      <c r="O33" s="155" t="str">
        <f t="shared" si="34"/>
        <v>RON</v>
      </c>
      <c r="Q33" s="64" t="str">
        <f t="shared" si="35"/>
        <v>SA08</v>
      </c>
      <c r="R33" s="64" t="str">
        <f t="shared" si="36"/>
        <v>RON</v>
      </c>
      <c r="S33" s="64" t="str">
        <f t="shared" si="37"/>
        <v>CL 850</v>
      </c>
      <c r="T33" s="64" t="str">
        <f t="shared" si="38"/>
        <v>PK-IDR</v>
      </c>
      <c r="U33" s="64" t="str">
        <f t="shared" si="39"/>
        <v>PREMI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6</v>
      </c>
      <c r="AI33" s="165">
        <f>COUNTIFS($AE$18:$AE$167,"&gt;16:00",$AE$18:$AE$167,"&lt;=17:00")</f>
        <v>1</v>
      </c>
      <c r="AJ33" s="109">
        <f t="shared" si="8"/>
        <v>7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1</v>
      </c>
      <c r="AR33" s="179">
        <f t="shared" si="14"/>
        <v>0</v>
      </c>
      <c r="AS33" s="179">
        <f t="shared" si="15"/>
        <v>0</v>
      </c>
      <c r="AT33" s="179">
        <f t="shared" si="16"/>
        <v>1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1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1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116" t="s">
        <v>699</v>
      </c>
      <c r="C34" s="117" t="str">
        <f>IF(B34&gt;1,VLOOKUP(B34,DB!$D$4:$E$800,2,0),"")</f>
        <v>G IV</v>
      </c>
      <c r="D34" s="118" t="s">
        <v>7</v>
      </c>
      <c r="E34" s="119" t="b">
        <v>0</v>
      </c>
      <c r="F34" s="119"/>
      <c r="G34" s="120" t="b">
        <v>0</v>
      </c>
      <c r="H34" s="121" t="s">
        <v>1146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26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SA09</v>
      </c>
      <c r="R34" s="64" t="str">
        <f t="shared" si="36"/>
        <v>RON</v>
      </c>
      <c r="S34" s="64" t="str">
        <f t="shared" si="37"/>
        <v>G IV</v>
      </c>
      <c r="T34" s="64" t="str">
        <f t="shared" si="38"/>
        <v>PK-BON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2</v>
      </c>
      <c r="AI34" s="137">
        <f>COUNTIFS($AE$18:$AE$167,"&gt;17:00",$AE$18:$AE$167,"&lt;=18:00")</f>
        <v>3</v>
      </c>
      <c r="AJ34" s="138">
        <f t="shared" si="8"/>
        <v>5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3</v>
      </c>
      <c r="AR34" s="187">
        <f t="shared" si="42"/>
        <v>2</v>
      </c>
      <c r="AS34" s="187">
        <f t="shared" si="42"/>
        <v>5</v>
      </c>
      <c r="AT34" s="187">
        <f t="shared" si="42"/>
        <v>4</v>
      </c>
      <c r="AU34" s="187">
        <f t="shared" si="42"/>
        <v>3</v>
      </c>
      <c r="AV34" s="187">
        <f t="shared" si="42"/>
        <v>4</v>
      </c>
      <c r="AW34" s="187">
        <f t="shared" si="42"/>
        <v>3</v>
      </c>
      <c r="AX34" s="187">
        <f t="shared" si="42"/>
        <v>5</v>
      </c>
      <c r="AY34" s="187">
        <f t="shared" si="42"/>
        <v>3</v>
      </c>
      <c r="AZ34" s="187">
        <f t="shared" si="42"/>
        <v>7</v>
      </c>
      <c r="BA34" s="187">
        <f t="shared" si="42"/>
        <v>1</v>
      </c>
      <c r="BB34" s="187">
        <f t="shared" si="42"/>
        <v>5</v>
      </c>
      <c r="BC34" s="187">
        <f t="shared" si="42"/>
        <v>4</v>
      </c>
      <c r="BD34" s="187">
        <f t="shared" si="42"/>
        <v>2</v>
      </c>
      <c r="BE34" s="187">
        <f t="shared" si="42"/>
        <v>3</v>
      </c>
      <c r="BF34" s="187">
        <f t="shared" si="42"/>
        <v>3</v>
      </c>
      <c r="BG34" s="187">
        <f t="shared" si="42"/>
        <v>4</v>
      </c>
      <c r="BH34" s="187">
        <f t="shared" si="42"/>
        <v>1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145" t="s">
        <v>855</v>
      </c>
      <c r="C35" s="146" t="str">
        <f>IF(B35&gt;1,VLOOKUP(B35,DB!$D$4:$E$800,2,0),"")</f>
        <v>GLEX</v>
      </c>
      <c r="D35" s="147" t="s">
        <v>7</v>
      </c>
      <c r="E35" s="148" t="b">
        <v>0</v>
      </c>
      <c r="F35" s="149"/>
      <c r="G35" s="150" t="b">
        <v>0</v>
      </c>
      <c r="H35" s="151" t="s">
        <v>1147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56" t="s">
        <v>759</v>
      </c>
      <c r="N35" s="170"/>
      <c r="O35" s="155" t="str">
        <f t="shared" si="34"/>
        <v>RON</v>
      </c>
      <c r="Q35" s="64" t="str">
        <f t="shared" si="35"/>
        <v>SA10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N-11UB</v>
      </c>
      <c r="U35" s="64" t="str">
        <f t="shared" si="39"/>
        <v>PTN</v>
      </c>
      <c r="V35" s="158" t="s">
        <v>1148</v>
      </c>
      <c r="W35" s="159" t="str">
        <f t="shared" si="5"/>
        <v>T7-777</v>
      </c>
      <c r="X35" s="160" t="str">
        <f t="shared" si="6"/>
        <v>BBJ</v>
      </c>
      <c r="Y35" s="161" t="str">
        <f t="shared" si="7"/>
        <v>JIP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3</v>
      </c>
      <c r="AI35" s="165">
        <f>COUNTIFS($AE$18:$AE$167,"&gt;18:00",$AE$18:$AE$167,"&lt;=19:00")</f>
        <v>4</v>
      </c>
      <c r="AJ35" s="109">
        <f t="shared" si="8"/>
        <v>7</v>
      </c>
    </row>
    <row r="36">
      <c r="A36" s="115">
        <v>19.0</v>
      </c>
      <c r="B36" s="116" t="s">
        <v>757</v>
      </c>
      <c r="C36" s="117" t="str">
        <f>IF(B36&gt;1,VLOOKUP(B36,DB!$D$4:$E$800,2,0),"")</f>
        <v>BBJ 2</v>
      </c>
      <c r="D36" s="118" t="s">
        <v>7</v>
      </c>
      <c r="E36" s="119" t="b">
        <v>0</v>
      </c>
      <c r="F36" s="119"/>
      <c r="G36" s="120" t="b">
        <v>0</v>
      </c>
      <c r="H36" s="121" t="s">
        <v>1149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26" t="str">
        <f>IF(B36&gt;1,VLOOKUP(B36,DB!$D$4:$F$800,3,0),"")</f>
        <v>PTN</v>
      </c>
      <c r="N36" s="171"/>
      <c r="O36" s="128" t="str">
        <f t="shared" si="34"/>
        <v>RON</v>
      </c>
      <c r="Q36" s="64" t="str">
        <f t="shared" si="35"/>
        <v>SA11</v>
      </c>
      <c r="R36" s="64" t="str">
        <f t="shared" si="36"/>
        <v>RON</v>
      </c>
      <c r="S36" s="64" t="str">
        <f t="shared" si="37"/>
        <v>BBJ 2</v>
      </c>
      <c r="T36" s="64" t="str">
        <f t="shared" si="38"/>
        <v>PK-GRD</v>
      </c>
      <c r="U36" s="64" t="str">
        <f t="shared" si="39"/>
        <v>PTN</v>
      </c>
      <c r="V36" s="129" t="s">
        <v>1140</v>
      </c>
      <c r="W36" s="130" t="str">
        <f t="shared" si="5"/>
        <v>N-227GV</v>
      </c>
      <c r="X36" s="131" t="str">
        <f t="shared" si="6"/>
        <v>L 1000</v>
      </c>
      <c r="Y36" s="132" t="str">
        <f t="shared" si="7"/>
        <v>PREMI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3</v>
      </c>
      <c r="AI36" s="137">
        <f>COUNTIFS($AE$18:$AE$167,"&gt;19:00",$AE$18:$AE$167,"&lt;=20:00")</f>
        <v>1</v>
      </c>
      <c r="AJ36" s="138">
        <f t="shared" si="8"/>
        <v>4</v>
      </c>
    </row>
    <row r="37">
      <c r="A37" s="168">
        <v>20.0</v>
      </c>
      <c r="B37" s="145" t="s">
        <v>751</v>
      </c>
      <c r="C37" s="146" t="str">
        <f>IF(B37&gt;1,VLOOKUP(B37,DB!$D$4:$E$800,2,0),"")</f>
        <v>GLEX</v>
      </c>
      <c r="D37" s="147" t="s">
        <v>7</v>
      </c>
      <c r="E37" s="148" t="b">
        <v>0</v>
      </c>
      <c r="F37" s="148"/>
      <c r="G37" s="150" t="b">
        <v>0</v>
      </c>
      <c r="H37" s="151" t="s">
        <v>1150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56" t="str">
        <f>IF(B37&gt;1,VLOOKUP(B37,DB!$D$4:$F$800,3,0),"")</f>
        <v>PREMI</v>
      </c>
      <c r="N37" s="170"/>
      <c r="O37" s="155" t="str">
        <f t="shared" si="34"/>
        <v>RON</v>
      </c>
      <c r="Q37" s="64" t="str">
        <f t="shared" si="35"/>
        <v>SA12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T7-MEL</v>
      </c>
      <c r="U37" s="64" t="str">
        <f t="shared" si="39"/>
        <v>PREMI</v>
      </c>
      <c r="V37" s="158" t="s">
        <v>1141</v>
      </c>
      <c r="W37" s="159" t="str">
        <f t="shared" si="5"/>
        <v>T7-GBS</v>
      </c>
      <c r="X37" s="160" t="str">
        <f t="shared" si="6"/>
        <v>EMB 135</v>
      </c>
      <c r="Y37" s="161" t="str">
        <f t="shared" si="7"/>
        <v>KARISMA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4</v>
      </c>
      <c r="AI37" s="165">
        <f>COUNTIFS($AE$18:$AE$167,"&gt;20:00",$AE$18:$AE$167,"&lt;=21:00")</f>
        <v>1</v>
      </c>
      <c r="AJ37" s="109">
        <f t="shared" si="8"/>
        <v>5</v>
      </c>
    </row>
    <row r="38">
      <c r="A38" s="115">
        <v>21.0</v>
      </c>
      <c r="B38" s="116" t="s">
        <v>702</v>
      </c>
      <c r="C38" s="117" t="str">
        <f>IF(B38&gt;1,VLOOKUP(B38,DB!$D$4:$E$800,2,0),"")</f>
        <v>CL 850</v>
      </c>
      <c r="D38" s="118" t="s">
        <v>7</v>
      </c>
      <c r="E38" s="119" t="b">
        <v>0</v>
      </c>
      <c r="F38" s="119">
        <v>0.22569444444444445</v>
      </c>
      <c r="G38" s="120" t="b">
        <v>1</v>
      </c>
      <c r="H38" s="121" t="s">
        <v>1151</v>
      </c>
      <c r="I38" s="122" t="str">
        <f>IF(K38&gt;1,VLOOKUP(K38,DB!$A$4:$B$500,2,0),"")</f>
        <v>EX RON</v>
      </c>
      <c r="J38" s="120" t="s">
        <v>1100</v>
      </c>
      <c r="K38" s="124" t="s">
        <v>7</v>
      </c>
      <c r="L38" s="120"/>
      <c r="M38" s="126" t="str">
        <f>IF(B38&gt;1,VLOOKUP(B38,DB!$D$4:$F$800,3,0),"")</f>
        <v>JETSET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1</v>
      </c>
      <c r="AA38" s="64"/>
      <c r="AC38" s="133"/>
      <c r="AD38" s="133" t="str">
        <f t="shared" si="40"/>
        <v>-</v>
      </c>
      <c r="AE38" s="133">
        <f t="shared" si="41"/>
        <v>0.2256944444</v>
      </c>
      <c r="AF38" s="134">
        <v>0.8756944444444444</v>
      </c>
      <c r="AG38" s="135">
        <v>0.9166666666666666</v>
      </c>
      <c r="AH38" s="136">
        <f>COUNTIFS($AD$18:$AD$167,"&gt;21:00",$AD$18:$AD$167,"&lt;=22:00")</f>
        <v>3</v>
      </c>
      <c r="AI38" s="137">
        <f>COUNTIFS($AE$18:$AE$167,"&gt;21:00",$AE$18:$AE$167,"&lt;=22:00")</f>
        <v>4</v>
      </c>
      <c r="AJ38" s="138">
        <f t="shared" si="8"/>
        <v>7</v>
      </c>
    </row>
    <row r="39">
      <c r="A39" s="168">
        <v>22.0</v>
      </c>
      <c r="B39" s="145" t="s">
        <v>912</v>
      </c>
      <c r="C39" s="146" t="str">
        <f>IF(B39&gt;1,VLOOKUP(B39,DB!$D$4:$E$800,2,0),"")</f>
        <v>G VI</v>
      </c>
      <c r="D39" s="147" t="s">
        <v>7</v>
      </c>
      <c r="E39" s="189" t="b">
        <v>0</v>
      </c>
      <c r="F39" s="148"/>
      <c r="G39" s="190" t="b">
        <v>0</v>
      </c>
      <c r="H39" s="151" t="s">
        <v>1152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56" t="s">
        <v>1153</v>
      </c>
      <c r="N39" s="170"/>
      <c r="O39" s="155" t="str">
        <f t="shared" si="34"/>
        <v>RON</v>
      </c>
      <c r="Q39" s="64" t="str">
        <f t="shared" si="35"/>
        <v>SA16</v>
      </c>
      <c r="R39" s="64" t="str">
        <f t="shared" si="36"/>
        <v>RON</v>
      </c>
      <c r="S39" s="64" t="str">
        <f t="shared" si="37"/>
        <v>G VI</v>
      </c>
      <c r="T39" s="64" t="str">
        <f t="shared" si="38"/>
        <v>T7-X14</v>
      </c>
      <c r="U39" s="64" t="str">
        <f t="shared" si="39"/>
        <v>AFM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3</v>
      </c>
      <c r="AI39" s="165">
        <f>COUNTIFS($AE$18:$AE$167,"&gt;22:00",$AE$18:$AE$167,"&lt;=23:00")</f>
        <v>2</v>
      </c>
      <c r="AJ39" s="109">
        <f t="shared" si="8"/>
        <v>5</v>
      </c>
    </row>
    <row r="40">
      <c r="A40" s="115">
        <v>23.0</v>
      </c>
      <c r="B40" s="116" t="s">
        <v>906</v>
      </c>
      <c r="C40" s="117" t="str">
        <f>IF(B40&gt;1,VLOOKUP(B40,DB!$D$4:$E$800,2,0),"")</f>
        <v>G IV</v>
      </c>
      <c r="D40" s="118" t="s">
        <v>7</v>
      </c>
      <c r="E40" s="191" t="b">
        <v>0</v>
      </c>
      <c r="F40" s="119"/>
      <c r="G40" s="192" t="b">
        <v>0</v>
      </c>
      <c r="H40" s="121" t="s">
        <v>1154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26" t="s">
        <v>1153</v>
      </c>
      <c r="N40" s="193"/>
      <c r="O40" s="128" t="str">
        <f t="shared" si="34"/>
        <v>RON</v>
      </c>
      <c r="Q40" s="64" t="str">
        <f t="shared" si="35"/>
        <v>SA17</v>
      </c>
      <c r="R40" s="64" t="str">
        <f t="shared" si="36"/>
        <v>RON</v>
      </c>
      <c r="S40" s="64" t="str">
        <f t="shared" si="37"/>
        <v>G IV</v>
      </c>
      <c r="T40" s="64" t="str">
        <f t="shared" si="38"/>
        <v>T7-HNA</v>
      </c>
      <c r="U40" s="64" t="str">
        <f t="shared" si="39"/>
        <v>AFM</v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145" t="s">
        <v>969</v>
      </c>
      <c r="C41" s="146" t="str">
        <f>IF(B41&gt;1,VLOOKUP(B41,DB!$D$4:$E$800,2,0),"")</f>
        <v>ATR 72</v>
      </c>
      <c r="D41" s="147" t="s">
        <v>7</v>
      </c>
      <c r="E41" s="199" t="b">
        <v>0</v>
      </c>
      <c r="F41" s="148"/>
      <c r="G41" s="190" t="b">
        <v>0</v>
      </c>
      <c r="H41" s="151" t="s">
        <v>1155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56" t="s">
        <v>1134</v>
      </c>
      <c r="N41" s="200"/>
      <c r="O41" s="155" t="str">
        <f t="shared" si="34"/>
        <v>RON</v>
      </c>
      <c r="Q41" s="64" t="str">
        <f t="shared" si="35"/>
        <v>SA19</v>
      </c>
      <c r="R41" s="64" t="str">
        <f t="shared" si="36"/>
        <v>RON</v>
      </c>
      <c r="S41" s="64" t="str">
        <f t="shared" si="37"/>
        <v>ATR 72</v>
      </c>
      <c r="T41" s="64" t="str">
        <f t="shared" si="38"/>
        <v>PK-OTR</v>
      </c>
      <c r="U41" s="64" t="str">
        <f t="shared" si="39"/>
        <v>TAS</v>
      </c>
      <c r="V41" s="158" t="s">
        <v>1145</v>
      </c>
      <c r="W41" s="159" t="str">
        <f t="shared" si="5"/>
        <v>PK-IDR</v>
      </c>
      <c r="X41" s="160" t="str">
        <f t="shared" si="6"/>
        <v>CL 850</v>
      </c>
      <c r="Y41" s="161" t="str">
        <f t="shared" si="7"/>
        <v>PREMI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70</v>
      </c>
      <c r="AI41" s="204">
        <f t="shared" si="43"/>
        <v>69</v>
      </c>
      <c r="AJ41" s="204">
        <f t="shared" si="43"/>
        <v>139</v>
      </c>
    </row>
    <row r="42">
      <c r="A42" s="205">
        <v>25.0</v>
      </c>
      <c r="B42" s="116" t="s">
        <v>921</v>
      </c>
      <c r="C42" s="117" t="str">
        <f>IF(B42&gt;1,VLOOKUP(B42,DB!$D$4:$E$800,2,0),"")</f>
        <v>EMB 135</v>
      </c>
      <c r="D42" s="118" t="s">
        <v>7</v>
      </c>
      <c r="E42" s="206" t="b">
        <v>0</v>
      </c>
      <c r="F42" s="119">
        <v>0.5569444444444445</v>
      </c>
      <c r="G42" s="192" t="b">
        <v>1</v>
      </c>
      <c r="H42" s="121" t="s">
        <v>1156</v>
      </c>
      <c r="I42" s="122" t="str">
        <f>IF(K42&gt;1,VLOOKUP(K42,DB!$A$4:$B$500,2,0),"")</f>
        <v>EX RON</v>
      </c>
      <c r="J42" s="120" t="s">
        <v>1079</v>
      </c>
      <c r="K42" s="124" t="s">
        <v>7</v>
      </c>
      <c r="L42" s="120"/>
      <c r="M42" s="126" t="s">
        <v>1138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PK-BON</v>
      </c>
      <c r="X42" s="131" t="str">
        <f t="shared" si="6"/>
        <v>G IV</v>
      </c>
      <c r="Y42" s="132" t="str">
        <f t="shared" si="7"/>
        <v>JETSET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0.5569444444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5</v>
      </c>
      <c r="AJ42" s="210">
        <f t="shared" ref="AJ42:AJ43" si="46">SUM(AH42:AI42)</f>
        <v>10</v>
      </c>
    </row>
    <row r="43">
      <c r="A43" s="168">
        <v>26.0</v>
      </c>
      <c r="B43" s="145" t="s">
        <v>319</v>
      </c>
      <c r="C43" s="146" t="str">
        <f>IF(B43&gt;1,VLOOKUP(B43,DB!$D$4:$E$800,2,0),"")</f>
        <v>A 320</v>
      </c>
      <c r="D43" s="147" t="s">
        <v>7</v>
      </c>
      <c r="E43" s="199" t="b">
        <v>0</v>
      </c>
      <c r="F43" s="148">
        <v>0.22083333333333333</v>
      </c>
      <c r="G43" s="190" t="b">
        <v>1</v>
      </c>
      <c r="H43" s="151" t="s">
        <v>1081</v>
      </c>
      <c r="I43" s="152" t="str">
        <f>IF(K43&gt;1,VLOOKUP(K43,DB!$A$4:$B$500,2,0),"")</f>
        <v>EX RON</v>
      </c>
      <c r="J43" s="153" t="str">
        <f>IF(L43&gt;1,VLOOKUP(L43,DB!$A$4:$B$500,2,0),"")</f>
        <v>WARR</v>
      </c>
      <c r="K43" s="169" t="s">
        <v>7</v>
      </c>
      <c r="L43" s="150" t="s">
        <v>208</v>
      </c>
      <c r="M43" s="156" t="str">
        <f>IF(B43&gt;1,VLOOKUP(B43,DB!$D$4:$F$800,3,0),"")</f>
        <v>BATIK AIR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0.2208333333</v>
      </c>
      <c r="AF43" s="212" t="s">
        <v>1158</v>
      </c>
      <c r="AG43" s="213"/>
      <c r="AH43" s="214">
        <f t="shared" ref="AH43:AI43" si="45">COUNTIF(I18:I165,"HGR")</f>
        <v>3</v>
      </c>
      <c r="AI43" s="215">
        <f t="shared" si="45"/>
        <v>2</v>
      </c>
      <c r="AJ43" s="215">
        <f t="shared" si="46"/>
        <v>5</v>
      </c>
    </row>
    <row r="44">
      <c r="A44" s="115">
        <v>27.0</v>
      </c>
      <c r="B44" s="116" t="s">
        <v>31</v>
      </c>
      <c r="C44" s="117" t="str">
        <f>IF(B44&gt;1,VLOOKUP(B44,DB!$D$4:$E$800,2,0),"")</f>
        <v>B 734</v>
      </c>
      <c r="D44" s="118" t="s">
        <v>7</v>
      </c>
      <c r="E44" s="206" t="b">
        <v>0</v>
      </c>
      <c r="F44" s="119">
        <v>0.28125</v>
      </c>
      <c r="G44" s="192" t="b">
        <v>1</v>
      </c>
      <c r="H44" s="121" t="s">
        <v>1159</v>
      </c>
      <c r="I44" s="122" t="str">
        <f>IF(K44&gt;1,VLOOKUP(K44,DB!$A$4:$B$500,2,0),"")</f>
        <v>EX RON</v>
      </c>
      <c r="J44" s="120" t="s">
        <v>1093</v>
      </c>
      <c r="K44" s="124" t="s">
        <v>7</v>
      </c>
      <c r="L44" s="120"/>
      <c r="M44" s="126" t="str">
        <f>IF(B44&gt;1,VLOOKUP(B44,DB!$D$4:$F$800,3,0),"")</f>
        <v>B. B. N.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0.28125</v>
      </c>
    </row>
    <row r="45">
      <c r="A45" s="168">
        <v>28.0</v>
      </c>
      <c r="B45" s="145" t="s">
        <v>715</v>
      </c>
      <c r="C45" s="146" t="str">
        <f>IF(B45&gt;1,VLOOKUP(B45,DB!$D$4:$E$800,2,0),"")</f>
        <v>ATR 72</v>
      </c>
      <c r="D45" s="147" t="s">
        <v>7</v>
      </c>
      <c r="E45" s="189" t="b">
        <v>0</v>
      </c>
      <c r="F45" s="148">
        <v>0.2048611111111111</v>
      </c>
      <c r="G45" s="190" t="b">
        <v>1</v>
      </c>
      <c r="H45" s="151" t="s">
        <v>1076</v>
      </c>
      <c r="I45" s="152" t="str">
        <f>IF(K45&gt;1,VLOOKUP(K45,DB!$A$4:$B$500,2,0),"")</f>
        <v>EX RON</v>
      </c>
      <c r="J45" s="153" t="str">
        <f>IF(L45&gt;1,VLOOKUP(L45,DB!$A$4:$B$500,2,0),"")</f>
        <v>WIDM</v>
      </c>
      <c r="K45" s="169" t="s">
        <v>7</v>
      </c>
      <c r="L45" s="150" t="s">
        <v>421</v>
      </c>
      <c r="M45" s="156" t="str">
        <f>IF(B45&gt;1,VLOOKUP(B45,DB!$D$4:$F$800,3,0),"")</f>
        <v>PELITA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T7-MEL</v>
      </c>
      <c r="X45" s="160" t="str">
        <f t="shared" si="6"/>
        <v>GLEX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0.2048611111</v>
      </c>
    </row>
    <row r="46">
      <c r="A46" s="115">
        <v>29.0</v>
      </c>
      <c r="B46" s="216" t="s">
        <v>83</v>
      </c>
      <c r="C46" s="117" t="str">
        <f>IF(B46&gt;1,VLOOKUP(B46,DB!$D$4:$E$800,2,0),"")</f>
        <v>A 320</v>
      </c>
      <c r="D46" s="217">
        <v>0.33402777777777776</v>
      </c>
      <c r="E46" s="191" t="b">
        <v>1</v>
      </c>
      <c r="F46" s="119">
        <v>0.3680555555555556</v>
      </c>
      <c r="G46" s="192" t="b">
        <v>1</v>
      </c>
      <c r="H46" s="218" t="s">
        <v>1076</v>
      </c>
      <c r="I46" s="122" t="str">
        <f>IF(K46&gt;1,VLOOKUP(K46,DB!$A$4:$B$500,2,0),"")</f>
        <v>WIPP</v>
      </c>
      <c r="J46" s="123" t="str">
        <f>IF(L46&gt;1,VLOOKUP(L46,DB!$A$4:$B$500,2,0),"")</f>
        <v>WAHQ</v>
      </c>
      <c r="K46" s="124" t="s">
        <v>163</v>
      </c>
      <c r="L46" s="120" t="s">
        <v>150</v>
      </c>
      <c r="M46" s="126" t="str">
        <f>IF(B46&gt;1,VLOOKUP(B46,DB!$D$4:$F$800,3,0),"")</f>
        <v>BATIK AIR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VP-CLL</v>
      </c>
      <c r="X46" s="131" t="str">
        <f t="shared" si="6"/>
        <v>EMB 135</v>
      </c>
      <c r="Y46" s="132" t="str">
        <f t="shared" si="7"/>
        <v>KARISMA</v>
      </c>
      <c r="Z46" s="104" t="b">
        <v>1</v>
      </c>
      <c r="AA46" s="64"/>
      <c r="AC46" s="133"/>
      <c r="AD46" s="133">
        <f t="shared" si="40"/>
        <v>0.3340277778</v>
      </c>
      <c r="AE46" s="133">
        <f t="shared" si="41"/>
        <v>0.3680555556</v>
      </c>
    </row>
    <row r="47">
      <c r="A47" s="168">
        <v>30.0</v>
      </c>
      <c r="B47" s="145" t="s">
        <v>705</v>
      </c>
      <c r="C47" s="146" t="str">
        <f>IF(B47&gt;1,VLOOKUP(B47,DB!$D$4:$E$800,2,0),"")</f>
        <v>CT 680</v>
      </c>
      <c r="D47" s="147" t="s">
        <v>7</v>
      </c>
      <c r="E47" s="199" t="b">
        <v>0</v>
      </c>
      <c r="F47" s="148"/>
      <c r="G47" s="190" t="b">
        <v>0</v>
      </c>
      <c r="H47" s="151" t="s">
        <v>1160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56" t="str">
        <f>IF(B47&gt;1,VLOOKUP(B47,DB!$D$4:$F$800,3,0),"")</f>
        <v>JIP</v>
      </c>
      <c r="N47" s="200"/>
      <c r="O47" s="155" t="str">
        <f t="shared" si="34"/>
        <v>RON</v>
      </c>
      <c r="Q47" s="64" t="str">
        <f t="shared" si="35"/>
        <v>NSA08</v>
      </c>
      <c r="R47" s="64" t="str">
        <f t="shared" si="36"/>
        <v>RON</v>
      </c>
      <c r="S47" s="64" t="str">
        <f t="shared" si="37"/>
        <v>CT 680</v>
      </c>
      <c r="T47" s="64" t="str">
        <f t="shared" si="38"/>
        <v>N-977JH</v>
      </c>
      <c r="U47" s="64" t="str">
        <f t="shared" si="39"/>
        <v>JIP</v>
      </c>
      <c r="V47" s="158" t="s">
        <v>1151</v>
      </c>
      <c r="W47" s="159" t="str">
        <f t="shared" si="5"/>
        <v>PK-LUZ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116" t="s">
        <v>544</v>
      </c>
      <c r="C48" s="117" t="str">
        <f>IF(B48&gt;1,VLOOKUP(B48,DB!$D$4:$E$800,2,0),"")</f>
        <v>B 738</v>
      </c>
      <c r="D48" s="118" t="s">
        <v>7</v>
      </c>
      <c r="E48" s="206" t="b">
        <v>0</v>
      </c>
      <c r="F48" s="119">
        <v>0.26458333333333334</v>
      </c>
      <c r="G48" s="192" t="b">
        <v>1</v>
      </c>
      <c r="H48" s="121" t="s">
        <v>1087</v>
      </c>
      <c r="I48" s="219" t="s">
        <v>8</v>
      </c>
      <c r="J48" s="123" t="str">
        <f>IF(L48&gt;1,VLOOKUP(L48,DB!$A$4:$B$500,2,0),"")</f>
        <v>WIMM</v>
      </c>
      <c r="K48" s="124" t="s">
        <v>7</v>
      </c>
      <c r="L48" s="120" t="s">
        <v>71</v>
      </c>
      <c r="M48" s="126" t="str">
        <f>IF(B48&gt;1,VLOOKUP(B48,DB!$D$4:$F$800,3,0),"")</f>
        <v>GARUDA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PK-LAZ</v>
      </c>
      <c r="X48" s="131" t="str">
        <f t="shared" si="6"/>
        <v>A 320</v>
      </c>
      <c r="Y48" s="132" t="str">
        <f t="shared" si="7"/>
        <v>BATIK AIR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0.2645833333</v>
      </c>
    </row>
    <row r="49">
      <c r="A49" s="168">
        <v>32.0</v>
      </c>
      <c r="B49" s="156" t="s">
        <v>85</v>
      </c>
      <c r="C49" s="146" t="str">
        <f>IF(B49&gt;1,VLOOKUP(B49,DB!$D$4:$E$800,2,0),"")</f>
        <v>A 320</v>
      </c>
      <c r="D49" s="147" t="s">
        <v>7</v>
      </c>
      <c r="E49" s="199" t="b">
        <v>0</v>
      </c>
      <c r="F49" s="148">
        <v>0.37083333333333335</v>
      </c>
      <c r="G49" s="190" t="b">
        <v>1</v>
      </c>
      <c r="H49" s="151" t="s">
        <v>1078</v>
      </c>
      <c r="I49" s="152" t="str">
        <f>IF(K49&gt;1,VLOOKUP(K49,DB!$A$4:$B$500,2,0),"")</f>
        <v>EX RON</v>
      </c>
      <c r="J49" s="153" t="str">
        <f>IF(L49&gt;1,VLOOKUP(L49,DB!$A$4:$B$500,2,0),"")</f>
        <v>WARR</v>
      </c>
      <c r="K49" s="169" t="s">
        <v>7</v>
      </c>
      <c r="L49" s="150" t="s">
        <v>212</v>
      </c>
      <c r="M49" s="156" t="str">
        <f>IF(B49&gt;1,VLOOKUP(B49,DB!$D$4:$F$800,3,0),"")</f>
        <v>BATIK AIR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T7-X14</v>
      </c>
      <c r="X49" s="160" t="str">
        <f t="shared" si="6"/>
        <v>G VI</v>
      </c>
      <c r="Y49" s="161" t="str">
        <f t="shared" si="7"/>
        <v>AFM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0.3708333333</v>
      </c>
    </row>
    <row r="50">
      <c r="A50" s="115">
        <v>33.0</v>
      </c>
      <c r="B50" s="126" t="s">
        <v>775</v>
      </c>
      <c r="C50" s="117" t="str">
        <f>IF(B50&gt;1,VLOOKUP(B50,DB!$D$4:$E$800,2,0),"")</f>
        <v>AVANTI</v>
      </c>
      <c r="D50" s="118" t="s">
        <v>7</v>
      </c>
      <c r="E50" s="206" t="b">
        <v>0</v>
      </c>
      <c r="F50" s="119"/>
      <c r="G50" s="192" t="b">
        <v>0</v>
      </c>
      <c r="H50" s="121" t="s">
        <v>1162</v>
      </c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26" t="str">
        <f>IF(B50&gt;1,VLOOKUP(B50,DB!$D$4:$F$800,3,0),"")</f>
        <v>SUSI AIR</v>
      </c>
      <c r="N50" s="220"/>
      <c r="O50" s="128" t="str">
        <f t="shared" si="34"/>
        <v>RON</v>
      </c>
      <c r="Q50" s="64" t="str">
        <f t="shared" si="35"/>
        <v>NSA09</v>
      </c>
      <c r="R50" s="64" t="str">
        <f t="shared" si="36"/>
        <v>RON</v>
      </c>
      <c r="S50" s="64" t="str">
        <f t="shared" si="37"/>
        <v>AVANTI</v>
      </c>
      <c r="T50" s="64" t="str">
        <f t="shared" si="38"/>
        <v>PK-BVX</v>
      </c>
      <c r="U50" s="64" t="str">
        <f t="shared" si="39"/>
        <v>SUSI AIR</v>
      </c>
      <c r="V50" s="129" t="s">
        <v>1154</v>
      </c>
      <c r="W50" s="130" t="str">
        <f t="shared" si="5"/>
        <v>T7-HNA</v>
      </c>
      <c r="X50" s="131" t="str">
        <f t="shared" si="6"/>
        <v>G IV</v>
      </c>
      <c r="Y50" s="132" t="str">
        <f t="shared" si="7"/>
        <v>AFM</v>
      </c>
      <c r="Z50" s="104" t="b">
        <v>1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156" t="s">
        <v>340</v>
      </c>
      <c r="C51" s="146" t="str">
        <f>IF(B51&gt;1,VLOOKUP(B51,DB!$D$4:$E$800,2,0),"")</f>
        <v>ATR 72</v>
      </c>
      <c r="D51" s="147" t="s">
        <v>7</v>
      </c>
      <c r="E51" s="199" t="b">
        <v>0</v>
      </c>
      <c r="F51" s="148">
        <v>0.23958333333333334</v>
      </c>
      <c r="G51" s="190" t="b">
        <v>1</v>
      </c>
      <c r="H51" s="151" t="s">
        <v>1080</v>
      </c>
      <c r="I51" s="221" t="s">
        <v>8</v>
      </c>
      <c r="J51" s="153" t="str">
        <f>IF(L51&gt;1,VLOOKUP(L51,DB!$A$4:$B$500,2,0),"")</f>
        <v>WAHH</v>
      </c>
      <c r="K51" s="169" t="s">
        <v>7</v>
      </c>
      <c r="L51" s="150" t="s">
        <v>527</v>
      </c>
      <c r="M51" s="156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PK-BKR</v>
      </c>
      <c r="X51" s="160" t="str">
        <f t="shared" si="6"/>
        <v>A 320</v>
      </c>
      <c r="Y51" s="161" t="str">
        <f t="shared" si="7"/>
        <v>BATIK AIR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0.2395833333</v>
      </c>
    </row>
    <row r="52">
      <c r="A52" s="115">
        <v>35.0</v>
      </c>
      <c r="B52" s="126" t="s">
        <v>78</v>
      </c>
      <c r="C52" s="117" t="str">
        <f>IF(B52&gt;1,VLOOKUP(B52,DB!$D$4:$E$800,2,0),"")</f>
        <v>A 320</v>
      </c>
      <c r="D52" s="118" t="s">
        <v>7</v>
      </c>
      <c r="E52" s="206" t="b">
        <v>0</v>
      </c>
      <c r="F52" s="119">
        <v>0.3076388888888889</v>
      </c>
      <c r="G52" s="192" t="b">
        <v>1</v>
      </c>
      <c r="H52" s="121" t="s">
        <v>1088</v>
      </c>
      <c r="I52" s="122" t="str">
        <f>IF(K52&gt;1,VLOOKUP(K52,DB!$A$4:$B$500,2,0),"")</f>
        <v>EX RON</v>
      </c>
      <c r="J52" s="123" t="str">
        <f>IF(L52&gt;1,VLOOKUP(L52,DB!$A$4:$B$500,2,0),"")</f>
        <v>WIPP</v>
      </c>
      <c r="K52" s="124" t="s">
        <v>7</v>
      </c>
      <c r="L52" s="120" t="s">
        <v>157</v>
      </c>
      <c r="M52" s="126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PK-OTR</v>
      </c>
      <c r="X52" s="131" t="str">
        <f t="shared" si="6"/>
        <v>ATR 72</v>
      </c>
      <c r="Y52" s="132" t="str">
        <f t="shared" si="7"/>
        <v>TAS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0.3076388889</v>
      </c>
    </row>
    <row r="53">
      <c r="A53" s="168">
        <v>36.0</v>
      </c>
      <c r="B53" s="156" t="s">
        <v>413</v>
      </c>
      <c r="C53" s="146" t="str">
        <f>IF(B53&gt;1,VLOOKUP(B53,DB!$D$4:$E$800,2,0),"")</f>
        <v>A 320</v>
      </c>
      <c r="D53" s="147" t="s">
        <v>7</v>
      </c>
      <c r="E53" s="199" t="b">
        <v>0</v>
      </c>
      <c r="F53" s="148">
        <v>0.2777777777777778</v>
      </c>
      <c r="G53" s="190" t="b">
        <v>1</v>
      </c>
      <c r="H53" s="151" t="s">
        <v>1084</v>
      </c>
      <c r="I53" s="221" t="s">
        <v>8</v>
      </c>
      <c r="J53" s="153" t="str">
        <f>IF(L53&gt;1,VLOOKUP(L53,DB!$A$4:$B$500,2,0),"")</f>
        <v>WIMN</v>
      </c>
      <c r="K53" s="169" t="s">
        <v>7</v>
      </c>
      <c r="L53" s="150" t="s">
        <v>434</v>
      </c>
      <c r="M53" s="156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0.2777777778</v>
      </c>
    </row>
    <row r="54">
      <c r="A54" s="115">
        <v>37.0</v>
      </c>
      <c r="B54" s="126" t="s">
        <v>456</v>
      </c>
      <c r="C54" s="117" t="str">
        <f>IF(B54&gt;1,VLOOKUP(B54,DB!$D$4:$E$800,2,0),"")</f>
        <v>A 320</v>
      </c>
      <c r="D54" s="118" t="s">
        <v>7</v>
      </c>
      <c r="E54" s="206" t="b">
        <v>0</v>
      </c>
      <c r="F54" s="119">
        <v>0.24027777777777778</v>
      </c>
      <c r="G54" s="192" t="b">
        <v>1</v>
      </c>
      <c r="H54" s="121" t="s">
        <v>1079</v>
      </c>
      <c r="I54" s="219" t="s">
        <v>8</v>
      </c>
      <c r="J54" s="123" t="str">
        <f>IF(L54&gt;1,VLOOKUP(L54,DB!$A$4:$B$500,2,0),"")</f>
        <v>WARR</v>
      </c>
      <c r="K54" s="124" t="s">
        <v>7</v>
      </c>
      <c r="L54" s="120" t="s">
        <v>487</v>
      </c>
      <c r="M54" s="126" t="str">
        <f>IF(B54&gt;1,VLOOKUP(B54,DB!$D$4:$F$800,3,0),"")</f>
        <v>CITILINK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0.2402777778</v>
      </c>
    </row>
    <row r="55">
      <c r="A55" s="168">
        <v>38.0</v>
      </c>
      <c r="B55" s="222" t="s">
        <v>173</v>
      </c>
      <c r="C55" s="146" t="str">
        <f>IF(B55&gt;1,VLOOKUP(B55,DB!$D$4:$E$800,2,0),"")</f>
        <v>A 320</v>
      </c>
      <c r="D55" s="147" t="s">
        <v>7</v>
      </c>
      <c r="E55" s="199" t="b">
        <v>0</v>
      </c>
      <c r="F55" s="148">
        <v>0.2708333333333333</v>
      </c>
      <c r="G55" s="190" t="b">
        <v>1</v>
      </c>
      <c r="H55" s="223" t="s">
        <v>1163</v>
      </c>
      <c r="I55" s="221" t="s">
        <v>8</v>
      </c>
      <c r="J55" s="150" t="s">
        <v>1081</v>
      </c>
      <c r="K55" s="169"/>
      <c r="L55" s="150"/>
      <c r="M55" s="156" t="str">
        <f>IF(B55&gt;1,VLOOKUP(B55,DB!$D$4:$F$800,3,0),"")</f>
        <v>BATIK AIR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0.2708333333</v>
      </c>
      <c r="AF55" s="4"/>
    </row>
    <row r="56">
      <c r="A56" s="115">
        <v>39.0</v>
      </c>
      <c r="B56" s="216" t="s">
        <v>321</v>
      </c>
      <c r="C56" s="117" t="str">
        <f>IF(B56&gt;1,VLOOKUP(B56,DB!$D$4:$E$800,2,0),"")</f>
        <v>A 320</v>
      </c>
      <c r="D56" s="217">
        <v>0.3215277777777778</v>
      </c>
      <c r="E56" s="206" t="b">
        <v>1</v>
      </c>
      <c r="F56" s="119">
        <v>0.38333333333333336</v>
      </c>
      <c r="G56" s="192" t="b">
        <v>1</v>
      </c>
      <c r="H56" s="218" t="s">
        <v>1080</v>
      </c>
      <c r="I56" s="122" t="str">
        <f>IF(K56&gt;1,VLOOKUP(K56,DB!$A$4:$B$500,2,0),"")</f>
        <v>WIBB</v>
      </c>
      <c r="J56" s="123" t="str">
        <f>IF(L56&gt;1,VLOOKUP(L56,DB!$A$4:$B$500,2,0),"")</f>
        <v>WADD</v>
      </c>
      <c r="K56" s="124" t="s">
        <v>179</v>
      </c>
      <c r="L56" s="120" t="s">
        <v>192</v>
      </c>
      <c r="M56" s="126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>
        <f t="shared" si="40"/>
        <v>0.3215277778</v>
      </c>
      <c r="AE56" s="133">
        <f t="shared" si="41"/>
        <v>0.3833333333</v>
      </c>
      <c r="AF56" s="4"/>
    </row>
    <row r="57">
      <c r="A57" s="168">
        <v>40.0</v>
      </c>
      <c r="B57" s="222" t="s">
        <v>1167</v>
      </c>
      <c r="C57" s="168" t="s">
        <v>328</v>
      </c>
      <c r="D57" s="147" t="s">
        <v>7</v>
      </c>
      <c r="E57" s="199" t="b">
        <v>0</v>
      </c>
      <c r="F57" s="148">
        <v>0.28402777777777777</v>
      </c>
      <c r="G57" s="190" t="b">
        <v>1</v>
      </c>
      <c r="H57" s="223" t="s">
        <v>1096</v>
      </c>
      <c r="I57" s="221" t="s">
        <v>8</v>
      </c>
      <c r="J57" s="150" t="s">
        <v>89</v>
      </c>
      <c r="K57" s="169"/>
      <c r="L57" s="150"/>
      <c r="M57" s="156" t="s">
        <v>1168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0.2840277778</v>
      </c>
      <c r="AF57" s="4"/>
    </row>
    <row r="58">
      <c r="A58" s="115">
        <v>41.0</v>
      </c>
      <c r="B58" s="126" t="s">
        <v>176</v>
      </c>
      <c r="C58" s="117" t="str">
        <f>IF(B58&gt;1,VLOOKUP(B58,DB!$D$4:$E$800,2,0),"")</f>
        <v>A 320</v>
      </c>
      <c r="D58" s="118" t="s">
        <v>7</v>
      </c>
      <c r="E58" s="224" t="b">
        <v>0</v>
      </c>
      <c r="F58" s="119">
        <v>0.24166666666666667</v>
      </c>
      <c r="G58" s="120" t="b">
        <v>1</v>
      </c>
      <c r="H58" s="121" t="s">
        <v>1148</v>
      </c>
      <c r="I58" s="219" t="s">
        <v>8</v>
      </c>
      <c r="J58" s="120" t="s">
        <v>1085</v>
      </c>
      <c r="K58" s="124"/>
      <c r="L58" s="120"/>
      <c r="M58" s="126" t="str">
        <f>IF(B58&gt;1,VLOOKUP(B58,DB!$D$4:$F$800,3,0),"")</f>
        <v>BATIK AIR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0.2416666667</v>
      </c>
      <c r="AF58" s="4"/>
    </row>
    <row r="59">
      <c r="A59" s="168">
        <v>42.0</v>
      </c>
      <c r="B59" s="168" t="s">
        <v>810</v>
      </c>
      <c r="C59" s="146" t="str">
        <f>IF(B59&gt;1,VLOOKUP(B59,DB!$D$4:$E$800,2,0),"")</f>
        <v>ATR 72</v>
      </c>
      <c r="D59" s="225">
        <v>0.1840277777777778</v>
      </c>
      <c r="E59" s="226" t="b">
        <v>1</v>
      </c>
      <c r="F59" s="148">
        <v>0.2222222222222222</v>
      </c>
      <c r="G59" s="227" t="b">
        <v>1</v>
      </c>
      <c r="H59" s="228" t="s">
        <v>1077</v>
      </c>
      <c r="I59" s="221" t="s">
        <v>1171</v>
      </c>
      <c r="J59" s="150" t="s">
        <v>23</v>
      </c>
      <c r="K59" s="169"/>
      <c r="L59" s="150"/>
      <c r="M59" s="168" t="str">
        <f>IF(B59&gt;1,VLOOKUP(B59,DB!$D$4:$F$800,3,0),"")</f>
        <v>TRAVIRA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0.1840277778</v>
      </c>
      <c r="AE59" s="133">
        <f t="shared" si="41"/>
        <v>0.2222222222</v>
      </c>
      <c r="AF59" s="4"/>
    </row>
    <row r="60">
      <c r="A60" s="115">
        <v>43.0</v>
      </c>
      <c r="B60" s="115" t="s">
        <v>822</v>
      </c>
      <c r="C60" s="117" t="str">
        <f>IF(B60&gt;1,VLOOKUP(B60,DB!$D$4:$E$800,2,0),"")</f>
        <v>B 733</v>
      </c>
      <c r="D60" s="217">
        <v>0.2076388888888889</v>
      </c>
      <c r="E60" s="229" t="b">
        <v>1</v>
      </c>
      <c r="F60" s="119">
        <v>0.24513888888888888</v>
      </c>
      <c r="G60" s="192" t="b">
        <v>1</v>
      </c>
      <c r="H60" s="230" t="s">
        <v>1101</v>
      </c>
      <c r="I60" s="122" t="str">
        <f>IF(K60&gt;1,VLOOKUP(K60,DB!$A$4:$B$500,2,0),"")</f>
        <v>WSSS</v>
      </c>
      <c r="J60" s="123" t="str">
        <f>IF(L60&gt;1,VLOOKUP(L60,DB!$A$4:$B$500,2,0),"")</f>
        <v>WALL</v>
      </c>
      <c r="K60" s="124" t="s">
        <v>86</v>
      </c>
      <c r="L60" s="120" t="s">
        <v>91</v>
      </c>
      <c r="M60" s="115" t="str">
        <f>IF(B60&gt;1,VLOOKUP(B60,DB!$D$4:$F$800,3,0),"")</f>
        <v>TRI MG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0.2076388889</v>
      </c>
      <c r="AE60" s="133">
        <f t="shared" si="41"/>
        <v>0.2451388889</v>
      </c>
    </row>
    <row r="61">
      <c r="A61" s="168">
        <v>44.0</v>
      </c>
      <c r="B61" s="168" t="s">
        <v>24</v>
      </c>
      <c r="C61" s="146" t="str">
        <f>IF(B61&gt;1,VLOOKUP(B61,DB!$D$4:$E$800,2,0),"")</f>
        <v>B 733</v>
      </c>
      <c r="D61" s="225">
        <v>0.20555555555555555</v>
      </c>
      <c r="E61" s="231" t="b">
        <v>1</v>
      </c>
      <c r="F61" s="148">
        <v>0.34930555555555554</v>
      </c>
      <c r="G61" s="190" t="b">
        <v>1</v>
      </c>
      <c r="H61" s="228" t="s">
        <v>1097</v>
      </c>
      <c r="I61" s="221" t="s">
        <v>23</v>
      </c>
      <c r="J61" s="150" t="s">
        <v>35</v>
      </c>
      <c r="K61" s="169"/>
      <c r="L61" s="150"/>
      <c r="M61" s="168" t="str">
        <f>IF(B61&gt;1,VLOOKUP(B61,DB!$D$4:$F$800,3,0),"")</f>
        <v>AIRNESIA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0.2055555556</v>
      </c>
      <c r="AE61" s="133">
        <f t="shared" si="41"/>
        <v>0.3493055556</v>
      </c>
    </row>
    <row r="62">
      <c r="A62" s="115">
        <v>45.0</v>
      </c>
      <c r="B62" s="115" t="s">
        <v>702</v>
      </c>
      <c r="C62" s="117" t="str">
        <f>IF(B62&gt;1,VLOOKUP(B62,DB!$D$4:$E$800,2,0),"")</f>
        <v>CL 850</v>
      </c>
      <c r="D62" s="217">
        <v>0.22916666666666666</v>
      </c>
      <c r="E62" s="232" t="b">
        <v>1</v>
      </c>
      <c r="F62" s="233">
        <v>0.3298611111111111</v>
      </c>
      <c r="G62" s="234" t="b">
        <v>1</v>
      </c>
      <c r="H62" s="235" t="s">
        <v>1100</v>
      </c>
      <c r="I62" s="219" t="s">
        <v>1151</v>
      </c>
      <c r="J62" s="120" t="s">
        <v>1175</v>
      </c>
      <c r="K62" s="236"/>
      <c r="L62" s="227"/>
      <c r="M62" s="115" t="str">
        <f>IF(B62&gt;1,VLOOKUP(B62,DB!$D$4:$F$800,3,0),"")</f>
        <v>JETSET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0.2291666667</v>
      </c>
      <c r="AE62" s="133">
        <f t="shared" si="41"/>
        <v>0.3298611111</v>
      </c>
    </row>
    <row r="63">
      <c r="A63" s="168">
        <v>46.0</v>
      </c>
      <c r="B63" s="168" t="s">
        <v>176</v>
      </c>
      <c r="C63" s="146" t="str">
        <f>IF(B63&gt;1,VLOOKUP(B63,DB!$D$4:$E$800,2,0),"")</f>
        <v>A 320</v>
      </c>
      <c r="D63" s="225">
        <v>0.2465277777777778</v>
      </c>
      <c r="E63" s="231" t="b">
        <v>1</v>
      </c>
      <c r="F63" s="148">
        <v>0.28958333333333336</v>
      </c>
      <c r="G63" s="190" t="b">
        <v>1</v>
      </c>
      <c r="H63" s="228" t="s">
        <v>1085</v>
      </c>
      <c r="I63" s="221" t="s">
        <v>1148</v>
      </c>
      <c r="J63" s="153" t="str">
        <f>IF(L63&gt;1,VLOOKUP(L63,DB!$A$4:$B$500,2,0),"")</f>
        <v>WARA</v>
      </c>
      <c r="K63" s="169" t="s">
        <v>7</v>
      </c>
      <c r="L63" s="150" t="s">
        <v>267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0.2465277778</v>
      </c>
      <c r="AE63" s="133">
        <f t="shared" si="41"/>
        <v>0.2895833333</v>
      </c>
    </row>
    <row r="64">
      <c r="A64" s="115">
        <v>47.0</v>
      </c>
      <c r="B64" s="115" t="s">
        <v>209</v>
      </c>
      <c r="C64" s="117" t="str">
        <f>IF(B64&gt;1,VLOOKUP(B64,DB!$D$4:$E$800,2,0),"")</f>
        <v>A 320</v>
      </c>
      <c r="D64" s="217">
        <v>0.2590277777777778</v>
      </c>
      <c r="E64" s="229" t="b">
        <v>1</v>
      </c>
      <c r="F64" s="119">
        <v>0.3527777777777778</v>
      </c>
      <c r="G64" s="192" t="b">
        <v>1</v>
      </c>
      <c r="H64" s="230" t="s">
        <v>1092</v>
      </c>
      <c r="I64" s="122" t="str">
        <f>IF(K64&gt;1,VLOOKUP(K64,DB!$A$4:$B$500,2,0),"")</f>
        <v>WARR</v>
      </c>
      <c r="J64" s="123" t="str">
        <f>IF(L64&gt;1,VLOOKUP(L64,DB!$A$4:$B$500,2,0),"")</f>
        <v>WAHI</v>
      </c>
      <c r="K64" s="124" t="s">
        <v>204</v>
      </c>
      <c r="L64" s="120" t="s">
        <v>237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0.2590277778</v>
      </c>
      <c r="AE64" s="133">
        <f t="shared" si="41"/>
        <v>0.3527777778</v>
      </c>
    </row>
    <row r="65">
      <c r="A65" s="168">
        <v>48.0</v>
      </c>
      <c r="B65" s="168" t="s">
        <v>173</v>
      </c>
      <c r="C65" s="146" t="str">
        <f>IF(B65&gt;1,VLOOKUP(B65,DB!$D$4:$E$800,2,0),"")</f>
        <v>A 320</v>
      </c>
      <c r="D65" s="225">
        <v>0.27569444444444446</v>
      </c>
      <c r="E65" s="231" t="b">
        <v>1</v>
      </c>
      <c r="F65" s="148">
        <v>0.29930555555555555</v>
      </c>
      <c r="G65" s="190" t="b">
        <v>1</v>
      </c>
      <c r="H65" s="228" t="s">
        <v>1081</v>
      </c>
      <c r="I65" s="221" t="s">
        <v>1163</v>
      </c>
      <c r="J65" s="150" t="s">
        <v>1096</v>
      </c>
      <c r="K65" s="169"/>
      <c r="L65" s="150"/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0.2756944444</v>
      </c>
      <c r="AE65" s="133">
        <f t="shared" si="41"/>
        <v>0.2993055556</v>
      </c>
    </row>
    <row r="66">
      <c r="A66" s="115">
        <v>49.0</v>
      </c>
      <c r="B66" s="205" t="s">
        <v>899</v>
      </c>
      <c r="C66" s="117" t="str">
        <f>IF(B66&gt;1,VLOOKUP(B66,DB!$D$4:$E$800,2,0),"")</f>
        <v>G VI</v>
      </c>
      <c r="D66" s="217">
        <v>0.28125</v>
      </c>
      <c r="E66" s="229" t="b">
        <v>1</v>
      </c>
      <c r="F66" s="119">
        <v>0.32430555555555557</v>
      </c>
      <c r="G66" s="192" t="b">
        <v>1</v>
      </c>
      <c r="H66" s="230" t="s">
        <v>1079</v>
      </c>
      <c r="I66" s="219" t="s">
        <v>1171</v>
      </c>
      <c r="J66" s="120" t="s">
        <v>1178</v>
      </c>
      <c r="K66" s="124"/>
      <c r="L66" s="120"/>
      <c r="M66" s="115" t="s">
        <v>1138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0.28125</v>
      </c>
      <c r="AE66" s="133">
        <f t="shared" si="41"/>
        <v>0.3243055556</v>
      </c>
    </row>
    <row r="67">
      <c r="A67" s="168">
        <v>50.0</v>
      </c>
      <c r="B67" s="168" t="s">
        <v>31</v>
      </c>
      <c r="C67" s="146" t="str">
        <f>IF(B67&gt;1,VLOOKUP(B67,DB!$D$4:$E$800,2,0),"")</f>
        <v>B 734</v>
      </c>
      <c r="D67" s="225">
        <v>0.28958333333333336</v>
      </c>
      <c r="E67" s="231" t="b">
        <v>1</v>
      </c>
      <c r="F67" s="148">
        <v>0.48333333333333334</v>
      </c>
      <c r="G67" s="190" t="b">
        <v>1</v>
      </c>
      <c r="H67" s="228" t="s">
        <v>1093</v>
      </c>
      <c r="I67" s="221" t="s">
        <v>1159</v>
      </c>
      <c r="J67" s="153" t="str">
        <f>IF(L67&gt;1,VLOOKUP(L67,DB!$A$4:$B$500,2,0),"")</f>
        <v>WIOO</v>
      </c>
      <c r="K67" s="169"/>
      <c r="L67" s="150" t="s">
        <v>45</v>
      </c>
      <c r="M67" s="168" t="str">
        <f>IF(B67&gt;1,VLOOKUP(B67,DB!$D$4:$F$800,3,0),"")</f>
        <v>B. B. N.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0.2895833333</v>
      </c>
      <c r="AE67" s="133">
        <f t="shared" si="41"/>
        <v>0.4833333333</v>
      </c>
    </row>
    <row r="68">
      <c r="A68" s="115">
        <v>51.0</v>
      </c>
      <c r="B68" s="115" t="s">
        <v>823</v>
      </c>
      <c r="C68" s="117" t="str">
        <f>IF(B68&gt;1,VLOOKUP(B68,DB!$D$4:$E$800,2,0),"")</f>
        <v>B 733</v>
      </c>
      <c r="D68" s="217">
        <v>0.2902777777777778</v>
      </c>
      <c r="E68" s="232" t="b">
        <v>1</v>
      </c>
      <c r="F68" s="233">
        <v>0.37430555555555556</v>
      </c>
      <c r="G68" s="234" t="b">
        <v>1</v>
      </c>
      <c r="H68" s="235" t="s">
        <v>1085</v>
      </c>
      <c r="I68" s="122" t="str">
        <f>IF(K68&gt;1,VLOOKUP(K68,DB!$A$4:$B$500,2,0),"")</f>
        <v>WALL</v>
      </c>
      <c r="J68" s="123" t="str">
        <f>IF(L68&gt;1,VLOOKUP(L68,DB!$A$4:$B$500,2,0),"")</f>
        <v>WIKK</v>
      </c>
      <c r="K68" s="236" t="s">
        <v>353</v>
      </c>
      <c r="L68" s="227" t="s">
        <v>308</v>
      </c>
      <c r="M68" s="115" t="str">
        <f>IF(B68&gt;1,VLOOKUP(B68,DB!$D$4:$F$800,3,0),"")</f>
        <v>TRIGANA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0.2902777778</v>
      </c>
      <c r="AE68" s="133">
        <f t="shared" si="41"/>
        <v>0.3743055556</v>
      </c>
    </row>
    <row r="69">
      <c r="A69" s="168">
        <v>52.0</v>
      </c>
      <c r="B69" s="168" t="s">
        <v>833</v>
      </c>
      <c r="C69" s="146" t="str">
        <f>IF(B69&gt;1,VLOOKUP(B69,DB!$D$4:$E$800,2,0),"")</f>
        <v>B 733</v>
      </c>
      <c r="D69" s="225">
        <v>0.30972222222222223</v>
      </c>
      <c r="E69" s="231" t="b">
        <v>1</v>
      </c>
      <c r="F69" s="148">
        <v>0.3819444444444444</v>
      </c>
      <c r="G69" s="190" t="b">
        <v>1</v>
      </c>
      <c r="H69" s="228" t="s">
        <v>1101</v>
      </c>
      <c r="I69" s="152" t="str">
        <f>IF(K69&gt;1,VLOOKUP(K69,DB!$A$4:$B$500,2,0),"")</f>
        <v>WAMM</v>
      </c>
      <c r="J69" s="153" t="str">
        <f>IF(L69&gt;1,VLOOKUP(L69,DB!$A$4:$B$500,2,0),"")</f>
        <v>WAGG</v>
      </c>
      <c r="K69" s="169" t="s">
        <v>361</v>
      </c>
      <c r="L69" s="150" t="s">
        <v>300</v>
      </c>
      <c r="M69" s="168" t="str">
        <f>IF(B69&gt;1,VLOOKUP(B69,DB!$D$4:$F$800,3,0),"")</f>
        <v>TRIGANA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0.3097222222</v>
      </c>
      <c r="AE69" s="133">
        <f t="shared" si="41"/>
        <v>0.3819444444</v>
      </c>
    </row>
    <row r="70">
      <c r="A70" s="115">
        <v>53.0</v>
      </c>
      <c r="B70" s="241" t="s">
        <v>173</v>
      </c>
      <c r="C70" s="242" t="str">
        <f>IF(B70&gt;1,VLOOKUP(B70,DB!$D$4:$E$800,2,0),"")</f>
        <v>A 320</v>
      </c>
      <c r="D70" s="217">
        <v>0.3</v>
      </c>
      <c r="E70" s="229" t="b">
        <v>1</v>
      </c>
      <c r="F70" s="243">
        <v>0.40347222222222223</v>
      </c>
      <c r="G70" s="192" t="b">
        <v>1</v>
      </c>
      <c r="H70" s="230" t="s">
        <v>1096</v>
      </c>
      <c r="I70" s="219" t="s">
        <v>1081</v>
      </c>
      <c r="J70" s="244" t="str">
        <f>IF(L70&gt;1,VLOOKUP(L70,DB!$A$4:$B$500,2,0),"")</f>
        <v>WAHS</v>
      </c>
      <c r="K70" s="124"/>
      <c r="L70" s="245" t="s">
        <v>258</v>
      </c>
      <c r="M70" s="246" t="str">
        <f>IF(B70&gt;1,VLOOKUP(B70,DB!$D$4:$F$800,3,0),"")</f>
        <v>BATIK AIR</v>
      </c>
      <c r="N70" s="247" t="s">
        <v>1179</v>
      </c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</v>
      </c>
      <c r="AE70" s="133">
        <f t="shared" si="41"/>
        <v>0.4034722222</v>
      </c>
      <c r="AF70" s="248" t="s">
        <v>1180</v>
      </c>
    </row>
    <row r="71">
      <c r="A71" s="168">
        <v>54.0</v>
      </c>
      <c r="B71" s="168" t="s">
        <v>778</v>
      </c>
      <c r="C71" s="146" t="str">
        <f>IF(B71&gt;1,VLOOKUP(B71,DB!$D$4:$E$800,2,0),"")</f>
        <v>C 208</v>
      </c>
      <c r="D71" s="225">
        <v>0.3236111111111111</v>
      </c>
      <c r="E71" s="231" t="b">
        <v>1</v>
      </c>
      <c r="F71" s="148">
        <v>0.3458333333333333</v>
      </c>
      <c r="G71" s="190" t="b">
        <v>1</v>
      </c>
      <c r="H71" s="228" t="s">
        <v>1075</v>
      </c>
      <c r="I71" s="152" t="str">
        <f>IF(K71&gt;1,VLOOKUP(K71,DB!$A$4:$B$500,2,0),"")</f>
        <v>WICN</v>
      </c>
      <c r="J71" s="153" t="str">
        <f>IF(L71&gt;1,VLOOKUP(L71,DB!$A$4:$B$500,2,0),"")</f>
        <v>WICN</v>
      </c>
      <c r="K71" s="169" t="s">
        <v>602</v>
      </c>
      <c r="L71" s="150" t="s">
        <v>600</v>
      </c>
      <c r="M71" s="168" t="str">
        <f>IF(B71&gt;1,VLOOKUP(B71,DB!$D$4:$F$800,3,0),"")</f>
        <v>SUSI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N-977JH</v>
      </c>
      <c r="X71" s="160" t="str">
        <f t="shared" si="6"/>
        <v>CT 680</v>
      </c>
      <c r="Y71" s="161" t="str">
        <f t="shared" si="7"/>
        <v>JIP</v>
      </c>
      <c r="Z71" s="104" t="b">
        <v>1</v>
      </c>
      <c r="AA71" s="64"/>
      <c r="AC71" s="133"/>
      <c r="AD71" s="133">
        <f t="shared" si="40"/>
        <v>0.3236111111</v>
      </c>
      <c r="AE71" s="133">
        <f t="shared" si="41"/>
        <v>0.3458333333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319</v>
      </c>
      <c r="C72" s="117" t="str">
        <f>IF(B72&gt;1,VLOOKUP(B72,DB!$D$4:$E$800,2,0),"")</f>
        <v>A 320</v>
      </c>
      <c r="D72" s="217">
        <v>0.35625</v>
      </c>
      <c r="E72" s="232" t="b">
        <v>1</v>
      </c>
      <c r="F72" s="233">
        <v>0.39166666666666666</v>
      </c>
      <c r="G72" s="234" t="b">
        <v>1</v>
      </c>
      <c r="H72" s="235" t="s">
        <v>1079</v>
      </c>
      <c r="I72" s="122" t="str">
        <f>IF(K72&gt;1,VLOOKUP(K72,DB!$A$4:$B$500,2,0),"")</f>
        <v>WARR</v>
      </c>
      <c r="J72" s="123" t="str">
        <f>IF(L72&gt;1,VLOOKUP(L72,DB!$A$4:$B$500,2,0),"")</f>
        <v>WARR</v>
      </c>
      <c r="K72" s="236" t="s">
        <v>206</v>
      </c>
      <c r="L72" s="227" t="s">
        <v>220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PK-BVX</v>
      </c>
      <c r="X72" s="131" t="str">
        <f t="shared" si="6"/>
        <v>AVANTI</v>
      </c>
      <c r="Y72" s="132" t="str">
        <f t="shared" si="7"/>
        <v>SUSI AIR</v>
      </c>
      <c r="Z72" s="104" t="b">
        <v>1</v>
      </c>
      <c r="AA72" s="64"/>
      <c r="AC72" s="133"/>
      <c r="AD72" s="133">
        <f t="shared" si="40"/>
        <v>0.35625</v>
      </c>
      <c r="AE72" s="133">
        <f t="shared" si="41"/>
        <v>0.3916666667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340</v>
      </c>
      <c r="C73" s="146" t="str">
        <f>IF(B73&gt;1,VLOOKUP(B73,DB!$D$4:$E$800,2,0),"")</f>
        <v>ATR 72</v>
      </c>
      <c r="D73" s="225">
        <v>0.37777777777777777</v>
      </c>
      <c r="E73" s="231" t="b">
        <v>1</v>
      </c>
      <c r="F73" s="148">
        <v>0.40625</v>
      </c>
      <c r="G73" s="190" t="b">
        <v>1</v>
      </c>
      <c r="H73" s="228" t="s">
        <v>1087</v>
      </c>
      <c r="I73" s="152" t="str">
        <f>IF(K73&gt;1,VLOOKUP(K73,DB!$A$4:$B$500,2,0),"")</f>
        <v>WAHH</v>
      </c>
      <c r="J73" s="153" t="str">
        <f>IF(L73&gt;1,VLOOKUP(L73,DB!$A$4:$B$500,2,0),"")</f>
        <v>WAHH</v>
      </c>
      <c r="K73" s="169" t="s">
        <v>531</v>
      </c>
      <c r="L73" s="150" t="s">
        <v>537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B. G. S.</v>
      </c>
      <c r="Z73" s="104" t="b">
        <v>1</v>
      </c>
      <c r="AA73" s="64"/>
      <c r="AC73" s="133"/>
      <c r="AD73" s="133">
        <f t="shared" si="40"/>
        <v>0.3777777778</v>
      </c>
      <c r="AE73" s="133">
        <f t="shared" si="41"/>
        <v>0.40625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456</v>
      </c>
      <c r="C74" s="117" t="str">
        <f>IF(B74&gt;1,VLOOKUP(B74,DB!$D$4:$E$800,2,0),"")</f>
        <v>A 320</v>
      </c>
      <c r="D74" s="217">
        <v>0.37430555555555556</v>
      </c>
      <c r="E74" s="229" t="b">
        <v>1</v>
      </c>
      <c r="F74" s="119">
        <v>0.4465277777777778</v>
      </c>
      <c r="G74" s="192" t="b">
        <v>1</v>
      </c>
      <c r="H74" s="230" t="s">
        <v>1084</v>
      </c>
      <c r="I74" s="122" t="str">
        <f>IF(K74&gt;1,VLOOKUP(K74,DB!$A$4:$B$500,2,0),"")</f>
        <v>WARR</v>
      </c>
      <c r="J74" s="123" t="str">
        <f>IF(L74&gt;1,VLOOKUP(L74,DB!$A$4:$B$500,2,0),"")</f>
        <v>WAHI</v>
      </c>
      <c r="K74" s="124" t="s">
        <v>497</v>
      </c>
      <c r="L74" s="120" t="s">
        <v>467</v>
      </c>
      <c r="M74" s="115" t="str">
        <f>IF(B74&gt;1,VLOOKUP(B74,DB!$D$4:$F$800,3,0),"")</f>
        <v>CITILINK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T7-TUN</v>
      </c>
      <c r="X74" s="131" t="str">
        <f t="shared" si="6"/>
        <v>HK 850</v>
      </c>
      <c r="Y74" s="132" t="str">
        <f t="shared" si="7"/>
        <v>KARISMA</v>
      </c>
      <c r="Z74" s="104" t="b">
        <v>1</v>
      </c>
      <c r="AA74" s="64"/>
      <c r="AC74" s="133"/>
      <c r="AD74" s="133">
        <f t="shared" si="40"/>
        <v>0.3743055556</v>
      </c>
      <c r="AE74" s="133">
        <f t="shared" si="41"/>
        <v>0.4465277778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998</v>
      </c>
      <c r="C75" s="146" t="str">
        <f>IF(B75&gt;1,VLOOKUP(B75,DB!$D$4:$E$800,2,0),"")</f>
        <v>G V</v>
      </c>
      <c r="D75" s="225">
        <v>0.38333333333333336</v>
      </c>
      <c r="E75" s="231" t="b">
        <v>1</v>
      </c>
      <c r="F75" s="148">
        <v>0.4354166666666667</v>
      </c>
      <c r="G75" s="190" t="b">
        <v>1</v>
      </c>
      <c r="H75" s="228" t="s">
        <v>1100</v>
      </c>
      <c r="I75" s="221" t="s">
        <v>1178</v>
      </c>
      <c r="J75" s="150" t="s">
        <v>1178</v>
      </c>
      <c r="K75" s="169"/>
      <c r="L75" s="150"/>
      <c r="M75" s="168" t="s">
        <v>1138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0.3833333333</v>
      </c>
      <c r="AE75" s="133">
        <f t="shared" si="41"/>
        <v>0.4354166667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827</v>
      </c>
      <c r="C76" s="117" t="str">
        <f>IF(B76&gt;1,VLOOKUP(B76,DB!$D$4:$E$800,2,0),"")</f>
        <v>B 733</v>
      </c>
      <c r="D76" s="217">
        <v>0.3819444444444444</v>
      </c>
      <c r="E76" s="229" t="b">
        <v>1</v>
      </c>
      <c r="F76" s="119">
        <v>0.5090277777777777</v>
      </c>
      <c r="G76" s="192" t="b">
        <v>1</v>
      </c>
      <c r="H76" s="230" t="s">
        <v>1097</v>
      </c>
      <c r="I76" s="122" t="str">
        <f>IF(K76&gt;1,VLOOKUP(K76,DB!$A$4:$B$500,2,0),"")</f>
        <v>WIDN</v>
      </c>
      <c r="J76" s="123" t="str">
        <f>IF(L76&gt;1,VLOOKUP(L76,DB!$A$4:$B$500,2,0),"")</f>
        <v>WAGG</v>
      </c>
      <c r="K76" s="124" t="s">
        <v>318</v>
      </c>
      <c r="L76" s="120" t="s">
        <v>302</v>
      </c>
      <c r="M76" s="115" t="str">
        <f>IF(B76&gt;1,VLOOKUP(B76,DB!$D$4:$F$800,3,0),"")</f>
        <v>TRIGANA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0.3819444444</v>
      </c>
      <c r="AE76" s="133">
        <f t="shared" si="41"/>
        <v>0.5090277778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458</v>
      </c>
      <c r="C77" s="146" t="str">
        <f>IF(B77&gt;1,VLOOKUP(B77,DB!$D$4:$E$800,2,0),"")</f>
        <v>A 320</v>
      </c>
      <c r="D77" s="225">
        <v>0.4111111111111111</v>
      </c>
      <c r="E77" s="231" t="b">
        <v>1</v>
      </c>
      <c r="F77" s="148">
        <v>0.4534722222222222</v>
      </c>
      <c r="G77" s="190" t="b">
        <v>1</v>
      </c>
      <c r="H77" s="228" t="s">
        <v>1087</v>
      </c>
      <c r="I77" s="152" t="str">
        <f>IF(K77&gt;1,VLOOKUP(K77,DB!$A$4:$B$500,2,0),"")</f>
        <v>WARR</v>
      </c>
      <c r="J77" s="153" t="str">
        <f>IF(L77&gt;1,VLOOKUP(L77,DB!$A$4:$B$500,2,0),"")</f>
        <v>WIPP</v>
      </c>
      <c r="K77" s="169" t="s">
        <v>489</v>
      </c>
      <c r="L77" s="150" t="s">
        <v>463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0.4111111111</v>
      </c>
      <c r="AE77" s="133">
        <f t="shared" si="41"/>
        <v>0.4534722222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176</v>
      </c>
      <c r="C78" s="117" t="str">
        <f>IF(B78&gt;1,VLOOKUP(B78,DB!$D$4:$E$800,2,0),"")</f>
        <v>A 320</v>
      </c>
      <c r="D78" s="252">
        <v>0.42777777777777776</v>
      </c>
      <c r="E78" s="229" t="b">
        <v>1</v>
      </c>
      <c r="F78" s="119">
        <v>0.4666666666666667</v>
      </c>
      <c r="G78" s="192" t="b">
        <v>1</v>
      </c>
      <c r="H78" s="230" t="s">
        <v>1080</v>
      </c>
      <c r="I78" s="122" t="str">
        <f>IF(K78&gt;1,VLOOKUP(K78,DB!$A$4:$B$500,2,0),"")</f>
        <v>WARA</v>
      </c>
      <c r="J78" s="123" t="str">
        <f>IF(L78&gt;1,VLOOKUP(L78,DB!$A$4:$B$500,2,0),"")</f>
        <v>WARA</v>
      </c>
      <c r="K78" s="124" t="s">
        <v>264</v>
      </c>
      <c r="L78" s="120" t="s">
        <v>271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0.4277777778</v>
      </c>
      <c r="AE78" s="133">
        <f t="shared" si="41"/>
        <v>0.4666666667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78</v>
      </c>
      <c r="C79" s="146" t="str">
        <f>IF(B79&gt;1,VLOOKUP(B79,DB!$D$4:$E$800,2,0),"")</f>
        <v>A 320</v>
      </c>
      <c r="D79" s="259">
        <v>0.4305555555555556</v>
      </c>
      <c r="E79" s="231" t="b">
        <v>1</v>
      </c>
      <c r="F79" s="148">
        <v>0.5</v>
      </c>
      <c r="G79" s="190" t="b">
        <v>1</v>
      </c>
      <c r="H79" s="228" t="s">
        <v>1078</v>
      </c>
      <c r="I79" s="152" t="str">
        <f>IF(K79&gt;1,VLOOKUP(K79,DB!$A$4:$B$500,2,0),"")</f>
        <v>WIPP</v>
      </c>
      <c r="J79" s="153" t="str">
        <f>IF(L79&gt;1,VLOOKUP(L79,DB!$A$4:$B$500,2,0),"")</f>
        <v>WIMM</v>
      </c>
      <c r="K79" s="169" t="s">
        <v>159</v>
      </c>
      <c r="L79" s="150" t="s">
        <v>141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0.4305555556</v>
      </c>
      <c r="AE79" s="133">
        <f t="shared" si="41"/>
        <v>0.5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413</v>
      </c>
      <c r="C80" s="117" t="str">
        <f>IF(B80&gt;1,VLOOKUP(B80,DB!$D$4:$E$800,2,0),"")</f>
        <v>A 320</v>
      </c>
      <c r="D80" s="252">
        <v>0.475</v>
      </c>
      <c r="E80" s="229" t="b">
        <v>1</v>
      </c>
      <c r="F80" s="119">
        <v>0.5256944444444445</v>
      </c>
      <c r="G80" s="192" t="b">
        <v>1</v>
      </c>
      <c r="H80" s="230" t="s">
        <v>1084</v>
      </c>
      <c r="I80" s="122" t="str">
        <f>IF(K80&gt;1,VLOOKUP(K80,DB!$A$4:$B$500,2,0),"")</f>
        <v>WIMN</v>
      </c>
      <c r="J80" s="123" t="str">
        <f>IF(L80&gt;1,VLOOKUP(L80,DB!$A$4:$B$500,2,0),"")</f>
        <v>WARA</v>
      </c>
      <c r="K80" s="124" t="s">
        <v>437</v>
      </c>
      <c r="L80" s="120" t="s">
        <v>483</v>
      </c>
      <c r="M80" s="115" t="str">
        <f>IF(B80&gt;1,VLOOKUP(B80,DB!$D$4:$F$800,3,0),"")</f>
        <v>CITILINK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0.475</v>
      </c>
      <c r="AE80" s="133">
        <f t="shared" si="41"/>
        <v>0.5256944444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544</v>
      </c>
      <c r="C81" s="146" t="str">
        <f>IF(B81&gt;1,VLOOKUP(B81,DB!$D$4:$E$800,2,0),"")</f>
        <v>B 738</v>
      </c>
      <c r="D81" s="259">
        <v>0.49722222222222223</v>
      </c>
      <c r="E81" s="231" t="b">
        <v>1</v>
      </c>
      <c r="F81" s="148">
        <v>0.5298611111111111</v>
      </c>
      <c r="G81" s="190" t="b">
        <v>1</v>
      </c>
      <c r="H81" s="228" t="s">
        <v>1087</v>
      </c>
      <c r="I81" s="152" t="str">
        <f>IF(K81&gt;1,VLOOKUP(K81,DB!$A$4:$B$500,2,0),"")</f>
        <v>WIMM</v>
      </c>
      <c r="J81" s="153" t="str">
        <f>IF(L81&gt;1,VLOOKUP(L81,DB!$A$4:$B$500,2,0),"")</f>
        <v>WARR</v>
      </c>
      <c r="K81" s="169" t="s">
        <v>73</v>
      </c>
      <c r="L81" s="150" t="s">
        <v>74</v>
      </c>
      <c r="M81" s="168" t="str">
        <f>IF(B81&gt;1,VLOOKUP(B81,DB!$D$4:$F$800,3,0),"")</f>
        <v>GARUDA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0.4972222222</v>
      </c>
      <c r="AE81" s="133">
        <f t="shared" si="41"/>
        <v>0.5298611111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778</v>
      </c>
      <c r="C82" s="117" t="str">
        <f>IF(B82&gt;1,VLOOKUP(B82,DB!$D$4:$E$800,2,0),"")</f>
        <v>C 208</v>
      </c>
      <c r="D82" s="252">
        <v>0.44722222222222224</v>
      </c>
      <c r="E82" s="229" t="b">
        <v>1</v>
      </c>
      <c r="F82" s="119">
        <v>0.49930555555555556</v>
      </c>
      <c r="G82" s="192" t="b">
        <v>1</v>
      </c>
      <c r="H82" s="230" t="s">
        <v>1075</v>
      </c>
      <c r="I82" s="122" t="str">
        <f>IF(K82&gt;1,VLOOKUP(K82,DB!$A$4:$B$500,2,0),"")</f>
        <v>WICN</v>
      </c>
      <c r="J82" s="123" t="str">
        <f>IF(L82&gt;1,VLOOKUP(L82,DB!$A$4:$B$500,2,0),"")</f>
        <v>WICN</v>
      </c>
      <c r="K82" s="124" t="s">
        <v>594</v>
      </c>
      <c r="L82" s="120" t="s">
        <v>591</v>
      </c>
      <c r="M82" s="115" t="str">
        <f>IF(B82&gt;1,VLOOKUP(B82,DB!$D$4:$F$800,3,0),"")</f>
        <v>SUSI AIR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0.4472222222</v>
      </c>
      <c r="AE82" s="133">
        <f t="shared" si="41"/>
        <v>0.4993055556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209</v>
      </c>
      <c r="C83" s="146" t="str">
        <f>IF(B83&gt;1,VLOOKUP(B83,DB!$D$4:$E$800,2,0),"")</f>
        <v>A 320</v>
      </c>
      <c r="D83" s="259">
        <v>0.4826388888888889</v>
      </c>
      <c r="E83" s="231" t="b">
        <v>1</v>
      </c>
      <c r="F83" s="148">
        <v>0.5201388888888889</v>
      </c>
      <c r="G83" s="190" t="b">
        <v>1</v>
      </c>
      <c r="H83" s="228" t="s">
        <v>1076</v>
      </c>
      <c r="I83" s="152" t="str">
        <f>IF(K83&gt;1,VLOOKUP(K83,DB!$A$4:$B$500,2,0),"")</f>
        <v>WAHI</v>
      </c>
      <c r="J83" s="153" t="str">
        <f>IF(L83&gt;1,VLOOKUP(L83,DB!$A$4:$B$500,2,0),"")</f>
        <v>WARR</v>
      </c>
      <c r="K83" s="169" t="s">
        <v>247</v>
      </c>
      <c r="L83" s="150" t="s">
        <v>216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0.4826388889</v>
      </c>
      <c r="AE83" s="133">
        <f t="shared" si="41"/>
        <v>0.5201388889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83</v>
      </c>
      <c r="C84" s="117" t="str">
        <f>IF(B84&gt;1,VLOOKUP(B84,DB!$D$4:$E$800,2,0),"")</f>
        <v>A 320</v>
      </c>
      <c r="D84" s="252">
        <v>0.49027777777777776</v>
      </c>
      <c r="E84" s="229" t="b">
        <v>1</v>
      </c>
      <c r="F84" s="119">
        <v>0.5270833333333333</v>
      </c>
      <c r="G84" s="192" t="b">
        <v>1</v>
      </c>
      <c r="H84" s="230" t="s">
        <v>1080</v>
      </c>
      <c r="I84" s="122" t="str">
        <f>IF(K84&gt;1,VLOOKUP(K84,DB!$A$4:$B$500,2,0),"")</f>
        <v>WAHQ</v>
      </c>
      <c r="J84" s="123" t="str">
        <f>IF(L84&gt;1,VLOOKUP(L84,DB!$A$4:$B$500,2,0),"")</f>
        <v>WAHI</v>
      </c>
      <c r="K84" s="124" t="s">
        <v>147</v>
      </c>
      <c r="L84" s="120" t="s">
        <v>245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0.4902777778</v>
      </c>
      <c r="AE84" s="133">
        <f t="shared" si="41"/>
        <v>0.5270833333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1034</v>
      </c>
      <c r="C85" s="146" t="str">
        <f>IF(B85&gt;1,VLOOKUP(B85,DB!$D$4:$E$800,2,0),"")</f>
        <v>ATR 42</v>
      </c>
      <c r="D85" s="259">
        <v>0.47847222222222224</v>
      </c>
      <c r="E85" s="231" t="b">
        <v>1</v>
      </c>
      <c r="F85" s="148">
        <v>0.4875</v>
      </c>
      <c r="G85" s="190" t="b">
        <v>1</v>
      </c>
      <c r="H85" s="228" t="s">
        <v>1077</v>
      </c>
      <c r="I85" s="221" t="s">
        <v>23</v>
      </c>
      <c r="J85" s="150" t="s">
        <v>1171</v>
      </c>
      <c r="K85" s="169"/>
      <c r="L85" s="150"/>
      <c r="M85" s="168" t="s">
        <v>698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0.4784722222</v>
      </c>
      <c r="AE85" s="133">
        <f t="shared" si="41"/>
        <v>0.4875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241" t="s">
        <v>85</v>
      </c>
      <c r="C86" s="242" t="str">
        <f>IF(B86&gt;1,VLOOKUP(B86,DB!$D$4:$E$800,2,0),"")</f>
        <v>A 320</v>
      </c>
      <c r="D86" s="261">
        <v>0.5097222222222222</v>
      </c>
      <c r="E86" s="229" t="b">
        <v>1</v>
      </c>
      <c r="F86" s="119">
        <v>0.5479166666666667</v>
      </c>
      <c r="G86" s="192" t="b">
        <v>1</v>
      </c>
      <c r="H86" s="230" t="s">
        <v>1100</v>
      </c>
      <c r="I86" s="262" t="str">
        <f>IF(K86&gt;1,VLOOKUP(K86,DB!$A$4:$B$500,2,0),"")</f>
        <v>WARR</v>
      </c>
      <c r="J86" s="123" t="str">
        <f>IF(L86&gt;1,VLOOKUP(L86,DB!$A$4:$B$500,2,0),"")</f>
        <v>WIPP</v>
      </c>
      <c r="K86" s="263" t="s">
        <v>218</v>
      </c>
      <c r="L86" s="120" t="s">
        <v>152</v>
      </c>
      <c r="M86" s="246" t="str">
        <f>IF(B86&gt;1,VLOOKUP(B86,DB!$D$4:$F$800,3,0),"")</f>
        <v>BATIK AIR</v>
      </c>
      <c r="N86" s="247" t="s">
        <v>1196</v>
      </c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0.5097222222</v>
      </c>
      <c r="AE86" s="133">
        <f t="shared" si="41"/>
        <v>0.5479166667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340</v>
      </c>
      <c r="C87" s="146" t="str">
        <f>IF(B87&gt;1,VLOOKUP(B87,DB!$D$4:$E$800,2,0),"")</f>
        <v>ATR 72</v>
      </c>
      <c r="D87" s="259">
        <v>0.5354166666666667</v>
      </c>
      <c r="E87" s="231" t="b">
        <v>1</v>
      </c>
      <c r="F87" s="148" t="s">
        <v>1198</v>
      </c>
      <c r="G87" s="190" t="b">
        <v>1</v>
      </c>
      <c r="H87" s="228" t="s">
        <v>1084</v>
      </c>
      <c r="I87" s="152" t="str">
        <f>IF(K87&gt;1,VLOOKUP(K87,DB!$A$4:$B$500,2,0),"")</f>
        <v>WAHH</v>
      </c>
      <c r="J87" s="153" t="str">
        <f>IF(L87&gt;1,VLOOKUP(L87,DB!$A$4:$B$500,2,0),"")</f>
        <v>WAHH</v>
      </c>
      <c r="K87" s="169" t="s">
        <v>535</v>
      </c>
      <c r="L87" s="150" t="s">
        <v>533</v>
      </c>
      <c r="M87" s="168" t="str">
        <f>IF(B87&gt;1,VLOOKUP(B87,DB!$D$4:$F$800,3,0),"")</f>
        <v>CITILINK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0.5354166667</v>
      </c>
      <c r="AE87" s="133" t="str">
        <f t="shared" si="41"/>
        <v>13;27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173</v>
      </c>
      <c r="C88" s="117" t="str">
        <f>IF(B88&gt;1,VLOOKUP(B88,DB!$D$4:$E$800,2,0),"")</f>
        <v>A 320</v>
      </c>
      <c r="D88" s="264">
        <v>0.5138888888888888</v>
      </c>
      <c r="E88" s="232" t="b">
        <v>1</v>
      </c>
      <c r="F88" s="233">
        <v>0.5784722222222223</v>
      </c>
      <c r="G88" s="234" t="b">
        <v>1</v>
      </c>
      <c r="H88" s="235" t="s">
        <v>1078</v>
      </c>
      <c r="I88" s="122" t="str">
        <f>IF(K88&gt;1,VLOOKUP(K88,DB!$A$4:$B$500,2,0),"")</f>
        <v>WAHS</v>
      </c>
      <c r="J88" s="123" t="str">
        <f>IF(L88&gt;1,VLOOKUP(L88,DB!$A$4:$B$500,2,0),"")</f>
        <v>WIEE</v>
      </c>
      <c r="K88" s="236" t="s">
        <v>256</v>
      </c>
      <c r="L88" s="227" t="s">
        <v>183</v>
      </c>
      <c r="M88" s="115" t="str">
        <f>IF(B88&gt;1,VLOOKUP(B88,DB!$D$4:$F$800,3,0),"")</f>
        <v>BATIK AIR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0.5138888889</v>
      </c>
      <c r="AE88" s="133">
        <f t="shared" si="41"/>
        <v>0.5784722222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319</v>
      </c>
      <c r="C89" s="146" t="str">
        <f>IF(B89&gt;1,VLOOKUP(B89,DB!$D$4:$E$800,2,0),"")</f>
        <v>A 320</v>
      </c>
      <c r="D89" s="259">
        <v>0.5423611111111111</v>
      </c>
      <c r="E89" s="231" t="b">
        <v>1</v>
      </c>
      <c r="F89" s="148">
        <v>0.5729166666666666</v>
      </c>
      <c r="G89" s="190" t="b">
        <v>1</v>
      </c>
      <c r="H89" s="228" t="s">
        <v>1077</v>
      </c>
      <c r="I89" s="152" t="str">
        <f>IF(K89&gt;1,VLOOKUP(K89,DB!$A$4:$B$500,2,0),"")</f>
        <v>WARR</v>
      </c>
      <c r="J89" s="153" t="str">
        <f>IF(L89&gt;1,VLOOKUP(L89,DB!$A$4:$B$500,2,0),"")</f>
        <v>WARR</v>
      </c>
      <c r="K89" s="169" t="s">
        <v>226</v>
      </c>
      <c r="L89" s="150" t="s">
        <v>198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0.5423611111</v>
      </c>
      <c r="AE89" s="133">
        <f t="shared" si="41"/>
        <v>0.5729166667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24</v>
      </c>
      <c r="C90" s="117" t="str">
        <f>IF(B90&gt;1,VLOOKUP(B90,DB!$D$4:$E$800,2,0),"")</f>
        <v>B 733</v>
      </c>
      <c r="D90" s="252">
        <v>0.5513888888888889</v>
      </c>
      <c r="E90" s="229" t="b">
        <v>1</v>
      </c>
      <c r="F90" s="119">
        <v>0.6319444444444444</v>
      </c>
      <c r="G90" s="192" t="b">
        <v>1</v>
      </c>
      <c r="H90" s="230" t="s">
        <v>1093</v>
      </c>
      <c r="I90" s="219" t="s">
        <v>35</v>
      </c>
      <c r="J90" s="120" t="s">
        <v>46</v>
      </c>
      <c r="K90" s="124"/>
      <c r="L90" s="120"/>
      <c r="M90" s="115" t="str">
        <f>IF(B90&gt;1,VLOOKUP(B90,DB!$D$4:$F$800,3,0),"")</f>
        <v>AIRNESIA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0.5513888889</v>
      </c>
      <c r="AE90" s="133">
        <f t="shared" si="41"/>
        <v>0.6319444444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321</v>
      </c>
      <c r="C91" s="146" t="str">
        <f>IF(B91&gt;1,VLOOKUP(B91,DB!$D$4:$E$800,2,0),"")</f>
        <v>A 320</v>
      </c>
      <c r="D91" s="259">
        <v>0.5625</v>
      </c>
      <c r="E91" s="231" t="b">
        <v>1</v>
      </c>
      <c r="F91" s="148">
        <v>0.6</v>
      </c>
      <c r="G91" s="190" t="b">
        <v>1</v>
      </c>
      <c r="H91" s="228" t="s">
        <v>1076</v>
      </c>
      <c r="I91" s="152" t="str">
        <f>IF(K91&gt;1,VLOOKUP(K91,DB!$A$4:$B$500,2,0),"")</f>
        <v>WADD</v>
      </c>
      <c r="J91" s="153" t="str">
        <f>IF(L91&gt;1,VLOOKUP(L91,DB!$A$4:$B$500,2,0),"")</f>
        <v>WAHS</v>
      </c>
      <c r="K91" s="169" t="s">
        <v>189</v>
      </c>
      <c r="L91" s="150" t="s">
        <v>262</v>
      </c>
      <c r="M91" s="168" t="str">
        <f>IF(B91&gt;1,VLOOKUP(B91,DB!$D$4:$F$800,3,0),"")</f>
        <v>BATIK AIR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0.5625</v>
      </c>
      <c r="AE91" s="133">
        <f t="shared" si="41"/>
        <v>0.6</v>
      </c>
    </row>
    <row r="92">
      <c r="A92" s="115">
        <v>75.0</v>
      </c>
      <c r="B92" s="115" t="s">
        <v>833</v>
      </c>
      <c r="C92" s="117" t="str">
        <f>IF(B92&gt;1,VLOOKUP(B92,DB!$D$4:$E$800,2,0),"")</f>
        <v>B 733</v>
      </c>
      <c r="D92" s="252">
        <v>0.5673611111111111</v>
      </c>
      <c r="E92" s="229" t="b">
        <v>1</v>
      </c>
      <c r="F92" s="119">
        <v>0.6222222222222222</v>
      </c>
      <c r="G92" s="192" t="b">
        <v>1</v>
      </c>
      <c r="H92" s="230" t="s">
        <v>1097</v>
      </c>
      <c r="I92" s="122" t="str">
        <f>IF(K92&gt;1,VLOOKUP(K92,DB!$A$4:$B$500,2,0),"")</f>
        <v>WAGG</v>
      </c>
      <c r="J92" s="123" t="str">
        <f>IF(L92&gt;1,VLOOKUP(L92,DB!$A$4:$B$500,2,0),"")</f>
        <v>WALL</v>
      </c>
      <c r="K92" s="124" t="s">
        <v>304</v>
      </c>
      <c r="L92" s="120" t="s">
        <v>349</v>
      </c>
      <c r="M92" s="115" t="str">
        <f>IF(B92&gt;1,VLOOKUP(B92,DB!$D$4:$F$800,3,0),"")</f>
        <v>TRIGANA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0.5673611111</v>
      </c>
      <c r="AE92" s="133">
        <f t="shared" si="41"/>
        <v>0.6222222222</v>
      </c>
    </row>
    <row r="93">
      <c r="A93" s="168">
        <v>76.0</v>
      </c>
      <c r="B93" s="168" t="s">
        <v>458</v>
      </c>
      <c r="C93" s="146" t="str">
        <f>IF(B93&gt;1,VLOOKUP(B93,DB!$D$4:$E$800,2,0),"")</f>
        <v>A 320</v>
      </c>
      <c r="D93" s="259">
        <v>0.575</v>
      </c>
      <c r="E93" s="231" t="b">
        <v>1</v>
      </c>
      <c r="F93" s="148">
        <v>0.6034722222222222</v>
      </c>
      <c r="G93" s="190" t="b">
        <v>1</v>
      </c>
      <c r="H93" s="228" t="s">
        <v>1087</v>
      </c>
      <c r="I93" s="152" t="str">
        <f>IF(K93&gt;1,VLOOKUP(K93,DB!$A$4:$B$500,2,0),"")</f>
        <v>WIPP</v>
      </c>
      <c r="J93" s="153" t="str">
        <f>IF(L93&gt;1,VLOOKUP(L93,DB!$A$4:$B$500,2,0),"")</f>
        <v>WARR</v>
      </c>
      <c r="K93" s="169" t="s">
        <v>465</v>
      </c>
      <c r="L93" s="150" t="s">
        <v>495</v>
      </c>
      <c r="M93" s="168" t="str">
        <f>IF(B93&gt;1,VLOOKUP(B93,DB!$D$4:$F$800,3,0),"")</f>
        <v>CITILINK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0.575</v>
      </c>
      <c r="AE93" s="133">
        <f t="shared" si="41"/>
        <v>0.6034722222</v>
      </c>
    </row>
    <row r="94">
      <c r="A94" s="115">
        <v>77.0</v>
      </c>
      <c r="B94" s="205" t="s">
        <v>708</v>
      </c>
      <c r="C94" s="117" t="str">
        <f>IF(B94&gt;1,VLOOKUP(B94,DB!$D$4:$E$800,2,0),"")</f>
        <v>BBJ</v>
      </c>
      <c r="D94" s="252">
        <v>0.5784722222222223</v>
      </c>
      <c r="E94" s="229" t="b">
        <v>1</v>
      </c>
      <c r="F94" s="119">
        <v>0.6777777777777778</v>
      </c>
      <c r="G94" s="192" t="b">
        <v>1</v>
      </c>
      <c r="H94" s="230" t="s">
        <v>1096</v>
      </c>
      <c r="I94" s="219" t="s">
        <v>1206</v>
      </c>
      <c r="J94" s="120" t="s">
        <v>1148</v>
      </c>
      <c r="K94" s="124"/>
      <c r="L94" s="120"/>
      <c r="M94" s="115" t="str">
        <f>IF(B94&gt;1,VLOOKUP(B94,DB!$D$4:$F$800,3,0),"")</f>
        <v>JIP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0.5784722222</v>
      </c>
      <c r="AE94" s="133">
        <f t="shared" si="41"/>
        <v>0.6777777778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921</v>
      </c>
      <c r="C95" s="146" t="str">
        <f>IF(B95&gt;1,VLOOKUP(B95,DB!$D$4:$E$800,2,0),"")</f>
        <v>EMB 135</v>
      </c>
      <c r="D95" s="259">
        <v>0.5638888888888889</v>
      </c>
      <c r="E95" s="231" t="b">
        <v>1</v>
      </c>
      <c r="F95" s="148">
        <v>0.6402777777777777</v>
      </c>
      <c r="G95" s="190" t="b">
        <v>1</v>
      </c>
      <c r="H95" s="228" t="s">
        <v>1079</v>
      </c>
      <c r="I95" s="221" t="s">
        <v>1156</v>
      </c>
      <c r="J95" s="150" t="s">
        <v>375</v>
      </c>
      <c r="K95" s="169"/>
      <c r="L95" s="150"/>
      <c r="M95" s="168" t="s">
        <v>1138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0.5638888889</v>
      </c>
      <c r="AE95" s="133">
        <f t="shared" si="41"/>
        <v>0.6402777778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456</v>
      </c>
      <c r="C96" s="117" t="str">
        <f>IF(B96&gt;1,VLOOKUP(B96,DB!$D$4:$E$800,2,0),"")</f>
        <v>A 320</v>
      </c>
      <c r="D96" s="252">
        <v>0.5993055555555555</v>
      </c>
      <c r="E96" s="229" t="b">
        <v>1</v>
      </c>
      <c r="F96" s="119">
        <v>0.6666666666666666</v>
      </c>
      <c r="G96" s="192" t="b">
        <v>1</v>
      </c>
      <c r="H96" s="230" t="s">
        <v>1084</v>
      </c>
      <c r="I96" s="122" t="str">
        <f>IF(K96&gt;1,VLOOKUP(K96,DB!$A$4:$B$500,2,0),"")</f>
        <v>WAHI</v>
      </c>
      <c r="J96" s="123" t="str">
        <f>IF(L96&gt;1,VLOOKUP(L96,DB!$A$4:$B$500,2,0),"")</f>
        <v>WIMM</v>
      </c>
      <c r="K96" s="124" t="s">
        <v>469</v>
      </c>
      <c r="L96" s="120" t="s">
        <v>439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0.5993055556</v>
      </c>
      <c r="AE96" s="133">
        <f t="shared" si="41"/>
        <v>0.6666666667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823</v>
      </c>
      <c r="C97" s="146" t="str">
        <f>IF(B97&gt;1,VLOOKUP(B97,DB!$D$4:$E$800,2,0),"")</f>
        <v>B 733</v>
      </c>
      <c r="D97" s="259">
        <v>0.6493055555555556</v>
      </c>
      <c r="E97" s="231" t="b">
        <v>1</v>
      </c>
      <c r="F97" s="148">
        <v>0.8216643171326723</v>
      </c>
      <c r="G97" s="190" t="b">
        <v>1</v>
      </c>
      <c r="H97" s="228" t="s">
        <v>1101</v>
      </c>
      <c r="I97" s="152" t="str">
        <f>IF(K97&gt;1,VLOOKUP(K97,DB!$A$4:$B$500,2,0),"")</f>
        <v>WIDN</v>
      </c>
      <c r="J97" s="153" t="str">
        <f>IF(L97&gt;1,VLOOKUP(L97,DB!$A$4:$B$500,2,0),"")</f>
        <v>WAAA</v>
      </c>
      <c r="K97" s="169" t="s">
        <v>316</v>
      </c>
      <c r="L97" s="150" t="s">
        <v>335</v>
      </c>
      <c r="M97" s="168" t="str">
        <f>IF(B97&gt;1,VLOOKUP(B97,DB!$D$4:$F$800,3,0),"")</f>
        <v>TRIGANA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0.6493055556</v>
      </c>
      <c r="AE97" s="133">
        <f t="shared" si="41"/>
        <v>0.8216643171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176</v>
      </c>
      <c r="C98" s="117" t="str">
        <f>IF(B98&gt;1,VLOOKUP(B98,DB!$D$4:$E$800,2,0),"")</f>
        <v>A 320</v>
      </c>
      <c r="D98" s="252">
        <v>0.6416666666666667</v>
      </c>
      <c r="E98" s="229" t="b">
        <v>1</v>
      </c>
      <c r="F98" s="119">
        <v>0.775</v>
      </c>
      <c r="G98" s="192" t="b">
        <v>1</v>
      </c>
      <c r="H98" s="230" t="s">
        <v>1085</v>
      </c>
      <c r="I98" s="122" t="str">
        <f>IF(K98&gt;1,VLOOKUP(K98,DB!$A$4:$B$500,2,0),"")</f>
        <v>WARA</v>
      </c>
      <c r="J98" s="123" t="str">
        <f>IF(L98&gt;1,VLOOKUP(L98,DB!$A$4:$B$500,2,0),"")</f>
        <v>WIBB</v>
      </c>
      <c r="K98" s="124" t="s">
        <v>269</v>
      </c>
      <c r="L98" s="120" t="s">
        <v>177</v>
      </c>
      <c r="M98" s="115" t="str">
        <f>IF(B98&gt;1,VLOOKUP(B98,DB!$D$4:$F$800,3,0),"")</f>
        <v>BATIK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0.6416666667</v>
      </c>
      <c r="AE98" s="133">
        <f t="shared" si="41"/>
        <v>0.775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83</v>
      </c>
      <c r="C99" s="146" t="str">
        <f>IF(B99&gt;1,VLOOKUP(B99,DB!$D$4:$E$800,2,0),"")</f>
        <v>A 320</v>
      </c>
      <c r="D99" s="259">
        <v>0.6444444444444445</v>
      </c>
      <c r="E99" s="231" t="b">
        <v>1</v>
      </c>
      <c r="F99" s="148">
        <v>0.7513888888888889</v>
      </c>
      <c r="G99" s="190" t="b">
        <v>1</v>
      </c>
      <c r="H99" s="228" t="s">
        <v>1079</v>
      </c>
      <c r="I99" s="152" t="str">
        <f>IF(K99&gt;1,VLOOKUP(K99,DB!$A$4:$B$500,2,0),"")</f>
        <v>WAHI</v>
      </c>
      <c r="J99" s="153" t="str">
        <f>IF(L99&gt;1,VLOOKUP(L99,DB!$A$4:$B$500,2,0),"")</f>
        <v>WIPP</v>
      </c>
      <c r="K99" s="169" t="s">
        <v>243</v>
      </c>
      <c r="L99" s="150" t="s">
        <v>161</v>
      </c>
      <c r="M99" s="168" t="str">
        <f>IF(B99&gt;1,VLOOKUP(B99,DB!$D$4:$F$800,3,0),"")</f>
        <v>BATIK AIR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0.6444444444</v>
      </c>
      <c r="AE99" s="133">
        <f t="shared" si="41"/>
        <v>0.7513888889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413</v>
      </c>
      <c r="C100" s="117" t="str">
        <f>IF(B100&gt;1,VLOOKUP(B100,DB!$D$4:$E$800,2,0),"")</f>
        <v>A 320</v>
      </c>
      <c r="D100" s="252">
        <v>0.6541666666666667</v>
      </c>
      <c r="E100" s="229" t="b">
        <v>1</v>
      </c>
      <c r="F100" s="119"/>
      <c r="G100" s="192" t="b">
        <v>0</v>
      </c>
      <c r="H100" s="230" t="s">
        <v>1076</v>
      </c>
      <c r="I100" s="122" t="str">
        <f>IF(K100&gt;1,VLOOKUP(K100,DB!$A$4:$B$500,2,0),"")</f>
        <v>WARA</v>
      </c>
      <c r="J100" s="123" t="str">
        <f>IF(L100&gt;1,VLOOKUP(L100,DB!$A$4:$B$500,2,0),"")</f>
        <v/>
      </c>
      <c r="K100" s="124" t="s">
        <v>485</v>
      </c>
      <c r="L100" s="120"/>
      <c r="M100" s="115" t="str">
        <f>IF(B100&gt;1,VLOOKUP(B100,DB!$D$4:$F$800,3,0),"")</f>
        <v>CITILINK</v>
      </c>
      <c r="N100" s="220"/>
      <c r="O100" s="128" t="str">
        <f t="shared" si="34"/>
        <v>RON</v>
      </c>
      <c r="Q100" s="64" t="str">
        <f t="shared" si="35"/>
        <v>A1</v>
      </c>
      <c r="R100" s="64" t="str">
        <f t="shared" si="36"/>
        <v>RON</v>
      </c>
      <c r="S100" s="64" t="str">
        <f t="shared" si="37"/>
        <v>A 320</v>
      </c>
      <c r="T100" s="64" t="str">
        <f t="shared" si="38"/>
        <v>PK-GQI</v>
      </c>
      <c r="U100" s="64" t="str">
        <f t="shared" si="39"/>
        <v>CITILINK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0.6541666667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85</v>
      </c>
      <c r="C101" s="146" t="str">
        <f>IF(B101&gt;1,VLOOKUP(B101,DB!$D$4:$E$800,2,0),"")</f>
        <v>A 320</v>
      </c>
      <c r="D101" s="259">
        <v>0.6625</v>
      </c>
      <c r="E101" s="231" t="b">
        <v>1</v>
      </c>
      <c r="F101" s="148"/>
      <c r="G101" s="190" t="b">
        <v>0</v>
      </c>
      <c r="H101" s="228" t="s">
        <v>1081</v>
      </c>
      <c r="I101" s="152" t="str">
        <f>IF(K101&gt;1,VLOOKUP(K101,DB!$A$4:$B$500,2,0),"")</f>
        <v>WIPP</v>
      </c>
      <c r="J101" s="153" t="str">
        <f>IF(L101&gt;1,VLOOKUP(L101,DB!$A$4:$B$500,2,0),"")</f>
        <v/>
      </c>
      <c r="K101" s="169" t="s">
        <v>155</v>
      </c>
      <c r="L101" s="150"/>
      <c r="M101" s="168" t="str">
        <f>IF(B101&gt;1,VLOOKUP(B101,DB!$D$4:$F$800,3,0),"")</f>
        <v>BATIK AIR</v>
      </c>
      <c r="N101" s="211"/>
      <c r="O101" s="155" t="str">
        <f t="shared" si="34"/>
        <v>RON</v>
      </c>
      <c r="Q101" s="64" t="str">
        <f t="shared" si="35"/>
        <v>B8</v>
      </c>
      <c r="R101" s="64" t="str">
        <f t="shared" si="36"/>
        <v>RON</v>
      </c>
      <c r="S101" s="64" t="str">
        <f t="shared" si="37"/>
        <v>A 320</v>
      </c>
      <c r="T101" s="64" t="str">
        <f t="shared" si="38"/>
        <v>PK-BKU</v>
      </c>
      <c r="U101" s="64" t="str">
        <f t="shared" si="39"/>
        <v>BATIK AIR</v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0.6625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544</v>
      </c>
      <c r="C102" s="117" t="str">
        <f>IF(B102&gt;1,VLOOKUP(B102,DB!$D$4:$E$800,2,0),"")</f>
        <v>B 738</v>
      </c>
      <c r="D102" s="252">
        <v>0.6833333333333333</v>
      </c>
      <c r="E102" s="229" t="b">
        <v>1</v>
      </c>
      <c r="F102" s="119">
        <v>0.7194444444444444</v>
      </c>
      <c r="G102" s="192" t="b">
        <v>1</v>
      </c>
      <c r="H102" s="230" t="s">
        <v>1087</v>
      </c>
      <c r="I102" s="122" t="str">
        <f>IF(K102&gt;1,VLOOKUP(K102,DB!$A$4:$B$500,2,0),"")</f>
        <v>WARR</v>
      </c>
      <c r="J102" s="123" t="str">
        <f>IF(L102&gt;1,VLOOKUP(L102,DB!$A$4:$B$500,2,0),"")</f>
        <v>WIEE</v>
      </c>
      <c r="K102" s="124" t="s">
        <v>77</v>
      </c>
      <c r="L102" s="120" t="s">
        <v>69</v>
      </c>
      <c r="M102" s="115" t="str">
        <f>IF(B102&gt;1,VLOOKUP(B102,DB!$D$4:$F$800,3,0),"")</f>
        <v>GARUDA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40</v>
      </c>
      <c r="AA102" s="14"/>
      <c r="AD102" s="133">
        <f t="shared" si="40"/>
        <v>0.6833333333</v>
      </c>
      <c r="AE102" s="133">
        <f t="shared" si="41"/>
        <v>0.7194444444</v>
      </c>
    </row>
    <row r="103">
      <c r="A103" s="168">
        <v>86.0</v>
      </c>
      <c r="B103" s="168" t="s">
        <v>340</v>
      </c>
      <c r="C103" s="146" t="str">
        <f>IF(B103&gt;1,VLOOKUP(B103,DB!$D$4:$E$800,2,0),"")</f>
        <v>ATR 72</v>
      </c>
      <c r="D103" s="259" t="s">
        <v>1216</v>
      </c>
      <c r="E103" s="231" t="b">
        <v>1</v>
      </c>
      <c r="F103" s="148"/>
      <c r="G103" s="190" t="b">
        <v>0</v>
      </c>
      <c r="H103" s="228" t="s">
        <v>1077</v>
      </c>
      <c r="I103" s="152" t="str">
        <f>IF(K103&gt;1,VLOOKUP(K103,DB!$A$4:$B$500,2,0),"")</f>
        <v>WAHH</v>
      </c>
      <c r="J103" s="153" t="str">
        <f>IF(L103&gt;1,VLOOKUP(L103,DB!$A$4:$B$500,2,0),"")</f>
        <v/>
      </c>
      <c r="K103" s="169" t="s">
        <v>539</v>
      </c>
      <c r="L103" s="150"/>
      <c r="M103" s="168" t="str">
        <f>IF(B103&gt;1,VLOOKUP(B103,DB!$D$4:$F$800,3,0),"")</f>
        <v>CITILINK</v>
      </c>
      <c r="N103" s="200"/>
      <c r="O103" s="155" t="str">
        <f t="shared" si="34"/>
        <v>RON</v>
      </c>
      <c r="Q103" s="64" t="str">
        <f t="shared" si="35"/>
        <v>B6</v>
      </c>
      <c r="R103" s="64" t="str">
        <f t="shared" si="36"/>
        <v>RON</v>
      </c>
      <c r="S103" s="64" t="str">
        <f t="shared" si="37"/>
        <v>ATR 72</v>
      </c>
      <c r="T103" s="64" t="str">
        <f t="shared" si="38"/>
        <v>PK-GJT</v>
      </c>
      <c r="U103" s="64" t="str">
        <f t="shared" si="39"/>
        <v>CITILINK</v>
      </c>
      <c r="Z103" s="270"/>
      <c r="AC103" s="133"/>
      <c r="AD103" s="133" t="str">
        <f t="shared" si="40"/>
        <v>16;26</v>
      </c>
      <c r="AE103" s="133" t="str">
        <f t="shared" si="41"/>
        <v>-</v>
      </c>
    </row>
    <row r="104">
      <c r="A104" s="115">
        <v>87.0</v>
      </c>
      <c r="B104" s="115" t="s">
        <v>209</v>
      </c>
      <c r="C104" s="117" t="str">
        <f>IF(B104&gt;1,VLOOKUP(B104,DB!$D$4:$E$800,2,0),"")</f>
        <v>A 320</v>
      </c>
      <c r="D104" s="252">
        <v>0.6777777777777778</v>
      </c>
      <c r="E104" s="229" t="b">
        <v>1</v>
      </c>
      <c r="F104" s="119">
        <v>0.9325197337966529</v>
      </c>
      <c r="G104" s="192" t="b">
        <v>1</v>
      </c>
      <c r="H104" s="230" t="s">
        <v>1078</v>
      </c>
      <c r="I104" s="122" t="str">
        <f>IF(K104&gt;1,VLOOKUP(K104,DB!$A$4:$B$500,2,0),"")</f>
        <v>WARR</v>
      </c>
      <c r="J104" s="120" t="s">
        <v>1161</v>
      </c>
      <c r="K104" s="124" t="s">
        <v>214</v>
      </c>
      <c r="L104" s="120"/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0.6777777778</v>
      </c>
      <c r="AE104" s="133">
        <f t="shared" si="41"/>
        <v>0.9325197338</v>
      </c>
    </row>
    <row r="105">
      <c r="A105" s="168">
        <v>88.0</v>
      </c>
      <c r="B105" s="168" t="s">
        <v>423</v>
      </c>
      <c r="C105" s="146" t="str">
        <f>IF(B105&gt;1,VLOOKUP(B105,DB!$D$4:$E$800,2,0),"")</f>
        <v>A 320</v>
      </c>
      <c r="D105" s="259">
        <v>0.70625</v>
      </c>
      <c r="E105" s="231" t="b">
        <v>1</v>
      </c>
      <c r="F105" s="148">
        <v>0.7347222222222223</v>
      </c>
      <c r="G105" s="190" t="b">
        <v>1</v>
      </c>
      <c r="H105" s="228" t="s">
        <v>1084</v>
      </c>
      <c r="I105" s="152" t="str">
        <f>IF(K105&gt;1,VLOOKUP(K105,DB!$A$4:$B$500,2,0),"")</f>
        <v>WADD</v>
      </c>
      <c r="J105" s="153" t="str">
        <f>IF(L105&gt;1,VLOOKUP(L105,DB!$A$4:$B$500,2,0),"")</f>
        <v>WADD</v>
      </c>
      <c r="K105" s="169" t="s">
        <v>518</v>
      </c>
      <c r="L105" s="150" t="s">
        <v>516</v>
      </c>
      <c r="M105" s="168" t="str">
        <f>IF(B105&gt;1,VLOOKUP(B105,DB!$D$4:$F$800,3,0),"")</f>
        <v>CITILINK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0.70625</v>
      </c>
      <c r="AE105" s="133">
        <f t="shared" si="41"/>
        <v>0.7347222222</v>
      </c>
    </row>
    <row r="106">
      <c r="A106" s="115">
        <v>89.0</v>
      </c>
      <c r="B106" s="205" t="s">
        <v>896</v>
      </c>
      <c r="C106" s="117" t="str">
        <f>IF(B106&gt;1,VLOOKUP(B106,DB!$D$4:$E$800,2,0),"")</f>
        <v>EMB 135</v>
      </c>
      <c r="D106" s="252">
        <v>0.7854166666666667</v>
      </c>
      <c r="E106" s="229" t="b">
        <v>1</v>
      </c>
      <c r="F106" s="119">
        <v>0.8409722222222222</v>
      </c>
      <c r="G106" s="192" t="b">
        <v>1</v>
      </c>
      <c r="H106" s="230" t="s">
        <v>1096</v>
      </c>
      <c r="I106" s="219" t="s">
        <v>1217</v>
      </c>
      <c r="J106" s="120" t="s">
        <v>1079</v>
      </c>
      <c r="K106" s="124"/>
      <c r="L106" s="120"/>
      <c r="M106" s="115" t="s">
        <v>1153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0.7854166667</v>
      </c>
      <c r="AE106" s="133">
        <f t="shared" si="41"/>
        <v>0.8409722222</v>
      </c>
    </row>
    <row r="107">
      <c r="A107" s="168">
        <v>90.0</v>
      </c>
      <c r="B107" s="168" t="s">
        <v>319</v>
      </c>
      <c r="C107" s="146" t="str">
        <f>IF(B107&gt;1,VLOOKUP(B107,DB!$D$4:$E$800,2,0),"")</f>
        <v>A 320</v>
      </c>
      <c r="D107" s="259">
        <v>0.7013888888888888</v>
      </c>
      <c r="E107" s="231" t="b">
        <v>1</v>
      </c>
      <c r="F107" s="148">
        <v>0.7326388888888888</v>
      </c>
      <c r="G107" s="190" t="b">
        <v>1</v>
      </c>
      <c r="H107" s="228" t="s">
        <v>1080</v>
      </c>
      <c r="I107" s="152" t="str">
        <f>IF(K107&gt;1,VLOOKUP(K107,DB!$A$4:$B$500,2,0),"")</f>
        <v>WARR</v>
      </c>
      <c r="J107" s="153" t="str">
        <f>IF(L107&gt;1,VLOOKUP(L107,DB!$A$4:$B$500,2,0),"")</f>
        <v>WARR</v>
      </c>
      <c r="K107" s="169" t="s">
        <v>210</v>
      </c>
      <c r="L107" s="150" t="s">
        <v>224</v>
      </c>
      <c r="M107" s="168" t="str">
        <f>IF(B107&gt;1,VLOOKUP(B107,DB!$D$4:$F$800,3,0),"")</f>
        <v>BATIK AIR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0.7013888889</v>
      </c>
      <c r="AE107" s="133">
        <f t="shared" si="41"/>
        <v>0.7326388889</v>
      </c>
    </row>
    <row r="108">
      <c r="A108" s="115">
        <v>91.0</v>
      </c>
      <c r="B108" s="115" t="s">
        <v>827</v>
      </c>
      <c r="C108" s="117" t="str">
        <f>IF(B108&gt;1,VLOOKUP(B108,DB!$D$4:$E$800,2,0),"")</f>
        <v>B 733</v>
      </c>
      <c r="D108" s="252">
        <v>0.7118055555555556</v>
      </c>
      <c r="E108" s="229" t="b">
        <v>1</v>
      </c>
      <c r="F108" s="119"/>
      <c r="G108" s="192" t="b">
        <v>0</v>
      </c>
      <c r="H108" s="230" t="s">
        <v>1097</v>
      </c>
      <c r="I108" s="122" t="str">
        <f>IF(K108&gt;1,VLOOKUP(K108,DB!$A$4:$B$500,2,0),"")</f>
        <v>WAGG</v>
      </c>
      <c r="J108" s="123" t="str">
        <f>IF(L108&gt;1,VLOOKUP(L108,DB!$A$4:$B$500,2,0),"")</f>
        <v/>
      </c>
      <c r="K108" s="124" t="s">
        <v>306</v>
      </c>
      <c r="L108" s="120"/>
      <c r="M108" s="115" t="str">
        <f>IF(B108&gt;1,VLOOKUP(B108,DB!$D$4:$F$800,3,0),"")</f>
        <v>TRIGANA</v>
      </c>
      <c r="N108" s="220"/>
      <c r="O108" s="128" t="str">
        <f t="shared" si="34"/>
        <v>RON</v>
      </c>
      <c r="Q108" s="64" t="str">
        <f t="shared" si="35"/>
        <v>B12</v>
      </c>
      <c r="R108" s="64" t="str">
        <f t="shared" si="36"/>
        <v>RON</v>
      </c>
      <c r="S108" s="64" t="str">
        <f t="shared" si="37"/>
        <v>B 733</v>
      </c>
      <c r="T108" s="64" t="str">
        <f t="shared" si="38"/>
        <v>PK-YSH</v>
      </c>
      <c r="U108" s="64" t="str">
        <f t="shared" si="39"/>
        <v>TRIGANA</v>
      </c>
      <c r="AC108" s="133"/>
      <c r="AD108" s="133">
        <f t="shared" si="40"/>
        <v>0.7118055556</v>
      </c>
      <c r="AE108" s="133" t="str">
        <f t="shared" si="41"/>
        <v>-</v>
      </c>
    </row>
    <row r="109">
      <c r="A109" s="168">
        <v>92.0</v>
      </c>
      <c r="B109" s="168" t="s">
        <v>321</v>
      </c>
      <c r="C109" s="146" t="str">
        <f>IF(B109&gt;1,VLOOKUP(B109,DB!$D$4:$E$800,2,0),"")</f>
        <v>A 320</v>
      </c>
      <c r="D109" s="259">
        <v>0.7097222222222223</v>
      </c>
      <c r="E109" s="231" t="b">
        <v>1</v>
      </c>
      <c r="F109" s="148">
        <v>0.7861111111111111</v>
      </c>
      <c r="G109" s="190" t="b">
        <v>1</v>
      </c>
      <c r="H109" s="228" t="s">
        <v>1088</v>
      </c>
      <c r="I109" s="152" t="str">
        <f>IF(K109&gt;1,VLOOKUP(K109,DB!$A$4:$B$500,2,0),"")</f>
        <v>WAHS</v>
      </c>
      <c r="J109" s="153" t="str">
        <f>IF(L109&gt;1,VLOOKUP(L109,DB!$A$4:$B$500,2,0),"")</f>
        <v>WARR</v>
      </c>
      <c r="K109" s="169" t="s">
        <v>260</v>
      </c>
      <c r="L109" s="150" t="s">
        <v>228</v>
      </c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0.7097222222</v>
      </c>
      <c r="AE109" s="133">
        <f t="shared" si="41"/>
        <v>0.7861111111</v>
      </c>
    </row>
    <row r="110">
      <c r="A110" s="115">
        <v>93.0</v>
      </c>
      <c r="B110" s="115" t="s">
        <v>173</v>
      </c>
      <c r="C110" s="117" t="str">
        <f>IF(B110&gt;1,VLOOKUP(B110,DB!$D$4:$E$800,2,0),"")</f>
        <v>A 320</v>
      </c>
      <c r="D110" s="252">
        <v>0.7513888888888889</v>
      </c>
      <c r="E110" s="229" t="b">
        <v>1</v>
      </c>
      <c r="F110" s="119"/>
      <c r="G110" s="192" t="b">
        <v>0</v>
      </c>
      <c r="H110" s="230" t="s">
        <v>1080</v>
      </c>
      <c r="I110" s="122" t="str">
        <f>IF(K110&gt;1,VLOOKUP(K110,DB!$A$4:$B$500,2,0),"")</f>
        <v>WIEE</v>
      </c>
      <c r="J110" s="123" t="str">
        <f>IF(L110&gt;1,VLOOKUP(L110,DB!$A$4:$B$500,2,0),"")</f>
        <v/>
      </c>
      <c r="K110" s="124" t="s">
        <v>181</v>
      </c>
      <c r="L110" s="120"/>
      <c r="M110" s="115" t="str">
        <f>IF(B110&gt;1,VLOOKUP(B110,DB!$D$4:$F$800,3,0),"")</f>
        <v>BATIK AIR</v>
      </c>
      <c r="N110" s="193"/>
      <c r="O110" s="128" t="str">
        <f t="shared" si="34"/>
        <v>RON</v>
      </c>
      <c r="Q110" s="64" t="str">
        <f t="shared" si="35"/>
        <v>A3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PK-LAI</v>
      </c>
      <c r="U110" s="64" t="str">
        <f t="shared" si="39"/>
        <v>BATIK AIR</v>
      </c>
      <c r="AC110" s="133"/>
      <c r="AD110" s="133">
        <f t="shared" si="40"/>
        <v>0.7513888889</v>
      </c>
      <c r="AE110" s="133" t="str">
        <f t="shared" si="41"/>
        <v>-</v>
      </c>
    </row>
    <row r="111">
      <c r="A111" s="168">
        <v>94.0</v>
      </c>
      <c r="B111" s="168" t="s">
        <v>708</v>
      </c>
      <c r="C111" s="146" t="str">
        <f>IF(B111&gt;1,VLOOKUP(B111,DB!$D$4:$E$800,2,0),"")</f>
        <v>BBJ</v>
      </c>
      <c r="D111" s="259">
        <v>0.6847222222222222</v>
      </c>
      <c r="E111" s="231" t="b">
        <v>1</v>
      </c>
      <c r="F111" s="148"/>
      <c r="G111" s="190" t="b">
        <v>0</v>
      </c>
      <c r="H111" s="228" t="s">
        <v>1148</v>
      </c>
      <c r="I111" s="221" t="s">
        <v>1096</v>
      </c>
      <c r="J111" s="153" t="str">
        <f>IF(L111&gt;1,VLOOKUP(L111,DB!$A$4:$B$500,2,0),"")</f>
        <v/>
      </c>
      <c r="K111" s="169"/>
      <c r="L111" s="150"/>
      <c r="M111" s="168" t="str">
        <f>IF(B111&gt;1,VLOOKUP(B111,DB!$D$4:$F$800,3,0),"")</f>
        <v>JIP</v>
      </c>
      <c r="N111" s="211"/>
      <c r="O111" s="155" t="str">
        <f t="shared" si="34"/>
        <v>RON</v>
      </c>
      <c r="Q111" s="64" t="str">
        <f t="shared" si="35"/>
        <v>SA02</v>
      </c>
      <c r="R111" s="64" t="str">
        <f t="shared" si="36"/>
        <v>RON</v>
      </c>
      <c r="S111" s="64" t="str">
        <f t="shared" si="37"/>
        <v>BBJ</v>
      </c>
      <c r="T111" s="64" t="str">
        <f t="shared" si="38"/>
        <v>T7-777</v>
      </c>
      <c r="U111" s="64" t="str">
        <f t="shared" si="39"/>
        <v>JIP</v>
      </c>
      <c r="AC111" s="133"/>
      <c r="AD111" s="133">
        <f t="shared" si="40"/>
        <v>0.6847222222</v>
      </c>
      <c r="AE111" s="133" t="str">
        <f t="shared" si="41"/>
        <v>-</v>
      </c>
    </row>
    <row r="112">
      <c r="A112" s="115">
        <v>95.0</v>
      </c>
      <c r="B112" s="115" t="s">
        <v>715</v>
      </c>
      <c r="C112" s="117" t="str">
        <f>IF(B112&gt;1,VLOOKUP(B112,DB!$D$4:$E$800,2,0),"")</f>
        <v>ATR 72</v>
      </c>
      <c r="D112" s="252">
        <v>0.7805555555555556</v>
      </c>
      <c r="E112" s="229" t="b">
        <v>1</v>
      </c>
      <c r="F112" s="119"/>
      <c r="G112" s="192" t="b">
        <v>0</v>
      </c>
      <c r="H112" s="230" t="s">
        <v>1084</v>
      </c>
      <c r="I112" s="122" t="str">
        <f>IF(K112&gt;1,VLOOKUP(K112,DB!$A$4:$B$500,2,0),"")</f>
        <v>WIDM</v>
      </c>
      <c r="J112" s="123" t="str">
        <f>IF(L112&gt;1,VLOOKUP(L112,DB!$A$4:$B$500,2,0),"")</f>
        <v/>
      </c>
      <c r="K112" s="124" t="s">
        <v>424</v>
      </c>
      <c r="L112" s="120"/>
      <c r="M112" s="115" t="str">
        <f>IF(B112&gt;1,VLOOKUP(B112,DB!$D$4:$F$800,3,0),"")</f>
        <v>PELITA</v>
      </c>
      <c r="N112" s="220"/>
      <c r="O112" s="128" t="str">
        <f t="shared" si="34"/>
        <v>RON</v>
      </c>
      <c r="Q112" s="64" t="str">
        <f t="shared" si="35"/>
        <v>B1</v>
      </c>
      <c r="R112" s="64" t="str">
        <f t="shared" si="36"/>
        <v>RON</v>
      </c>
      <c r="S112" s="64" t="str">
        <f t="shared" si="37"/>
        <v>ATR 72</v>
      </c>
      <c r="T112" s="64" t="str">
        <f t="shared" si="38"/>
        <v>PK-PAH</v>
      </c>
      <c r="U112" s="64" t="str">
        <f t="shared" si="39"/>
        <v>PELITA</v>
      </c>
      <c r="AC112" s="133"/>
      <c r="AD112" s="133">
        <f t="shared" si="40"/>
        <v>0.7805555556</v>
      </c>
      <c r="AE112" s="133" t="str">
        <f t="shared" si="41"/>
        <v>-</v>
      </c>
    </row>
    <row r="113">
      <c r="A113" s="168">
        <v>96.0</v>
      </c>
      <c r="B113" s="168" t="s">
        <v>31</v>
      </c>
      <c r="C113" s="146" t="str">
        <f>IF(B113&gt;1,VLOOKUP(B113,DB!$D$4:$E$800,2,0),"")</f>
        <v>B 734</v>
      </c>
      <c r="D113" s="259">
        <v>0.7993055555555556</v>
      </c>
      <c r="E113" s="231" t="b">
        <v>1</v>
      </c>
      <c r="F113" s="148"/>
      <c r="G113" s="190" t="b">
        <v>0</v>
      </c>
      <c r="H113" s="228" t="s">
        <v>1093</v>
      </c>
      <c r="I113" s="152" t="str">
        <f>IF(K113&gt;1,VLOOKUP(K113,DB!$A$4:$B$500,2,0),"")</f>
        <v>WIOO</v>
      </c>
      <c r="J113" s="153" t="str">
        <f>IF(L113&gt;1,VLOOKUP(L113,DB!$A$4:$B$500,2,0),"")</f>
        <v/>
      </c>
      <c r="K113" s="169" t="s">
        <v>48</v>
      </c>
      <c r="L113" s="150"/>
      <c r="M113" s="168" t="str">
        <f>IF(B113&gt;1,VLOOKUP(B113,DB!$D$4:$F$800,3,0),"")</f>
        <v>B. B. N.</v>
      </c>
      <c r="N113" s="200"/>
      <c r="O113" s="155" t="str">
        <f t="shared" si="34"/>
        <v>RON</v>
      </c>
      <c r="Q113" s="64" t="str">
        <f t="shared" si="35"/>
        <v>B11</v>
      </c>
      <c r="R113" s="64" t="str">
        <f t="shared" si="36"/>
        <v>RON</v>
      </c>
      <c r="S113" s="64" t="str">
        <f t="shared" si="37"/>
        <v>B 734</v>
      </c>
      <c r="T113" s="64" t="str">
        <f t="shared" si="38"/>
        <v>PK-BBJ</v>
      </c>
      <c r="U113" s="64" t="str">
        <f t="shared" si="39"/>
        <v>B. B. N.</v>
      </c>
      <c r="AC113" s="133"/>
      <c r="AD113" s="133">
        <f t="shared" si="40"/>
        <v>0.7993055556</v>
      </c>
      <c r="AE113" s="133" t="str">
        <f t="shared" si="41"/>
        <v>-</v>
      </c>
    </row>
    <row r="114">
      <c r="A114" s="115">
        <v>97.0</v>
      </c>
      <c r="B114" s="115" t="s">
        <v>628</v>
      </c>
      <c r="C114" s="117" t="str">
        <f>IF(B114&gt;1,VLOOKUP(B114,DB!$D$4:$E$800,2,0),"")</f>
        <v>B 738</v>
      </c>
      <c r="D114" s="252">
        <v>0.825</v>
      </c>
      <c r="E114" s="229" t="b">
        <v>1</v>
      </c>
      <c r="F114" s="119"/>
      <c r="G114" s="192" t="b">
        <v>0</v>
      </c>
      <c r="H114" s="230" t="s">
        <v>1087</v>
      </c>
      <c r="I114" s="122" t="str">
        <f>IF(K114&gt;1,VLOOKUP(K114,DB!$A$4:$B$500,2,0),"")</f>
        <v>WIEE</v>
      </c>
      <c r="J114" s="123" t="str">
        <f>IF(L114&gt;1,VLOOKUP(L114,DB!$A$4:$B$500,2,0),"")</f>
        <v/>
      </c>
      <c r="K114" s="124" t="s">
        <v>66</v>
      </c>
      <c r="L114" s="120"/>
      <c r="M114" s="115" t="str">
        <f>IF(B114&gt;1,VLOOKUP(B114,DB!$D$4:$F$800,3,0),"")</f>
        <v>GARUDA</v>
      </c>
      <c r="N114" s="193"/>
      <c r="O114" s="128" t="str">
        <f t="shared" si="34"/>
        <v>RON</v>
      </c>
      <c r="Q114" s="64" t="str">
        <f t="shared" si="35"/>
        <v>B2</v>
      </c>
      <c r="R114" s="64" t="str">
        <f t="shared" si="36"/>
        <v>RON</v>
      </c>
      <c r="S114" s="64" t="str">
        <f t="shared" si="37"/>
        <v>B 738</v>
      </c>
      <c r="T114" s="64" t="str">
        <f t="shared" si="38"/>
        <v>PK-GMY</v>
      </c>
      <c r="U114" s="64" t="str">
        <f t="shared" si="39"/>
        <v>GARUDA</v>
      </c>
      <c r="AC114" s="133"/>
      <c r="AD114" s="133">
        <f t="shared" si="40"/>
        <v>0.825</v>
      </c>
      <c r="AE114" s="133" t="str">
        <f t="shared" si="41"/>
        <v>-</v>
      </c>
    </row>
    <row r="115">
      <c r="A115" s="168">
        <v>98.0</v>
      </c>
      <c r="B115" s="168" t="s">
        <v>24</v>
      </c>
      <c r="C115" s="146" t="str">
        <f>IF(B115&gt;1,VLOOKUP(B115,DB!$D$4:$E$800,2,0),"")</f>
        <v>B 733</v>
      </c>
      <c r="D115" s="259">
        <v>0.8173611111111111</v>
      </c>
      <c r="E115" s="231" t="b">
        <v>1</v>
      </c>
      <c r="F115" s="148">
        <v>0.8997790046269074</v>
      </c>
      <c r="G115" s="190" t="b">
        <v>1</v>
      </c>
      <c r="H115" s="228" t="s">
        <v>1088</v>
      </c>
      <c r="I115" s="221" t="s">
        <v>46</v>
      </c>
      <c r="J115" s="150" t="s">
        <v>23</v>
      </c>
      <c r="K115" s="169"/>
      <c r="L115" s="150"/>
      <c r="M115" s="168" t="str">
        <f>IF(B115&gt;1,VLOOKUP(B115,DB!$D$4:$F$800,3,0),"")</f>
        <v>AIRNESIA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0.8173611111</v>
      </c>
      <c r="AE115" s="133">
        <f t="shared" si="41"/>
        <v>0.8997790046</v>
      </c>
    </row>
    <row r="116">
      <c r="A116" s="115">
        <v>99.0</v>
      </c>
      <c r="B116" s="115" t="s">
        <v>694</v>
      </c>
      <c r="C116" s="117" t="str">
        <f>IF(B116&gt;1,VLOOKUP(B116,DB!$D$4:$E$800,2,0),"")</f>
        <v>C 172</v>
      </c>
      <c r="D116" s="252">
        <v>0.7083333333333334</v>
      </c>
      <c r="E116" s="229" t="b">
        <v>1</v>
      </c>
      <c r="F116" s="119">
        <v>0.7909722222222222</v>
      </c>
      <c r="G116" s="192" t="b">
        <v>1</v>
      </c>
      <c r="H116" s="230" t="s">
        <v>1156</v>
      </c>
      <c r="I116" s="219" t="s">
        <v>1171</v>
      </c>
      <c r="J116" s="120" t="s">
        <v>1218</v>
      </c>
      <c r="K116" s="124"/>
      <c r="L116" s="120"/>
      <c r="M116" s="115" t="str">
        <f>IF(B116&gt;1,VLOOKUP(B116,DB!$D$4:$F$800,3,0),"")</f>
        <v>GENESA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0.7083333333</v>
      </c>
      <c r="AE116" s="133">
        <f t="shared" si="41"/>
        <v>0.7909722222</v>
      </c>
    </row>
    <row r="117">
      <c r="A117" s="168">
        <v>100.0</v>
      </c>
      <c r="B117" s="168" t="s">
        <v>896</v>
      </c>
      <c r="C117" s="146" t="str">
        <f>IF(B117&gt;1,VLOOKUP(B117,DB!$D$4:$E$800,2,0),"")</f>
        <v>EMB 135</v>
      </c>
      <c r="D117" s="259">
        <v>0.8419915277772816</v>
      </c>
      <c r="E117" s="231" t="b">
        <v>1</v>
      </c>
      <c r="F117" s="148"/>
      <c r="G117" s="190" t="b">
        <v>0</v>
      </c>
      <c r="H117" s="228" t="s">
        <v>1079</v>
      </c>
      <c r="I117" s="221" t="s">
        <v>1096</v>
      </c>
      <c r="J117" s="153" t="str">
        <f>IF(L117&gt;1,VLOOKUP(L117,DB!$A$4:$B$500,2,0),"")</f>
        <v/>
      </c>
      <c r="K117" s="169"/>
      <c r="L117" s="172"/>
      <c r="M117" s="168" t="s">
        <v>1153</v>
      </c>
      <c r="N117" s="211"/>
      <c r="O117" s="155" t="str">
        <f t="shared" si="34"/>
        <v>RON</v>
      </c>
      <c r="Q117" s="64" t="str">
        <f t="shared" si="35"/>
        <v>B7</v>
      </c>
      <c r="R117" s="64" t="str">
        <f t="shared" si="36"/>
        <v>RON</v>
      </c>
      <c r="S117" s="64" t="str">
        <f t="shared" si="37"/>
        <v>EMB 135</v>
      </c>
      <c r="T117" s="64" t="str">
        <f t="shared" si="38"/>
        <v>T7-187</v>
      </c>
      <c r="U117" s="64" t="str">
        <f t="shared" si="39"/>
        <v>AFM</v>
      </c>
      <c r="AC117" s="133"/>
      <c r="AD117" s="133">
        <f t="shared" si="40"/>
        <v>0.8419915278</v>
      </c>
      <c r="AE117" s="133" t="str">
        <f t="shared" si="41"/>
        <v>-</v>
      </c>
    </row>
    <row r="118">
      <c r="A118" s="115">
        <v>101.0</v>
      </c>
      <c r="B118" s="115" t="s">
        <v>921</v>
      </c>
      <c r="C118" s="117" t="str">
        <f>IF(B118&gt;1,VLOOKUP(B118,DB!$D$4:$E$800,2,0),"")</f>
        <v>EMB 135</v>
      </c>
      <c r="D118" s="252">
        <v>0.8597222222222223</v>
      </c>
      <c r="E118" s="229" t="b">
        <v>1</v>
      </c>
      <c r="F118" s="119">
        <v>0.8766125694455695</v>
      </c>
      <c r="G118" s="192" t="b">
        <v>1</v>
      </c>
      <c r="H118" s="230" t="s">
        <v>1096</v>
      </c>
      <c r="I118" s="219" t="s">
        <v>375</v>
      </c>
      <c r="J118" s="120" t="s">
        <v>1156</v>
      </c>
      <c r="K118" s="124"/>
      <c r="L118" s="120"/>
      <c r="M118" s="115" t="s">
        <v>1138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0.8597222222</v>
      </c>
      <c r="AE118" s="133">
        <f t="shared" si="41"/>
        <v>0.8766125694</v>
      </c>
    </row>
    <row r="119">
      <c r="A119" s="168">
        <v>102.0</v>
      </c>
      <c r="B119" s="168" t="s">
        <v>833</v>
      </c>
      <c r="C119" s="146" t="str">
        <f>IF(B119&gt;1,VLOOKUP(B119,DB!$D$4:$E$800,2,0),"")</f>
        <v>B 733</v>
      </c>
      <c r="D119" s="259">
        <v>0.8687555555516155</v>
      </c>
      <c r="E119" s="231" t="b">
        <v>1</v>
      </c>
      <c r="F119" s="148">
        <v>0.9147636805573711</v>
      </c>
      <c r="G119" s="190" t="b">
        <v>1</v>
      </c>
      <c r="H119" s="228" t="s">
        <v>1101</v>
      </c>
      <c r="I119" s="152" t="str">
        <f>IF(K119&gt;1,VLOOKUP(K119,DB!$A$4:$B$500,2,0),"")</f>
        <v>WALL</v>
      </c>
      <c r="J119" s="153" t="str">
        <f>IF(L119&gt;1,VLOOKUP(L119,DB!$A$4:$B$500,2,0),"")</f>
        <v>WIMM</v>
      </c>
      <c r="K119" s="169" t="s">
        <v>353</v>
      </c>
      <c r="L119" s="150" t="s">
        <v>290</v>
      </c>
      <c r="M119" s="168" t="str">
        <f>IF(B119&gt;1,VLOOKUP(B119,DB!$D$4:$F$800,3,0),"")</f>
        <v>TRIGANA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0.8687555556</v>
      </c>
      <c r="AE119" s="133">
        <f t="shared" si="41"/>
        <v>0.9147636806</v>
      </c>
    </row>
    <row r="120">
      <c r="A120" s="115">
        <v>103.0</v>
      </c>
      <c r="B120" s="115" t="s">
        <v>319</v>
      </c>
      <c r="C120" s="117" t="str">
        <f>IF(B120&gt;1,VLOOKUP(B120,DB!$D$4:$E$800,2,0),"")</f>
        <v>A 320</v>
      </c>
      <c r="D120" s="252">
        <v>0.875</v>
      </c>
      <c r="E120" s="229" t="b">
        <v>1</v>
      </c>
      <c r="F120" s="119">
        <v>0.9216668518492952</v>
      </c>
      <c r="G120" s="192" t="b">
        <v>1</v>
      </c>
      <c r="H120" s="230" t="s">
        <v>1085</v>
      </c>
      <c r="I120" s="122" t="str">
        <f>IF(K120&gt;1,VLOOKUP(K120,DB!$A$4:$B$500,2,0),"")</f>
        <v>WARR</v>
      </c>
      <c r="J120" s="120" t="s">
        <v>1151</v>
      </c>
      <c r="K120" s="124" t="s">
        <v>222</v>
      </c>
      <c r="L120" s="120"/>
      <c r="M120" s="115" t="str">
        <f>IF(B120&gt;1,VLOOKUP(B120,DB!$D$4:$F$800,3,0),"")</f>
        <v>BATIK AIR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0.875</v>
      </c>
      <c r="AE120" s="133">
        <f t="shared" si="41"/>
        <v>0.9216668518</v>
      </c>
    </row>
    <row r="121">
      <c r="A121" s="168">
        <v>104.0</v>
      </c>
      <c r="B121" s="168" t="s">
        <v>456</v>
      </c>
      <c r="C121" s="146" t="str">
        <f>IF(B121&gt;1,VLOOKUP(B121,DB!$D$4:$E$800,2,0),"")</f>
        <v>A 320</v>
      </c>
      <c r="D121" s="259">
        <v>0.8881944444444444</v>
      </c>
      <c r="E121" s="231" t="b">
        <v>1</v>
      </c>
      <c r="F121" s="148"/>
      <c r="G121" s="190" t="b">
        <v>0</v>
      </c>
      <c r="H121" s="228" t="s">
        <v>1092</v>
      </c>
      <c r="I121" s="152" t="str">
        <f>IF(K121&gt;1,VLOOKUP(K121,DB!$A$4:$B$500,2,0),"")</f>
        <v>WIMM</v>
      </c>
      <c r="J121" s="153" t="str">
        <f>IF(L121&gt;1,VLOOKUP(L121,DB!$A$4:$B$500,2,0),"")</f>
        <v/>
      </c>
      <c r="K121" s="169" t="s">
        <v>441</v>
      </c>
      <c r="L121" s="150"/>
      <c r="M121" s="168" t="str">
        <f>IF(B121&gt;1,VLOOKUP(B121,DB!$D$4:$F$800,3,0),"")</f>
        <v>CITILINK</v>
      </c>
      <c r="N121" s="200"/>
      <c r="O121" s="155" t="str">
        <f t="shared" si="34"/>
        <v>RON</v>
      </c>
      <c r="Q121" s="64" t="str">
        <f t="shared" si="35"/>
        <v>B3</v>
      </c>
      <c r="R121" s="64" t="str">
        <f t="shared" si="36"/>
        <v>RON</v>
      </c>
      <c r="S121" s="64" t="str">
        <f t="shared" si="37"/>
        <v>A 320</v>
      </c>
      <c r="T121" s="64" t="str">
        <f t="shared" si="38"/>
        <v>PK-GTD</v>
      </c>
      <c r="U121" s="64" t="str">
        <f t="shared" si="39"/>
        <v>CITILINK</v>
      </c>
      <c r="AC121" s="133"/>
      <c r="AD121" s="133">
        <f t="shared" si="40"/>
        <v>0.8881944444</v>
      </c>
      <c r="AE121" s="133" t="str">
        <f t="shared" si="41"/>
        <v>-</v>
      </c>
    </row>
    <row r="122">
      <c r="A122" s="115">
        <v>105.0</v>
      </c>
      <c r="B122" s="115" t="s">
        <v>78</v>
      </c>
      <c r="C122" s="117" t="str">
        <f>IF(B122&gt;1,VLOOKUP(B122,DB!$D$4:$E$800,2,0),"")</f>
        <v>A 320</v>
      </c>
      <c r="D122" s="252">
        <v>0.9326388888888889</v>
      </c>
      <c r="E122" s="229" t="b">
        <v>1</v>
      </c>
      <c r="F122" s="119">
        <v>0.9819444444444444</v>
      </c>
      <c r="G122" s="192" t="b">
        <v>1</v>
      </c>
      <c r="H122" s="230" t="s">
        <v>1100</v>
      </c>
      <c r="I122" s="122" t="str">
        <f>IF(K122&gt;1,VLOOKUP(K122,DB!$A$4:$B$500,2,0),"")</f>
        <v>WIMM</v>
      </c>
      <c r="J122" s="120" t="s">
        <v>1159</v>
      </c>
      <c r="K122" s="124" t="s">
        <v>139</v>
      </c>
      <c r="L122" s="120"/>
      <c r="M122" s="115" t="str">
        <f>IF(B122&gt;1,VLOOKUP(B122,DB!$D$4:$F$800,3,0),"")</f>
        <v>BATIK AIR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0.9326388889</v>
      </c>
      <c r="AE122" s="133">
        <f t="shared" si="41"/>
        <v>0.9819444444</v>
      </c>
    </row>
    <row r="123">
      <c r="A123" s="168">
        <v>106.0</v>
      </c>
      <c r="B123" s="168" t="s">
        <v>921</v>
      </c>
      <c r="C123" s="146" t="str">
        <f>IF(B123&gt;1,VLOOKUP(B123,DB!$D$4:$E$800,2,0),"")</f>
        <v>EMB 135</v>
      </c>
      <c r="D123" s="259">
        <v>0.8833333333333333</v>
      </c>
      <c r="E123" s="231" t="b">
        <v>1</v>
      </c>
      <c r="F123" s="148"/>
      <c r="G123" s="190" t="b">
        <v>0</v>
      </c>
      <c r="H123" s="228" t="s">
        <v>1156</v>
      </c>
      <c r="I123" s="221" t="s">
        <v>1096</v>
      </c>
      <c r="J123" s="153" t="str">
        <f>IF(L123&gt;1,VLOOKUP(L123,DB!$A$4:$B$500,2,0),"")</f>
        <v/>
      </c>
      <c r="K123" s="169"/>
      <c r="L123" s="150"/>
      <c r="M123" s="168" t="s">
        <v>1138</v>
      </c>
      <c r="N123" s="200"/>
      <c r="O123" s="155" t="str">
        <f t="shared" si="34"/>
        <v>RON</v>
      </c>
      <c r="Q123" s="64" t="str">
        <f t="shared" si="35"/>
        <v>SA13</v>
      </c>
      <c r="R123" s="64" t="str">
        <f t="shared" si="36"/>
        <v>RON</v>
      </c>
      <c r="S123" s="64" t="str">
        <f t="shared" si="37"/>
        <v>EMB 135</v>
      </c>
      <c r="T123" s="64" t="str">
        <f t="shared" si="38"/>
        <v>VP-CLL</v>
      </c>
      <c r="U123" s="64" t="str">
        <f t="shared" si="39"/>
        <v>KARISMA</v>
      </c>
      <c r="AC123" s="133"/>
      <c r="AD123" s="133">
        <f t="shared" si="40"/>
        <v>0.8833333333</v>
      </c>
      <c r="AE123" s="133" t="str">
        <f t="shared" si="41"/>
        <v>-</v>
      </c>
    </row>
    <row r="124">
      <c r="A124" s="115">
        <v>107.0</v>
      </c>
      <c r="B124" s="115" t="s">
        <v>694</v>
      </c>
      <c r="C124" s="117" t="str">
        <f>IF(B124&gt;1,VLOOKUP(B124,DB!$D$4:$E$800,2,0),"")</f>
        <v>C 172</v>
      </c>
      <c r="D124" s="252">
        <v>0.9041666666666667</v>
      </c>
      <c r="E124" s="229" t="b">
        <v>1</v>
      </c>
      <c r="F124" s="119">
        <v>0.9076388888888889</v>
      </c>
      <c r="G124" s="192" t="b">
        <v>1</v>
      </c>
      <c r="H124" s="230" t="s">
        <v>1151</v>
      </c>
      <c r="I124" s="219" t="s">
        <v>1218</v>
      </c>
      <c r="J124" s="120" t="s">
        <v>1171</v>
      </c>
      <c r="K124" s="124"/>
      <c r="L124" s="120"/>
      <c r="M124" s="115" t="str">
        <f>IF(B124&gt;1,VLOOKUP(B124,DB!$D$4:$F$800,3,0),"")</f>
        <v>GENESA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0.9041666667</v>
      </c>
      <c r="AE124" s="133">
        <f t="shared" si="41"/>
        <v>0.9076388889</v>
      </c>
    </row>
    <row r="125">
      <c r="A125" s="168">
        <v>108.0</v>
      </c>
      <c r="B125" s="168" t="s">
        <v>319</v>
      </c>
      <c r="C125" s="146" t="str">
        <f>IF(B125&gt;1,VLOOKUP(B125,DB!$D$4:$E$800,2,0),"")</f>
        <v>A 320</v>
      </c>
      <c r="D125" s="259">
        <v>0.9284722222222223</v>
      </c>
      <c r="E125" s="231" t="b">
        <v>1</v>
      </c>
      <c r="F125" s="148"/>
      <c r="G125" s="190" t="b">
        <v>0</v>
      </c>
      <c r="H125" s="228" t="s">
        <v>1151</v>
      </c>
      <c r="I125" s="221" t="s">
        <v>1085</v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>BATIK AIR</v>
      </c>
      <c r="N125" s="200"/>
      <c r="O125" s="155" t="str">
        <f t="shared" si="34"/>
        <v>RON</v>
      </c>
      <c r="Q125" s="64" t="str">
        <f t="shared" si="35"/>
        <v>SA14</v>
      </c>
      <c r="R125" s="64" t="str">
        <f t="shared" si="36"/>
        <v>RON</v>
      </c>
      <c r="S125" s="64" t="str">
        <f t="shared" si="37"/>
        <v>A 320</v>
      </c>
      <c r="T125" s="64" t="str">
        <f t="shared" si="38"/>
        <v>PK-LUZ</v>
      </c>
      <c r="U125" s="64" t="str">
        <f t="shared" si="39"/>
        <v>BATIK AIR</v>
      </c>
      <c r="AC125" s="133"/>
      <c r="AD125" s="133">
        <f t="shared" si="40"/>
        <v>0.9284722222</v>
      </c>
      <c r="AE125" s="133" t="str">
        <f t="shared" si="41"/>
        <v>-</v>
      </c>
    </row>
    <row r="126">
      <c r="A126" s="115">
        <v>109.0</v>
      </c>
      <c r="B126" s="115" t="s">
        <v>209</v>
      </c>
      <c r="C126" s="117" t="str">
        <f>IF(B126&gt;1,VLOOKUP(B126,DB!$D$4:$E$800,2,0),"")</f>
        <v>A 320</v>
      </c>
      <c r="D126" s="252">
        <v>0.9388888888888889</v>
      </c>
      <c r="E126" s="229" t="b">
        <v>1</v>
      </c>
      <c r="F126" s="119"/>
      <c r="G126" s="192" t="b">
        <v>0</v>
      </c>
      <c r="H126" s="230" t="s">
        <v>1161</v>
      </c>
      <c r="I126" s="219" t="s">
        <v>1078</v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>BATIK AIR</v>
      </c>
      <c r="N126" s="193"/>
      <c r="O126" s="128" t="str">
        <f t="shared" si="34"/>
        <v>RON</v>
      </c>
      <c r="Q126" s="64" t="str">
        <f t="shared" si="35"/>
        <v>SA15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PK-LAZ</v>
      </c>
      <c r="U126" s="64" t="str">
        <f t="shared" si="39"/>
        <v>BATIK AIR</v>
      </c>
      <c r="AC126" s="133"/>
      <c r="AD126" s="133">
        <f t="shared" si="40"/>
        <v>0.9388888889</v>
      </c>
      <c r="AE126" s="133" t="str">
        <f t="shared" si="41"/>
        <v>-</v>
      </c>
    </row>
    <row r="127">
      <c r="A127" s="168">
        <v>110.0</v>
      </c>
      <c r="B127" s="168" t="s">
        <v>78</v>
      </c>
      <c r="C127" s="146" t="str">
        <f>IF(B127&gt;1,VLOOKUP(B127,DB!$D$4:$E$800,2,0),"")</f>
        <v>A 320</v>
      </c>
      <c r="D127" s="259">
        <v>0.9888888888888889</v>
      </c>
      <c r="E127" s="231" t="b">
        <v>1</v>
      </c>
      <c r="F127" s="148"/>
      <c r="G127" s="190" t="b">
        <v>0</v>
      </c>
      <c r="H127" s="228" t="s">
        <v>1159</v>
      </c>
      <c r="I127" s="221" t="s">
        <v>1100</v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>BATIK AIR</v>
      </c>
      <c r="N127" s="271"/>
      <c r="O127" s="155" t="str">
        <f t="shared" si="34"/>
        <v>RON</v>
      </c>
      <c r="Q127" s="64" t="str">
        <f t="shared" si="35"/>
        <v>SA18</v>
      </c>
      <c r="R127" s="64" t="str">
        <f t="shared" si="36"/>
        <v>RON</v>
      </c>
      <c r="S127" s="64" t="str">
        <f t="shared" si="37"/>
        <v>A 320</v>
      </c>
      <c r="T127" s="64" t="str">
        <f t="shared" si="38"/>
        <v>PK-BKR</v>
      </c>
      <c r="U127" s="64" t="str">
        <f t="shared" si="39"/>
        <v>BATIK AIR</v>
      </c>
      <c r="AC127" s="133"/>
      <c r="AD127" s="133">
        <f t="shared" si="40"/>
        <v>0.9888888889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45779.0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1222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1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24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15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78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1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3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PK-LAW</v>
      </c>
      <c r="X19" s="160" t="str">
        <f t="shared" si="6"/>
        <v>A 320</v>
      </c>
      <c r="Y19" s="161" t="str">
        <f t="shared" si="7"/>
        <v>BATIK AIR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0</v>
      </c>
      <c r="BB19" s="141">
        <f t="shared" si="24"/>
        <v>1</v>
      </c>
      <c r="BC19" s="141">
        <f t="shared" si="25"/>
        <v>1</v>
      </c>
      <c r="BD19" s="141">
        <f t="shared" si="26"/>
        <v>0</v>
      </c>
      <c r="BE19" s="141">
        <f t="shared" si="27"/>
        <v>1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1</v>
      </c>
      <c r="BJ19" s="142">
        <f t="shared" si="32"/>
        <v>0</v>
      </c>
      <c r="BK19" s="143">
        <f t="shared" si="33"/>
        <v>7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PK-GJT</v>
      </c>
      <c r="X20" s="131" t="str">
        <f t="shared" si="6"/>
        <v>ATR 72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PK-GTD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5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PK-GNG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5</v>
      </c>
      <c r="AJ22" s="138">
        <f t="shared" si="8"/>
        <v>8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1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1</v>
      </c>
      <c r="AI23" s="165">
        <f>COUNTIFS($AE$18:$AE$167,"&gt;06:00",$AE$18:$AE$167,"&lt;=07:00")</f>
        <v>5</v>
      </c>
      <c r="AJ23" s="109">
        <f t="shared" si="8"/>
        <v>6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1</v>
      </c>
      <c r="AU23" s="141">
        <f t="shared" si="17"/>
        <v>0</v>
      </c>
      <c r="AV23" s="141">
        <f t="shared" si="18"/>
        <v>0</v>
      </c>
      <c r="AW23" s="141">
        <f t="shared" si="19"/>
        <v>1</v>
      </c>
      <c r="AX23" s="141">
        <f t="shared" si="20"/>
        <v>0</v>
      </c>
      <c r="AY23" s="141">
        <f t="shared" si="21"/>
        <v>1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1</v>
      </c>
      <c r="BD23" s="141">
        <f t="shared" si="26"/>
        <v>0</v>
      </c>
      <c r="BE23" s="141">
        <f t="shared" si="27"/>
        <v>0</v>
      </c>
      <c r="BF23" s="141">
        <f t="shared" si="28"/>
        <v>1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3</v>
      </c>
      <c r="AI24" s="137">
        <f>COUNTIFS($AE$18:$AE$167,"&gt;07:00",$AE$18:$AE$167,"&lt;=08:00")</f>
        <v>1</v>
      </c>
      <c r="AJ24" s="138">
        <f t="shared" si="8"/>
        <v>4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1</v>
      </c>
      <c r="BC24" s="141">
        <f t="shared" si="25"/>
        <v>0</v>
      </c>
      <c r="BD24" s="141">
        <f t="shared" si="26"/>
        <v>2</v>
      </c>
      <c r="BE24" s="141">
        <f t="shared" si="27"/>
        <v>1</v>
      </c>
      <c r="BF24" s="141">
        <f t="shared" si="28"/>
        <v>0</v>
      </c>
      <c r="BG24" s="141">
        <f t="shared" si="29"/>
        <v>1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705</v>
      </c>
      <c r="C25" s="146" t="str">
        <f>IF(B25&gt;1,VLOOKUP(B25,DB!$D$4:$E$800,2,0),"")</f>
        <v>CT 680</v>
      </c>
      <c r="D25" s="259" t="s">
        <v>7</v>
      </c>
      <c r="E25" s="148" t="b">
        <v>0</v>
      </c>
      <c r="F25" s="148">
        <v>0.4361111111111111</v>
      </c>
      <c r="G25" s="150" t="b">
        <v>1</v>
      </c>
      <c r="H25" s="228" t="s">
        <v>1160</v>
      </c>
      <c r="I25" s="152" t="str">
        <f>IF(K25&gt;1,VLOOKUP(K25,DB!$A$4:$B$500,2,0),"")</f>
        <v>EX RON</v>
      </c>
      <c r="J25" s="150" t="s">
        <v>1092</v>
      </c>
      <c r="K25" s="169" t="s">
        <v>7</v>
      </c>
      <c r="L25" s="155"/>
      <c r="M25" s="168" t="str">
        <f>IF(B25&gt;1,VLOOKUP(B25,DB!$D$4:$F$800,3,0),"")</f>
        <v>JIP</v>
      </c>
      <c r="N25" s="170"/>
      <c r="O25" s="155" t="str">
        <f t="shared" si="34"/>
        <v/>
      </c>
      <c r="Q25" s="64" t="str">
        <f t="shared" si="35"/>
        <v/>
      </c>
      <c r="R25" s="64" t="str">
        <f t="shared" si="36"/>
        <v/>
      </c>
      <c r="S25" s="64" t="str">
        <f t="shared" si="37"/>
        <v/>
      </c>
      <c r="T25" s="64" t="str">
        <f t="shared" si="38"/>
        <v/>
      </c>
      <c r="U25" s="64" t="str">
        <f t="shared" si="39"/>
        <v/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>
        <f t="shared" si="41"/>
        <v>0.4361111111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2</v>
      </c>
      <c r="AJ25" s="109">
        <f t="shared" si="8"/>
        <v>5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1</v>
      </c>
      <c r="BJ25" s="142">
        <f t="shared" si="32"/>
        <v>0</v>
      </c>
      <c r="BK25" s="143">
        <f t="shared" si="33"/>
        <v>2</v>
      </c>
    </row>
    <row r="26">
      <c r="A26" s="115">
        <v>9.0</v>
      </c>
      <c r="B26" s="297" t="s">
        <v>775</v>
      </c>
      <c r="C26" s="117" t="str">
        <f>IF(B26&gt;1,VLOOKUP(B26,DB!$D$4:$E$800,2,0),"")</f>
        <v>AVANTI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tr">
        <f>IF(B26&gt;1,VLOOKUP(B26,DB!$D$4:$F$800,3,0),"")</f>
        <v>SUSI AIR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AVANTI</v>
      </c>
      <c r="T26" s="64" t="str">
        <f t="shared" si="38"/>
        <v>PK-BVX</v>
      </c>
      <c r="U26" s="64" t="str">
        <f t="shared" si="39"/>
        <v>SUSI AIR</v>
      </c>
      <c r="V26" s="129" t="s">
        <v>1077</v>
      </c>
      <c r="W26" s="130" t="str">
        <f t="shared" si="5"/>
        <v>PK-LAF</v>
      </c>
      <c r="X26" s="131" t="str">
        <f t="shared" si="6"/>
        <v>A 320</v>
      </c>
      <c r="Y26" s="132" t="str">
        <f t="shared" si="7"/>
        <v>BATIK AIR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5</v>
      </c>
      <c r="AI26" s="137">
        <f>COUNTIFS($AE$18:$AE$167,"&gt;09:00",$AE$18:$AE$167,"&lt;=10:00")</f>
        <v>4</v>
      </c>
      <c r="AJ26" s="138">
        <f t="shared" si="8"/>
        <v>9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1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1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8" t="s">
        <v>857</v>
      </c>
      <c r="C27" s="146" t="str">
        <f>IF(B27&gt;1,VLOOKUP(B27,DB!$D$4:$E$800,2,0),"")</f>
        <v>LJ 60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1223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LJ 60</v>
      </c>
      <c r="T27" s="64" t="str">
        <f t="shared" si="38"/>
        <v>N-38SV</v>
      </c>
      <c r="U27" s="64" t="str">
        <f t="shared" si="39"/>
        <v>BGS</v>
      </c>
      <c r="V27" s="158" t="s">
        <v>1079</v>
      </c>
      <c r="W27" s="159" t="str">
        <f t="shared" si="5"/>
        <v>PK-LUO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3</v>
      </c>
      <c r="AI27" s="165">
        <f>COUNTIFS($AE$18:$AE$167,"&gt;10:00",$AE$18:$AE$167,"&lt;=11:00")</f>
        <v>7</v>
      </c>
      <c r="AJ27" s="109">
        <f t="shared" si="8"/>
        <v>10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1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1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4</v>
      </c>
    </row>
    <row r="28">
      <c r="A28" s="115">
        <v>11.0</v>
      </c>
      <c r="B28" s="297" t="s">
        <v>910</v>
      </c>
      <c r="C28" s="117" t="str">
        <f>IF(B28&gt;1,VLOOKUP(B28,DB!$D$4:$E$800,2,0),"")</f>
        <v>HK 850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1138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850</v>
      </c>
      <c r="T28" s="64" t="str">
        <f t="shared" si="38"/>
        <v>T7-TUN</v>
      </c>
      <c r="U28" s="64" t="str">
        <f t="shared" si="39"/>
        <v>KARISMA</v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1" t="s">
        <v>1224</v>
      </c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3</v>
      </c>
      <c r="AJ28" s="138">
        <f t="shared" si="8"/>
        <v>8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1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1</v>
      </c>
      <c r="BA28" s="141">
        <f t="shared" si="23"/>
        <v>1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228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PK-GQI</v>
      </c>
      <c r="X29" s="160" t="str">
        <f t="shared" si="6"/>
        <v>A 320</v>
      </c>
      <c r="Y29" s="161" t="str">
        <f t="shared" si="7"/>
        <v>CITILINK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3</v>
      </c>
      <c r="AI29" s="165">
        <f>COUNTIFS($AE$18:$AE$167,"&gt;12:00",$AE$18:$AE$167,"&lt;=13:00")</f>
        <v>8</v>
      </c>
      <c r="AJ29" s="109">
        <f t="shared" si="8"/>
        <v>11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1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1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708</v>
      </c>
      <c r="C30" s="117" t="str">
        <f>IF(B30&gt;1,VLOOKUP(B30,DB!$D$4:$E$800,2,0),"")</f>
        <v>BBJ</v>
      </c>
      <c r="D30" s="252" t="s">
        <v>7</v>
      </c>
      <c r="E30" s="119" t="b">
        <v>0</v>
      </c>
      <c r="F30" s="119">
        <v>0.5319444444444444</v>
      </c>
      <c r="G30" s="120" t="b">
        <v>1</v>
      </c>
      <c r="H30" s="230" t="s">
        <v>1148</v>
      </c>
      <c r="I30" s="122" t="str">
        <f>IF(K30&gt;1,VLOOKUP(K30,DB!$A$4:$B$500,2,0),"")</f>
        <v>EX RON</v>
      </c>
      <c r="J30" s="120" t="s">
        <v>1092</v>
      </c>
      <c r="K30" s="124" t="s">
        <v>7</v>
      </c>
      <c r="L30" s="128"/>
      <c r="M30" s="115" t="str">
        <f>IF(B30&gt;1,VLOOKUP(B30,DB!$D$4:$F$800,3,0),"")</f>
        <v>JIP</v>
      </c>
      <c r="N30" s="171"/>
      <c r="O30" s="128" t="str">
        <f t="shared" si="34"/>
        <v/>
      </c>
      <c r="Q30" s="64" t="str">
        <f t="shared" si="35"/>
        <v/>
      </c>
      <c r="R30" s="64" t="str">
        <f t="shared" si="36"/>
        <v/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>PK-BBJ</v>
      </c>
      <c r="X30" s="131" t="str">
        <f t="shared" si="6"/>
        <v>B 734</v>
      </c>
      <c r="Y30" s="132" t="str">
        <f t="shared" si="7"/>
        <v>B. B. N.</v>
      </c>
      <c r="Z30" s="104" t="b">
        <v>1</v>
      </c>
      <c r="AA30" s="64"/>
      <c r="AC30" s="133"/>
      <c r="AD30" s="133" t="str">
        <f t="shared" si="40"/>
        <v>-</v>
      </c>
      <c r="AE30" s="133">
        <f t="shared" si="41"/>
        <v>0.5319444444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7</v>
      </c>
      <c r="AJ30" s="138">
        <f t="shared" si="8"/>
        <v>12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1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1</v>
      </c>
      <c r="AW30" s="141">
        <f t="shared" si="19"/>
        <v>0</v>
      </c>
      <c r="AX30" s="141">
        <f t="shared" si="20"/>
        <v>1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1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4</v>
      </c>
    </row>
    <row r="31">
      <c r="A31" s="168">
        <v>14.0</v>
      </c>
      <c r="B31" s="296" t="s">
        <v>736</v>
      </c>
      <c r="C31" s="146" t="str">
        <f>IF(B31&gt;1,VLOOKUP(B31,DB!$D$4:$E$800,2,0),"")</f>
        <v>L 1000</v>
      </c>
      <c r="D31" s="259" t="s">
        <v>7</v>
      </c>
      <c r="E31" s="148" t="b">
        <v>0</v>
      </c>
      <c r="F31" s="148"/>
      <c r="G31" s="150" t="b">
        <v>0</v>
      </c>
      <c r="H31" s="228" t="s">
        <v>1140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PREMI</v>
      </c>
      <c r="N31" s="170"/>
      <c r="O31" s="155" t="str">
        <f t="shared" si="34"/>
        <v>RON</v>
      </c>
      <c r="Q31" s="64" t="str">
        <f t="shared" si="35"/>
        <v>SA03</v>
      </c>
      <c r="R31" s="64" t="str">
        <f t="shared" si="36"/>
        <v>RON</v>
      </c>
      <c r="S31" s="64" t="str">
        <f t="shared" si="37"/>
        <v>L 1000</v>
      </c>
      <c r="T31" s="64" t="str">
        <f t="shared" si="38"/>
        <v>N-227GV</v>
      </c>
      <c r="U31" s="64" t="str">
        <f t="shared" si="39"/>
        <v>PREMI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1" t="s">
        <v>1224</v>
      </c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4</v>
      </c>
      <c r="AI31" s="165">
        <f>COUNTIFS($AE$18:$AE$167,"&gt;14:00",$AE$18:$AE$167,"&lt;=15:00")</f>
        <v>4</v>
      </c>
      <c r="AJ31" s="109">
        <f t="shared" si="8"/>
        <v>8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1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1</v>
      </c>
    </row>
    <row r="32">
      <c r="A32" s="115">
        <v>15.0</v>
      </c>
      <c r="B32" s="295" t="s">
        <v>1013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230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1138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T7-GBS</v>
      </c>
      <c r="U32" s="64" t="str">
        <f t="shared" si="39"/>
        <v>KARISMA</v>
      </c>
      <c r="V32" s="129" t="s">
        <v>1097</v>
      </c>
      <c r="W32" s="130" t="str">
        <f t="shared" si="5"/>
        <v>PK-YSH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5</v>
      </c>
      <c r="AI32" s="137">
        <f>COUNTIFS($AE$18:$AE$167,"&gt;15:00",$AE$18:$AE$167,"&lt;=16:00")</f>
        <v>4</v>
      </c>
      <c r="AJ32" s="138">
        <f t="shared" si="8"/>
        <v>9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1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1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2</v>
      </c>
    </row>
    <row r="33">
      <c r="A33" s="168">
        <v>16.0</v>
      </c>
      <c r="B33" s="296" t="s">
        <v>888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">
        <v>1223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PK-RSS</v>
      </c>
      <c r="U33" s="64" t="str">
        <f t="shared" si="39"/>
        <v>BGS</v>
      </c>
      <c r="V33" s="173" t="s">
        <v>1101</v>
      </c>
      <c r="W33" s="174" t="str">
        <f t="shared" si="5"/>
        <v>PK-YST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7</v>
      </c>
      <c r="AI33" s="165">
        <f>COUNTIFS($AE$18:$AE$167,"&gt;16:00",$AE$18:$AE$167,"&lt;=17:00")</f>
        <v>2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1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1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5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230" t="s">
        <v>1143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SA06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4</v>
      </c>
      <c r="AI34" s="137">
        <f>COUNTIFS($AE$18:$AE$167,"&gt;17:00",$AE$18:$AE$167,"&lt;=18:00")</f>
        <v>4</v>
      </c>
      <c r="AJ34" s="138">
        <f t="shared" si="8"/>
        <v>8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3</v>
      </c>
      <c r="AS34" s="187">
        <f t="shared" si="42"/>
        <v>1</v>
      </c>
      <c r="AT34" s="187">
        <f t="shared" si="42"/>
        <v>3</v>
      </c>
      <c r="AU34" s="187">
        <f t="shared" si="42"/>
        <v>3</v>
      </c>
      <c r="AV34" s="187">
        <f t="shared" si="42"/>
        <v>5</v>
      </c>
      <c r="AW34" s="187">
        <f t="shared" si="42"/>
        <v>3</v>
      </c>
      <c r="AX34" s="187">
        <f t="shared" si="42"/>
        <v>6</v>
      </c>
      <c r="AY34" s="187">
        <f t="shared" si="42"/>
        <v>2</v>
      </c>
      <c r="AZ34" s="187">
        <f t="shared" si="42"/>
        <v>5</v>
      </c>
      <c r="BA34" s="187">
        <f t="shared" si="42"/>
        <v>4</v>
      </c>
      <c r="BB34" s="187">
        <f t="shared" si="42"/>
        <v>4</v>
      </c>
      <c r="BC34" s="187">
        <f t="shared" si="42"/>
        <v>6</v>
      </c>
      <c r="BD34" s="187">
        <f t="shared" si="42"/>
        <v>3</v>
      </c>
      <c r="BE34" s="187">
        <f t="shared" si="42"/>
        <v>5</v>
      </c>
      <c r="BF34" s="187">
        <f t="shared" si="42"/>
        <v>3</v>
      </c>
      <c r="BG34" s="187">
        <f t="shared" si="42"/>
        <v>3</v>
      </c>
      <c r="BH34" s="187">
        <f t="shared" si="42"/>
        <v>1</v>
      </c>
      <c r="BI34" s="187">
        <f t="shared" si="42"/>
        <v>2</v>
      </c>
      <c r="BJ34" s="188">
        <f t="shared" si="42"/>
        <v>0</v>
      </c>
    </row>
    <row r="35">
      <c r="A35" s="168">
        <v>18.0</v>
      </c>
      <c r="B35" s="298" t="s">
        <v>331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228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BIOMANTARA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N-939GS</v>
      </c>
      <c r="U35" s="64" t="str">
        <f t="shared" si="39"/>
        <v>BIOMANTARA</v>
      </c>
      <c r="V35" s="158" t="s">
        <v>1148</v>
      </c>
      <c r="W35" s="159" t="str">
        <f t="shared" si="5"/>
        <v>PK-BON</v>
      </c>
      <c r="X35" s="160" t="str">
        <f t="shared" si="6"/>
        <v>G IV</v>
      </c>
      <c r="Y35" s="161" t="str">
        <f t="shared" si="7"/>
        <v>JETSET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5</v>
      </c>
      <c r="AJ35" s="109">
        <f t="shared" si="8"/>
        <v>10</v>
      </c>
    </row>
    <row r="36">
      <c r="A36" s="115">
        <v>19.0</v>
      </c>
      <c r="B36" s="297" t="s">
        <v>885</v>
      </c>
      <c r="C36" s="117" t="str">
        <f>IF(B36&gt;1,VLOOKUP(B36,DB!$D$4:$E$800,2,0),"")</f>
        <v>CL 850</v>
      </c>
      <c r="D36" s="252" t="s">
        <v>7</v>
      </c>
      <c r="E36" s="119" t="b">
        <v>0</v>
      </c>
      <c r="F36" s="119"/>
      <c r="G36" s="120" t="b">
        <v>0</v>
      </c>
      <c r="H36" s="230" t="s">
        <v>1145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">
        <v>738</v>
      </c>
      <c r="N36" s="171"/>
      <c r="O36" s="128" t="str">
        <f t="shared" si="34"/>
        <v>RON</v>
      </c>
      <c r="Q36" s="64" t="str">
        <f t="shared" si="35"/>
        <v>SA08</v>
      </c>
      <c r="R36" s="64" t="str">
        <f t="shared" si="36"/>
        <v>RON</v>
      </c>
      <c r="S36" s="64" t="str">
        <f t="shared" si="37"/>
        <v>CL 850</v>
      </c>
      <c r="T36" s="64" t="str">
        <f t="shared" si="38"/>
        <v>PK-IDR</v>
      </c>
      <c r="U36" s="64" t="str">
        <f t="shared" si="39"/>
        <v>PREMI</v>
      </c>
      <c r="V36" s="129" t="s">
        <v>1140</v>
      </c>
      <c r="W36" s="130" t="str">
        <f t="shared" si="5"/>
        <v>N-227GV</v>
      </c>
      <c r="X36" s="131" t="str">
        <f t="shared" si="6"/>
        <v>L 1000</v>
      </c>
      <c r="Y36" s="132" t="str">
        <f t="shared" si="7"/>
        <v>PREMI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3</v>
      </c>
      <c r="AI36" s="137">
        <f>COUNTIFS($AE$18:$AE$167,"&gt;19:00",$AE$18:$AE$167,"&lt;=20:00")</f>
        <v>1</v>
      </c>
      <c r="AJ36" s="138">
        <f t="shared" si="8"/>
        <v>4</v>
      </c>
    </row>
    <row r="37">
      <c r="A37" s="168">
        <v>20.0</v>
      </c>
      <c r="B37" s="298" t="s">
        <v>699</v>
      </c>
      <c r="C37" s="146" t="str">
        <f>IF(B37&gt;1,VLOOKUP(B37,DB!$D$4:$E$800,2,0),"")</f>
        <v>G IV</v>
      </c>
      <c r="D37" s="259" t="s">
        <v>7</v>
      </c>
      <c r="E37" s="148" t="b">
        <v>0</v>
      </c>
      <c r="F37" s="148">
        <v>0.34375</v>
      </c>
      <c r="G37" s="150" t="b">
        <v>1</v>
      </c>
      <c r="H37" s="228" t="s">
        <v>1146</v>
      </c>
      <c r="I37" s="152" t="str">
        <f>IF(K37&gt;1,VLOOKUP(K37,DB!$A$4:$B$500,2,0),"")</f>
        <v>EX RON</v>
      </c>
      <c r="J37" s="150" t="s">
        <v>1077</v>
      </c>
      <c r="K37" s="169" t="s">
        <v>7</v>
      </c>
      <c r="L37" s="150"/>
      <c r="M37" s="168" t="str">
        <f>IF(B37&gt;1,VLOOKUP(B37,DB!$D$4:$F$800,3,0),"")</f>
        <v>JETSET</v>
      </c>
      <c r="N37" s="170"/>
      <c r="O37" s="155" t="str">
        <f t="shared" si="34"/>
        <v/>
      </c>
      <c r="Q37" s="64" t="str">
        <f t="shared" si="35"/>
        <v/>
      </c>
      <c r="R37" s="64" t="str">
        <f t="shared" si="36"/>
        <v/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>T7-GBS</v>
      </c>
      <c r="X37" s="160" t="str">
        <f t="shared" si="6"/>
        <v>EMB 135</v>
      </c>
      <c r="Y37" s="161" t="str">
        <f t="shared" si="7"/>
        <v>KARISMA</v>
      </c>
      <c r="Z37" s="104" t="b">
        <v>1</v>
      </c>
      <c r="AA37" s="64"/>
      <c r="AC37" s="133"/>
      <c r="AD37" s="133" t="str">
        <f t="shared" si="40"/>
        <v>-</v>
      </c>
      <c r="AE37" s="133">
        <f t="shared" si="41"/>
        <v>0.34375</v>
      </c>
      <c r="AF37" s="162">
        <v>0.8340277777777778</v>
      </c>
      <c r="AG37" s="163">
        <v>0.875</v>
      </c>
      <c r="AH37" s="164">
        <f>COUNTIFS($AD$18:$AD$167,"&gt;20:00",$AD$18:$AD$167,"&lt;=21:00")</f>
        <v>3</v>
      </c>
      <c r="AI37" s="165">
        <f>COUNTIFS($AE$18:$AE$167,"&gt;20:00",$AE$18:$AE$167,"&lt;=21:00")</f>
        <v>2</v>
      </c>
      <c r="AJ37" s="109">
        <f t="shared" si="8"/>
        <v>5</v>
      </c>
    </row>
    <row r="38">
      <c r="A38" s="115">
        <v>21.0</v>
      </c>
      <c r="B38" s="295" t="s">
        <v>855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30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759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N-11UB</v>
      </c>
      <c r="U38" s="64" t="str">
        <f t="shared" si="39"/>
        <v>PTN</v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BGS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2</v>
      </c>
      <c r="AI38" s="137">
        <f>COUNTIFS($AE$18:$AE$167,"&gt;21:00",$AE$18:$AE$167,"&lt;=22:00")</f>
        <v>3</v>
      </c>
      <c r="AJ38" s="138">
        <f t="shared" si="8"/>
        <v>5</v>
      </c>
    </row>
    <row r="39">
      <c r="A39" s="168">
        <v>22.0</v>
      </c>
      <c r="B39" s="145" t="s">
        <v>757</v>
      </c>
      <c r="C39" s="146" t="str">
        <f>IF(B39&gt;1,VLOOKUP(B39,DB!$D$4:$E$800,2,0),"")</f>
        <v>BBJ 2</v>
      </c>
      <c r="D39" s="259" t="s">
        <v>7</v>
      </c>
      <c r="E39" s="189" t="b">
        <v>0</v>
      </c>
      <c r="F39" s="148"/>
      <c r="G39" s="190" t="b">
        <v>0</v>
      </c>
      <c r="H39" s="228" t="s">
        <v>1149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PTN</v>
      </c>
      <c r="N39" s="170"/>
      <c r="O39" s="155" t="str">
        <f t="shared" si="34"/>
        <v>RON</v>
      </c>
      <c r="Q39" s="64" t="str">
        <f t="shared" si="35"/>
        <v>SA11</v>
      </c>
      <c r="R39" s="64" t="str">
        <f t="shared" si="36"/>
        <v>RON</v>
      </c>
      <c r="S39" s="64" t="str">
        <f t="shared" si="37"/>
        <v>BBJ 2</v>
      </c>
      <c r="T39" s="64" t="str">
        <f t="shared" si="38"/>
        <v>PK-GRD</v>
      </c>
      <c r="U39" s="64" t="str">
        <f t="shared" si="39"/>
        <v>PTN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1</v>
      </c>
      <c r="AJ39" s="109">
        <f t="shared" si="8"/>
        <v>3</v>
      </c>
    </row>
    <row r="40">
      <c r="A40" s="115">
        <v>23.0</v>
      </c>
      <c r="B40" s="297" t="s">
        <v>751</v>
      </c>
      <c r="C40" s="117" t="str">
        <f>IF(B40&gt;1,VLOOKUP(B40,DB!$D$4:$E$800,2,0),"")</f>
        <v>GLEX</v>
      </c>
      <c r="D40" s="252" t="s">
        <v>7</v>
      </c>
      <c r="E40" s="191" t="b">
        <v>0</v>
      </c>
      <c r="F40" s="119">
        <v>0.2881944444444444</v>
      </c>
      <c r="G40" s="192" t="b">
        <v>1</v>
      </c>
      <c r="H40" s="230" t="s">
        <v>1150</v>
      </c>
      <c r="I40" s="122" t="str">
        <f>IF(K40&gt;1,VLOOKUP(K40,DB!$A$4:$B$500,2,0),"")</f>
        <v>EX RON</v>
      </c>
      <c r="J40" s="120" t="s">
        <v>1092</v>
      </c>
      <c r="K40" s="124" t="s">
        <v>7</v>
      </c>
      <c r="L40" s="120"/>
      <c r="M40" s="115" t="str">
        <f>IF(B40&gt;1,VLOOKUP(B40,DB!$D$4:$F$800,3,0),"")</f>
        <v>PREMI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0.2881944444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921</v>
      </c>
      <c r="C41" s="146" t="str">
        <f>IF(B41&gt;1,VLOOKUP(B41,DB!$D$4:$E$800,2,0),"")</f>
        <v>EMB 135</v>
      </c>
      <c r="D41" s="259" t="s">
        <v>7</v>
      </c>
      <c r="E41" s="199" t="b">
        <v>0</v>
      </c>
      <c r="F41" s="148"/>
      <c r="G41" s="190" t="b">
        <v>0</v>
      </c>
      <c r="H41" s="228" t="s">
        <v>1156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1138</v>
      </c>
      <c r="N41" s="200"/>
      <c r="O41" s="155" t="str">
        <f t="shared" si="34"/>
        <v>RON</v>
      </c>
      <c r="Q41" s="64" t="str">
        <f t="shared" si="35"/>
        <v>SA13</v>
      </c>
      <c r="R41" s="64" t="str">
        <f t="shared" si="36"/>
        <v>RON</v>
      </c>
      <c r="S41" s="64" t="str">
        <f t="shared" si="37"/>
        <v>EMB 135</v>
      </c>
      <c r="T41" s="64" t="str">
        <f t="shared" si="38"/>
        <v>VP-CLL</v>
      </c>
      <c r="U41" s="64" t="str">
        <f t="shared" si="39"/>
        <v>KARISMA</v>
      </c>
      <c r="V41" s="158" t="s">
        <v>1145</v>
      </c>
      <c r="W41" s="159" t="str">
        <f t="shared" si="5"/>
        <v>PK-IDR</v>
      </c>
      <c r="X41" s="160" t="str">
        <f t="shared" si="6"/>
        <v>CL 850</v>
      </c>
      <c r="Y41" s="161" t="str">
        <f t="shared" si="7"/>
        <v>PREMI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66</v>
      </c>
      <c r="AI41" s="204">
        <f t="shared" si="43"/>
        <v>68</v>
      </c>
      <c r="AJ41" s="204">
        <f t="shared" si="43"/>
        <v>134</v>
      </c>
    </row>
    <row r="42">
      <c r="A42" s="205">
        <v>25.0</v>
      </c>
      <c r="B42" s="297" t="s">
        <v>319</v>
      </c>
      <c r="C42" s="117" t="str">
        <f>IF(B42&gt;1,VLOOKUP(B42,DB!$D$4:$E$800,2,0),"")</f>
        <v>A 320</v>
      </c>
      <c r="D42" s="252" t="s">
        <v>7</v>
      </c>
      <c r="E42" s="206" t="b">
        <v>0</v>
      </c>
      <c r="F42" s="119">
        <v>0.4742288310226286</v>
      </c>
      <c r="G42" s="192" t="b">
        <v>1</v>
      </c>
      <c r="H42" s="230" t="s">
        <v>1151</v>
      </c>
      <c r="I42" s="122" t="str">
        <f>IF(K42&gt;1,VLOOKUP(K42,DB!$A$4:$B$500,2,0),"")</f>
        <v>EX RON</v>
      </c>
      <c r="J42" s="120" t="s">
        <v>1076</v>
      </c>
      <c r="K42" s="124" t="s">
        <v>7</v>
      </c>
      <c r="L42" s="120"/>
      <c r="M42" s="115" t="str">
        <f>IF(B42&gt;1,VLOOKUP(B42,DB!$D$4:$F$800,3,0),"")</f>
        <v>BATIK AIR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0.474228831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3</v>
      </c>
      <c r="AJ42" s="210">
        <f t="shared" ref="AJ42:AJ43" si="46">SUM(AH42:AI42)</f>
        <v>8</v>
      </c>
    </row>
    <row r="43">
      <c r="A43" s="168">
        <v>26.0</v>
      </c>
      <c r="B43" s="298" t="s">
        <v>209</v>
      </c>
      <c r="C43" s="146" t="str">
        <f>IF(B43&gt;1,VLOOKUP(B43,DB!$D$4:$E$800,2,0),"")</f>
        <v>A 320</v>
      </c>
      <c r="D43" s="259" t="s">
        <v>7</v>
      </c>
      <c r="E43" s="199" t="b">
        <v>0</v>
      </c>
      <c r="F43" s="148">
        <v>0.4340277777777778</v>
      </c>
      <c r="G43" s="190" t="b">
        <v>1</v>
      </c>
      <c r="H43" s="228" t="s">
        <v>1161</v>
      </c>
      <c r="I43" s="152" t="str">
        <f>IF(K43&gt;1,VLOOKUP(K43,DB!$A$4:$B$500,2,0),"")</f>
        <v>EX RON</v>
      </c>
      <c r="J43" s="150" t="s">
        <v>1078</v>
      </c>
      <c r="K43" s="169" t="s">
        <v>7</v>
      </c>
      <c r="L43" s="150"/>
      <c r="M43" s="168" t="str">
        <f>IF(B43&gt;1,VLOOKUP(B43,DB!$D$4:$F$800,3,0),"")</f>
        <v>BATIK AIR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0.4340277778</v>
      </c>
      <c r="AF43" s="212" t="s">
        <v>1158</v>
      </c>
      <c r="AG43" s="213"/>
      <c r="AH43" s="214">
        <f t="shared" ref="AH43:AI43" si="45">COUNTIF(I18:I165,"HGR")</f>
        <v>3</v>
      </c>
      <c r="AI43" s="215">
        <f t="shared" si="45"/>
        <v>5</v>
      </c>
      <c r="AJ43" s="215">
        <f t="shared" si="46"/>
        <v>8</v>
      </c>
    </row>
    <row r="44">
      <c r="A44" s="115">
        <v>27.0</v>
      </c>
      <c r="B44" s="297" t="s">
        <v>912</v>
      </c>
      <c r="C44" s="117" t="str">
        <f>IF(B44&gt;1,VLOOKUP(B44,DB!$D$4:$E$800,2,0),"")</f>
        <v>G VI</v>
      </c>
      <c r="D44" s="252" t="s">
        <v>7</v>
      </c>
      <c r="E44" s="206" t="b">
        <v>0</v>
      </c>
      <c r="F44" s="119"/>
      <c r="G44" s="192" t="b">
        <v>0</v>
      </c>
      <c r="H44" s="230" t="s">
        <v>1152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1153</v>
      </c>
      <c r="N44" s="193"/>
      <c r="O44" s="128" t="str">
        <f t="shared" si="34"/>
        <v>RON</v>
      </c>
      <c r="Q44" s="64" t="str">
        <f t="shared" si="35"/>
        <v>SA16</v>
      </c>
      <c r="R44" s="64" t="str">
        <f t="shared" si="36"/>
        <v>RON</v>
      </c>
      <c r="S44" s="64" t="str">
        <f t="shared" si="37"/>
        <v>G VI</v>
      </c>
      <c r="T44" s="64" t="str">
        <f t="shared" si="38"/>
        <v>T7-X14</v>
      </c>
      <c r="U44" s="64" t="str">
        <f t="shared" si="39"/>
        <v>AFM</v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906</v>
      </c>
      <c r="C45" s="146" t="str">
        <f>IF(B45&gt;1,VLOOKUP(B45,DB!$D$4:$E$800,2,0),"")</f>
        <v>G IV</v>
      </c>
      <c r="D45" s="259" t="s">
        <v>7</v>
      </c>
      <c r="E45" s="189" t="b">
        <v>0</v>
      </c>
      <c r="F45" s="148"/>
      <c r="G45" s="190" t="b">
        <v>0</v>
      </c>
      <c r="H45" s="228" t="s">
        <v>1154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1153</v>
      </c>
      <c r="N45" s="211"/>
      <c r="O45" s="155" t="str">
        <f t="shared" si="34"/>
        <v>RON</v>
      </c>
      <c r="Q45" s="64" t="str">
        <f t="shared" si="35"/>
        <v>SA17</v>
      </c>
      <c r="R45" s="64" t="str">
        <f t="shared" si="36"/>
        <v>RON</v>
      </c>
      <c r="S45" s="64" t="str">
        <f t="shared" si="37"/>
        <v>G IV</v>
      </c>
      <c r="T45" s="64" t="str">
        <f t="shared" si="38"/>
        <v>T7-HNA</v>
      </c>
      <c r="U45" s="64" t="str">
        <f t="shared" si="39"/>
        <v>AFM</v>
      </c>
      <c r="V45" s="158" t="s">
        <v>1150</v>
      </c>
      <c r="W45" s="159" t="str">
        <f t="shared" si="5"/>
        <v>PK-LUZ</v>
      </c>
      <c r="X45" s="160" t="str">
        <f t="shared" si="6"/>
        <v>A 320</v>
      </c>
      <c r="Y45" s="161" t="str">
        <f t="shared" si="7"/>
        <v>BATIK AIR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78</v>
      </c>
      <c r="C46" s="117" t="str">
        <f>IF(B46&gt;1,VLOOKUP(B46,DB!$D$4:$E$800,2,0),"")</f>
        <v>A 320</v>
      </c>
      <c r="D46" s="252" t="s">
        <v>7</v>
      </c>
      <c r="E46" s="191" t="b">
        <v>0</v>
      </c>
      <c r="F46" s="119"/>
      <c r="G46" s="192" t="b">
        <v>0</v>
      </c>
      <c r="H46" s="230" t="s">
        <v>1159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>BATIK AIR</v>
      </c>
      <c r="N46" s="193"/>
      <c r="O46" s="128" t="str">
        <f t="shared" si="34"/>
        <v>RON</v>
      </c>
      <c r="Q46" s="64" t="str">
        <f t="shared" si="35"/>
        <v>SA18</v>
      </c>
      <c r="R46" s="64" t="str">
        <f t="shared" si="36"/>
        <v>RON</v>
      </c>
      <c r="S46" s="64" t="str">
        <f t="shared" si="37"/>
        <v>A 320</v>
      </c>
      <c r="T46" s="64" t="str">
        <f t="shared" si="38"/>
        <v>PK-BKR</v>
      </c>
      <c r="U46" s="64" t="str">
        <f t="shared" si="39"/>
        <v>BATIK AIR</v>
      </c>
      <c r="V46" s="129" t="s">
        <v>1156</v>
      </c>
      <c r="W46" s="130" t="str">
        <f t="shared" si="5"/>
        <v>VP-CLL</v>
      </c>
      <c r="X46" s="131" t="str">
        <f t="shared" si="6"/>
        <v>EMB 135</v>
      </c>
      <c r="Y46" s="132" t="str">
        <f t="shared" si="7"/>
        <v>KARISMA</v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969</v>
      </c>
      <c r="C47" s="146" t="str">
        <f>IF(B47&gt;1,VLOOKUP(B47,DB!$D$4:$E$800,2,0),"")</f>
        <v>ATR 72</v>
      </c>
      <c r="D47" s="259" t="s">
        <v>7</v>
      </c>
      <c r="E47" s="199" t="b">
        <v>0</v>
      </c>
      <c r="F47" s="148"/>
      <c r="G47" s="190" t="b">
        <v>0</v>
      </c>
      <c r="H47" s="228" t="s">
        <v>1155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">
        <v>1134</v>
      </c>
      <c r="N47" s="200"/>
      <c r="O47" s="155" t="str">
        <f t="shared" si="34"/>
        <v>RON</v>
      </c>
      <c r="Q47" s="64" t="str">
        <f t="shared" si="35"/>
        <v>SA19</v>
      </c>
      <c r="R47" s="64" t="str">
        <f t="shared" si="36"/>
        <v>RON</v>
      </c>
      <c r="S47" s="64" t="str">
        <f t="shared" si="37"/>
        <v>ATR 72</v>
      </c>
      <c r="T47" s="64" t="str">
        <f t="shared" si="38"/>
        <v>PK-OTR</v>
      </c>
      <c r="U47" s="64" t="str">
        <f t="shared" si="39"/>
        <v>TAS</v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413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0.2757793402779498</v>
      </c>
      <c r="G48" s="192" t="b">
        <v>1</v>
      </c>
      <c r="H48" s="299" t="s">
        <v>1076</v>
      </c>
      <c r="I48" s="122" t="str">
        <f>IF(K48&gt;1,VLOOKUP(K48,DB!$A$4:$B$500,2,0),"")</f>
        <v>EX RON</v>
      </c>
      <c r="J48" s="123" t="str">
        <f>IF(L48&gt;1,VLOOKUP(L48,DB!$A$4:$B$500,2,0),"")</f>
        <v>WIMN</v>
      </c>
      <c r="K48" s="124" t="s">
        <v>7</v>
      </c>
      <c r="L48" s="120" t="s">
        <v>434</v>
      </c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0.2757793403</v>
      </c>
    </row>
    <row r="49">
      <c r="A49" s="168">
        <v>32.0</v>
      </c>
      <c r="B49" s="146" t="s">
        <v>173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>
        <v>0.4027777777777778</v>
      </c>
      <c r="G49" s="190" t="b">
        <v>1</v>
      </c>
      <c r="H49" s="300" t="s">
        <v>1080</v>
      </c>
      <c r="I49" s="152" t="str">
        <f>IF(K49&gt;1,VLOOKUP(K49,DB!$A$4:$B$500,2,0),"")</f>
        <v>EX RON</v>
      </c>
      <c r="J49" s="153" t="str">
        <f>IF(L49&gt;1,VLOOKUP(L49,DB!$A$4:$B$500,2,0),"")</f>
        <v>WADD</v>
      </c>
      <c r="K49" s="169" t="s">
        <v>7</v>
      </c>
      <c r="L49" s="150" t="s">
        <v>192</v>
      </c>
      <c r="M49" s="168" t="str">
        <f>IF(B49&gt;1,VLOOKUP(B49,DB!$D$4:$F$800,3,0),"")</f>
        <v>BATIK AIR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T7-X14</v>
      </c>
      <c r="X49" s="160" t="str">
        <f t="shared" si="6"/>
        <v>G VI</v>
      </c>
      <c r="Y49" s="161" t="str">
        <f t="shared" si="7"/>
        <v>AFM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0.4027777778</v>
      </c>
    </row>
    <row r="50">
      <c r="A50" s="115">
        <v>33.0</v>
      </c>
      <c r="B50" s="117" t="s">
        <v>715</v>
      </c>
      <c r="C50" s="117" t="str">
        <f>IF(B50&gt;1,VLOOKUP(B50,DB!$D$4:$E$800,2,0),"")</f>
        <v>ATR 72</v>
      </c>
      <c r="D50" s="252" t="s">
        <v>7</v>
      </c>
      <c r="E50" s="206" t="b">
        <v>0</v>
      </c>
      <c r="F50" s="119">
        <v>0.2131185648177052</v>
      </c>
      <c r="G50" s="192" t="b">
        <v>1</v>
      </c>
      <c r="H50" s="299" t="s">
        <v>1084</v>
      </c>
      <c r="I50" s="122" t="str">
        <f>IF(K50&gt;1,VLOOKUP(K50,DB!$A$4:$B$500,2,0),"")</f>
        <v>EX RON</v>
      </c>
      <c r="J50" s="123" t="str">
        <f>IF(L50&gt;1,VLOOKUP(L50,DB!$A$4:$B$500,2,0),"")</f>
        <v>WIDM</v>
      </c>
      <c r="K50" s="124" t="s">
        <v>7</v>
      </c>
      <c r="L50" s="120" t="s">
        <v>421</v>
      </c>
      <c r="M50" s="115" t="str">
        <f>IF(B50&gt;1,VLOOKUP(B50,DB!$D$4:$F$800,3,0),"")</f>
        <v>PELITA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T7-HNA</v>
      </c>
      <c r="X50" s="131" t="str">
        <f t="shared" si="6"/>
        <v>G IV</v>
      </c>
      <c r="Y50" s="132" t="str">
        <f t="shared" si="7"/>
        <v>AFM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0.2131185648</v>
      </c>
    </row>
    <row r="51">
      <c r="A51" s="168">
        <v>34.0</v>
      </c>
      <c r="B51" s="146" t="s">
        <v>628</v>
      </c>
      <c r="C51" s="146" t="str">
        <f>IF(B51&gt;1,VLOOKUP(B51,DB!$D$4:$E$800,2,0),"")</f>
        <v>B 738</v>
      </c>
      <c r="D51" s="259" t="s">
        <v>7</v>
      </c>
      <c r="E51" s="199" t="b">
        <v>0</v>
      </c>
      <c r="F51" s="148">
        <v>0.2548611111111111</v>
      </c>
      <c r="G51" s="190" t="b">
        <v>1</v>
      </c>
      <c r="H51" s="300" t="s">
        <v>1087</v>
      </c>
      <c r="I51" s="152" t="str">
        <f>IF(K51&gt;1,VLOOKUP(K51,DB!$A$4:$B$500,2,0),"")</f>
        <v>EX RON</v>
      </c>
      <c r="J51" s="153" t="str">
        <f>IF(L51&gt;1,VLOOKUP(L51,DB!$A$4:$B$500,2,0),"")</f>
        <v>WIMM</v>
      </c>
      <c r="K51" s="169" t="s">
        <v>7</v>
      </c>
      <c r="L51" s="150" t="s">
        <v>71</v>
      </c>
      <c r="M51" s="168" t="str">
        <f>IF(B51&gt;1,VLOOKUP(B51,DB!$D$4:$F$800,3,0),"")</f>
        <v>GARUDA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PK-BKR</v>
      </c>
      <c r="X51" s="160" t="str">
        <f t="shared" si="6"/>
        <v>A 320</v>
      </c>
      <c r="Y51" s="161" t="str">
        <f t="shared" si="7"/>
        <v>BATIK AIR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0.2548611111</v>
      </c>
    </row>
    <row r="52">
      <c r="A52" s="115">
        <v>35.0</v>
      </c>
      <c r="B52" s="117" t="s">
        <v>456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0.24097222222222223</v>
      </c>
      <c r="G52" s="192" t="b">
        <v>1</v>
      </c>
      <c r="H52" s="299" t="s">
        <v>1092</v>
      </c>
      <c r="I52" s="122" t="str">
        <f>IF(K52&gt;1,VLOOKUP(K52,DB!$A$4:$B$500,2,0),"")</f>
        <v>EX RON</v>
      </c>
      <c r="J52" s="123" t="str">
        <f>IF(L52&gt;1,VLOOKUP(L52,DB!$A$4:$B$500,2,0),"")</f>
        <v>WARR</v>
      </c>
      <c r="K52" s="124" t="s">
        <v>7</v>
      </c>
      <c r="L52" s="120" t="s">
        <v>487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PK-OTR</v>
      </c>
      <c r="X52" s="131" t="str">
        <f t="shared" si="6"/>
        <v>ATR 72</v>
      </c>
      <c r="Y52" s="132" t="str">
        <f t="shared" si="7"/>
        <v>TAS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0.2409722222</v>
      </c>
    </row>
    <row r="53">
      <c r="A53" s="168">
        <v>36.0</v>
      </c>
      <c r="B53" s="146" t="s">
        <v>340</v>
      </c>
      <c r="C53" s="146" t="str">
        <f>IF(B53&gt;1,VLOOKUP(B53,DB!$D$4:$E$800,2,0),"")</f>
        <v>ATR 72</v>
      </c>
      <c r="D53" s="259" t="s">
        <v>7</v>
      </c>
      <c r="E53" s="199" t="b">
        <v>0</v>
      </c>
      <c r="F53" s="148">
        <v>0.2423611111111111</v>
      </c>
      <c r="G53" s="190" t="b">
        <v>1</v>
      </c>
      <c r="H53" s="300" t="s">
        <v>1077</v>
      </c>
      <c r="I53" s="152" t="str">
        <f>IF(K53&gt;1,VLOOKUP(K53,DB!$A$4:$B$500,2,0),"")</f>
        <v>EX RON</v>
      </c>
      <c r="J53" s="153" t="str">
        <f>IF(L53&gt;1,VLOOKUP(L53,DB!$A$4:$B$500,2,0),"")</f>
        <v>WAHH</v>
      </c>
      <c r="K53" s="169" t="s">
        <v>7</v>
      </c>
      <c r="L53" s="150" t="s">
        <v>527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0.2423611111</v>
      </c>
    </row>
    <row r="54">
      <c r="A54" s="115">
        <v>37.0</v>
      </c>
      <c r="B54" s="117" t="s">
        <v>896</v>
      </c>
      <c r="C54" s="117" t="str">
        <f>IF(B54&gt;1,VLOOKUP(B54,DB!$D$4:$E$800,2,0),"")</f>
        <v>EMB 135</v>
      </c>
      <c r="D54" s="252" t="s">
        <v>7</v>
      </c>
      <c r="E54" s="206" t="b">
        <v>0</v>
      </c>
      <c r="F54" s="119">
        <v>0.28043620369862765</v>
      </c>
      <c r="G54" s="192" t="b">
        <v>1</v>
      </c>
      <c r="H54" s="299" t="s">
        <v>1079</v>
      </c>
      <c r="I54" s="122" t="str">
        <f>IF(K54&gt;1,VLOOKUP(K54,DB!$A$4:$B$500,2,0),"")</f>
        <v>EX RON</v>
      </c>
      <c r="J54" s="120" t="s">
        <v>23</v>
      </c>
      <c r="K54" s="124" t="s">
        <v>7</v>
      </c>
      <c r="L54" s="120"/>
      <c r="M54" s="115" t="s">
        <v>1153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0.2804362037</v>
      </c>
    </row>
    <row r="55">
      <c r="A55" s="168">
        <v>38.0</v>
      </c>
      <c r="B55" s="146" t="s">
        <v>85</v>
      </c>
      <c r="C55" s="146" t="str">
        <f>IF(B55&gt;1,VLOOKUP(B55,DB!$D$4:$E$800,2,0),"")</f>
        <v>A 320</v>
      </c>
      <c r="D55" s="259" t="s">
        <v>7</v>
      </c>
      <c r="E55" s="199" t="b">
        <v>0</v>
      </c>
      <c r="F55" s="148">
        <v>0.22472721064696088</v>
      </c>
      <c r="G55" s="190" t="b">
        <v>1</v>
      </c>
      <c r="H55" s="300" t="s">
        <v>1081</v>
      </c>
      <c r="I55" s="152" t="str">
        <f>IF(K55&gt;1,VLOOKUP(K55,DB!$A$4:$B$500,2,0),"")</f>
        <v>EX RON</v>
      </c>
      <c r="J55" s="153" t="str">
        <f>IF(L55&gt;1,VLOOKUP(L55,DB!$A$4:$B$500,2,0),"")</f>
        <v>WARR</v>
      </c>
      <c r="K55" s="169" t="s">
        <v>7</v>
      </c>
      <c r="L55" s="150" t="s">
        <v>208</v>
      </c>
      <c r="M55" s="168" t="str">
        <f>IF(B55&gt;1,VLOOKUP(B55,DB!$D$4:$F$800,3,0),"")</f>
        <v>BATIK AIR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0.2247272106</v>
      </c>
      <c r="AF55" s="4"/>
    </row>
    <row r="56">
      <c r="A56" s="115">
        <v>39.0</v>
      </c>
      <c r="B56" s="117" t="s">
        <v>31</v>
      </c>
      <c r="C56" s="117" t="str">
        <f>IF(B56&gt;1,VLOOKUP(B56,DB!$D$4:$E$800,2,0),"")</f>
        <v>B 734</v>
      </c>
      <c r="D56" s="252" t="s">
        <v>7</v>
      </c>
      <c r="E56" s="206" t="b">
        <v>0</v>
      </c>
      <c r="F56" s="119">
        <v>0.5633048726886045</v>
      </c>
      <c r="G56" s="192" t="b">
        <v>1</v>
      </c>
      <c r="H56" s="299" t="s">
        <v>1093</v>
      </c>
      <c r="I56" s="122" t="str">
        <f>IF(K56&gt;1,VLOOKUP(K56,DB!$A$4:$B$500,2,0),"")</f>
        <v>EX RON</v>
      </c>
      <c r="J56" s="123" t="str">
        <f>IF(L56&gt;1,VLOOKUP(L56,DB!$A$4:$B$500,2,0),"")</f>
        <v>WIOO</v>
      </c>
      <c r="K56" s="124" t="s">
        <v>7</v>
      </c>
      <c r="L56" s="120" t="s">
        <v>45</v>
      </c>
      <c r="M56" s="115" t="str">
        <f>IF(B56&gt;1,VLOOKUP(B56,DB!$D$4:$F$800,3,0),"")</f>
        <v>B. B. N.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0.5633048727</v>
      </c>
      <c r="AF56" s="4"/>
    </row>
    <row r="57">
      <c r="A57" s="168">
        <v>40.0</v>
      </c>
      <c r="B57" s="146" t="s">
        <v>827</v>
      </c>
      <c r="C57" s="146" t="str">
        <f>IF(B57&gt;1,VLOOKUP(B57,DB!$D$4:$E$800,2,0),"")</f>
        <v>B 733</v>
      </c>
      <c r="D57" s="259" t="s">
        <v>7</v>
      </c>
      <c r="E57" s="199" t="b">
        <v>0</v>
      </c>
      <c r="F57" s="148">
        <v>0.23111923610849772</v>
      </c>
      <c r="G57" s="190" t="b">
        <v>1</v>
      </c>
      <c r="H57" s="300" t="s">
        <v>1097</v>
      </c>
      <c r="I57" s="152" t="str">
        <f>IF(K57&gt;1,VLOOKUP(K57,DB!$A$4:$B$500,2,0),"")</f>
        <v>EX RON</v>
      </c>
      <c r="J57" s="153" t="str">
        <f>IF(L57&gt;1,VLOOKUP(L57,DB!$A$4:$B$500,2,0),"")</f>
        <v>WAGG</v>
      </c>
      <c r="K57" s="169" t="s">
        <v>7</v>
      </c>
      <c r="L57" s="150" t="s">
        <v>302</v>
      </c>
      <c r="M57" s="168" t="str">
        <f>IF(B57&gt;1,VLOOKUP(B57,DB!$D$4:$F$800,3,0),"")</f>
        <v>TRIGANA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0.2311192361</v>
      </c>
      <c r="AF57" s="4"/>
    </row>
    <row r="58">
      <c r="A58" s="115">
        <v>41.0</v>
      </c>
      <c r="B58" s="115" t="s">
        <v>833</v>
      </c>
      <c r="C58" s="117" t="str">
        <f>IF(B58&gt;1,VLOOKUP(B58,DB!$D$4:$E$800,2,0),"")</f>
        <v>B 733</v>
      </c>
      <c r="D58" s="252">
        <v>0.21388888888888888</v>
      </c>
      <c r="E58" s="224" t="b">
        <v>1</v>
      </c>
      <c r="F58" s="119">
        <v>0.28055555555555556</v>
      </c>
      <c r="G58" s="120" t="b">
        <v>1</v>
      </c>
      <c r="H58" s="230" t="s">
        <v>1101</v>
      </c>
      <c r="I58" s="122" t="str">
        <f>IF(K58&gt;1,VLOOKUP(K58,DB!$A$4:$B$500,2,0),"")</f>
        <v>WIMM</v>
      </c>
      <c r="J58" s="123" t="str">
        <f>IF(L58&gt;1,VLOOKUP(L58,DB!$A$4:$B$500,2,0),"")</f>
        <v>WIKK</v>
      </c>
      <c r="K58" s="124" t="s">
        <v>292</v>
      </c>
      <c r="L58" s="120" t="s">
        <v>308</v>
      </c>
      <c r="M58" s="115" t="str">
        <f>IF(B58&gt;1,VLOOKUP(B58,DB!$D$4:$F$800,3,0),"")</f>
        <v>TRIGANA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0.2138888889</v>
      </c>
      <c r="AE58" s="133">
        <f t="shared" si="41"/>
        <v>0.2805555556</v>
      </c>
      <c r="AF58" s="4"/>
    </row>
    <row r="59">
      <c r="A59" s="168">
        <v>42.0</v>
      </c>
      <c r="B59" s="168" t="s">
        <v>24</v>
      </c>
      <c r="C59" s="146" t="str">
        <f>IF(B59&gt;1,VLOOKUP(B59,DB!$D$4:$E$800,2,0),"")</f>
        <v>B 733</v>
      </c>
      <c r="D59" s="259">
        <v>0.2161502893504803</v>
      </c>
      <c r="E59" s="226" t="b">
        <v>1</v>
      </c>
      <c r="F59" s="148">
        <v>0.3020833333333333</v>
      </c>
      <c r="G59" s="227" t="b">
        <v>1</v>
      </c>
      <c r="H59" s="228" t="s">
        <v>1088</v>
      </c>
      <c r="I59" s="221" t="s">
        <v>23</v>
      </c>
      <c r="J59" s="150" t="s">
        <v>46</v>
      </c>
      <c r="K59" s="169"/>
      <c r="L59" s="150"/>
      <c r="M59" s="168" t="str">
        <f>IF(B59&gt;1,VLOOKUP(B59,DB!$D$4:$F$800,3,0),"")</f>
        <v>AIRNESIA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0.2161502894</v>
      </c>
      <c r="AE59" s="133">
        <f t="shared" si="41"/>
        <v>0.3020833333</v>
      </c>
      <c r="AF59" s="4"/>
    </row>
    <row r="60">
      <c r="A60" s="115">
        <v>43.0</v>
      </c>
      <c r="B60" s="115" t="s">
        <v>823</v>
      </c>
      <c r="C60" s="117" t="str">
        <f>IF(B60&gt;1,VLOOKUP(B60,DB!$D$4:$E$800,2,0),"")</f>
        <v>B 733</v>
      </c>
      <c r="D60" s="252">
        <v>0.21805555555555556</v>
      </c>
      <c r="E60" s="229" t="b">
        <v>1</v>
      </c>
      <c r="F60" s="119">
        <v>0.4122565740690334</v>
      </c>
      <c r="G60" s="192" t="b">
        <v>1</v>
      </c>
      <c r="H60" s="230" t="s">
        <v>1085</v>
      </c>
      <c r="I60" s="122" t="str">
        <f>IF(K60&gt;1,VLOOKUP(K60,DB!$A$4:$B$500,2,0),"")</f>
        <v>WAMM</v>
      </c>
      <c r="J60" s="123" t="str">
        <f>IF(L60&gt;1,VLOOKUP(L60,DB!$A$4:$B$500,2,0),"")</f>
        <v>WAOO</v>
      </c>
      <c r="K60" s="124" t="s">
        <v>361</v>
      </c>
      <c r="L60" s="120" t="s">
        <v>341</v>
      </c>
      <c r="M60" s="115" t="str">
        <f>IF(B60&gt;1,VLOOKUP(B60,DB!$D$4:$F$800,3,0),"")</f>
        <v>TRIGANA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0.2180555556</v>
      </c>
      <c r="AE60" s="133">
        <f t="shared" si="41"/>
        <v>0.4122565741</v>
      </c>
    </row>
    <row r="61">
      <c r="A61" s="168">
        <v>44.0</v>
      </c>
      <c r="B61" s="168" t="s">
        <v>166</v>
      </c>
      <c r="C61" s="146" t="str">
        <f>IF(B61&gt;1,VLOOKUP(B61,DB!$D$4:$E$800,2,0),"")</f>
        <v>A 320</v>
      </c>
      <c r="D61" s="259">
        <v>0.2611111111111111</v>
      </c>
      <c r="E61" s="231" t="b">
        <v>1</v>
      </c>
      <c r="F61" s="148">
        <v>0.45109196759585757</v>
      </c>
      <c r="G61" s="190" t="b">
        <v>1</v>
      </c>
      <c r="H61" s="228" t="s">
        <v>1081</v>
      </c>
      <c r="I61" s="152" t="str">
        <f>IF(K61&gt;1,VLOOKUP(K61,DB!$A$4:$B$500,2,0),"")</f>
        <v>WARR</v>
      </c>
      <c r="J61" s="153" t="str">
        <f>IF(L61&gt;1,VLOOKUP(L61,DB!$A$4:$B$500,2,0),"")</f>
        <v>WAHQ</v>
      </c>
      <c r="K61" s="169" t="s">
        <v>204</v>
      </c>
      <c r="L61" s="150" t="s">
        <v>233</v>
      </c>
      <c r="M61" s="168" t="str">
        <f>IF(B61&gt;1,VLOOKUP(B61,DB!$D$4:$F$800,3,0),"")</f>
        <v>BATIK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0.2611111111</v>
      </c>
      <c r="AE61" s="133">
        <f t="shared" si="41"/>
        <v>0.4510919676</v>
      </c>
    </row>
    <row r="62">
      <c r="A62" s="115">
        <v>45.0</v>
      </c>
      <c r="B62" s="115" t="s">
        <v>751</v>
      </c>
      <c r="C62" s="117" t="str">
        <f>IF(B62&gt;1,VLOOKUP(B62,DB!$D$4:$E$800,2,0),"")</f>
        <v>GLEX</v>
      </c>
      <c r="D62" s="264">
        <v>0.2951388888888889</v>
      </c>
      <c r="E62" s="232" t="b">
        <v>1</v>
      </c>
      <c r="F62" s="233">
        <v>0.3680555555555556</v>
      </c>
      <c r="G62" s="234" t="b">
        <v>1</v>
      </c>
      <c r="H62" s="235" t="s">
        <v>1092</v>
      </c>
      <c r="I62" s="219" t="s">
        <v>1150</v>
      </c>
      <c r="J62" s="120" t="s">
        <v>1178</v>
      </c>
      <c r="K62" s="236"/>
      <c r="L62" s="227"/>
      <c r="M62" s="115" t="str">
        <f>IF(B62&gt;1,VLOOKUP(B62,DB!$D$4:$F$800,3,0),"")</f>
        <v>PREMI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0.2951388889</v>
      </c>
      <c r="AE62" s="133">
        <f t="shared" si="41"/>
        <v>0.3680555556</v>
      </c>
    </row>
    <row r="63">
      <c r="A63" s="168">
        <v>46.0</v>
      </c>
      <c r="B63" s="168" t="s">
        <v>305</v>
      </c>
      <c r="C63" s="146" t="str">
        <f>IF(B63&gt;1,VLOOKUP(B63,DB!$D$4:$E$800,2,0),"")</f>
        <v>A 320</v>
      </c>
      <c r="D63" s="259">
        <v>0.32083333333333336</v>
      </c>
      <c r="E63" s="231" t="b">
        <v>1</v>
      </c>
      <c r="F63" s="148">
        <v>0.4076388888888889</v>
      </c>
      <c r="G63" s="190" t="b">
        <v>1</v>
      </c>
      <c r="H63" s="228" t="s">
        <v>1078</v>
      </c>
      <c r="I63" s="152" t="str">
        <f>IF(K63&gt;1,VLOOKUP(K63,DB!$A$4:$B$500,2,0),"")</f>
        <v>WALL</v>
      </c>
      <c r="J63" s="153" t="str">
        <f>IF(L63&gt;1,VLOOKUP(L63,DB!$A$4:$B$500,2,0),"")</f>
        <v>WAHS</v>
      </c>
      <c r="K63" s="169" t="s">
        <v>185</v>
      </c>
      <c r="L63" s="150" t="s">
        <v>258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0.3208333333</v>
      </c>
      <c r="AE63" s="133">
        <f t="shared" si="41"/>
        <v>0.4076388889</v>
      </c>
    </row>
    <row r="64">
      <c r="A64" s="115">
        <v>47.0</v>
      </c>
      <c r="B64" s="115" t="s">
        <v>176</v>
      </c>
      <c r="C64" s="117" t="str">
        <f>IF(B64&gt;1,VLOOKUP(B64,DB!$D$4:$E$800,2,0),"")</f>
        <v>A 320</v>
      </c>
      <c r="D64" s="252">
        <v>0.33194444444444443</v>
      </c>
      <c r="E64" s="229" t="b">
        <v>1</v>
      </c>
      <c r="F64" s="119">
        <v>0.49583333333333335</v>
      </c>
      <c r="G64" s="192" t="b">
        <v>1</v>
      </c>
      <c r="H64" s="230" t="s">
        <v>1079</v>
      </c>
      <c r="I64" s="122" t="str">
        <f>IF(K64&gt;1,VLOOKUP(K64,DB!$A$4:$B$500,2,0),"")</f>
        <v>WIBB</v>
      </c>
      <c r="J64" s="123" t="str">
        <f>IF(L64&gt;1,VLOOKUP(L64,DB!$A$4:$B$500,2,0),"")</f>
        <v>WIMM</v>
      </c>
      <c r="K64" s="124" t="s">
        <v>179</v>
      </c>
      <c r="L64" s="120" t="s">
        <v>141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0.3319444444</v>
      </c>
      <c r="AE64" s="133">
        <f t="shared" si="41"/>
        <v>0.4958333333</v>
      </c>
    </row>
    <row r="65">
      <c r="A65" s="168">
        <v>48.0</v>
      </c>
      <c r="B65" s="168" t="s">
        <v>83</v>
      </c>
      <c r="C65" s="146" t="str">
        <f>IF(B65&gt;1,VLOOKUP(B65,DB!$D$4:$E$800,2,0),"")</f>
        <v>A 320</v>
      </c>
      <c r="D65" s="259">
        <v>0.34375</v>
      </c>
      <c r="E65" s="231" t="b">
        <v>1</v>
      </c>
      <c r="F65" s="148">
        <v>0.47252633101743413</v>
      </c>
      <c r="G65" s="190" t="b">
        <v>1</v>
      </c>
      <c r="H65" s="228" t="s">
        <v>1076</v>
      </c>
      <c r="I65" s="152" t="str">
        <f>IF(K65&gt;1,VLOOKUP(K65,DB!$A$4:$B$500,2,0),"")</f>
        <v>WIPP</v>
      </c>
      <c r="J65" s="153" t="str">
        <f>IF(L65&gt;1,VLOOKUP(L65,DB!$A$4:$B$500,2,0),"")</f>
        <v>WARA</v>
      </c>
      <c r="K65" s="169" t="s">
        <v>163</v>
      </c>
      <c r="L65" s="150" t="s">
        <v>271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0.34375</v>
      </c>
      <c r="AE65" s="133">
        <f t="shared" si="41"/>
        <v>0.472526331</v>
      </c>
    </row>
    <row r="66">
      <c r="A66" s="115">
        <v>49.0</v>
      </c>
      <c r="B66" s="115" t="s">
        <v>85</v>
      </c>
      <c r="C66" s="117" t="str">
        <f>IF(B66&gt;1,VLOOKUP(B66,DB!$D$4:$E$800,2,0),"")</f>
        <v>A 320</v>
      </c>
      <c r="D66" s="252">
        <v>0.38333333333333336</v>
      </c>
      <c r="E66" s="229" t="b">
        <v>1</v>
      </c>
      <c r="F66" s="119">
        <v>0.41805555555555557</v>
      </c>
      <c r="G66" s="192" t="b">
        <v>1</v>
      </c>
      <c r="H66" s="230" t="s">
        <v>1088</v>
      </c>
      <c r="I66" s="122" t="str">
        <f>IF(K66&gt;1,VLOOKUP(K66,DB!$A$4:$B$500,2,0),"")</f>
        <v>WARR</v>
      </c>
      <c r="J66" s="123" t="str">
        <f>IF(L66&gt;1,VLOOKUP(L66,DB!$A$4:$B$500,2,0),"")</f>
        <v>WARR</v>
      </c>
      <c r="K66" s="124" t="s">
        <v>206</v>
      </c>
      <c r="L66" s="120" t="s">
        <v>220</v>
      </c>
      <c r="M66" s="115" t="str">
        <f>IF(B66&gt;1,VLOOKUP(B66,DB!$D$4:$F$800,3,0),"")</f>
        <v>BATIK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0.3833333333</v>
      </c>
      <c r="AE66" s="133">
        <f t="shared" si="41"/>
        <v>0.4180555556</v>
      </c>
    </row>
    <row r="67">
      <c r="A67" s="168">
        <v>50.0</v>
      </c>
      <c r="B67" s="168" t="s">
        <v>340</v>
      </c>
      <c r="C67" s="146" t="str">
        <f>IF(B67&gt;1,VLOOKUP(B67,DB!$D$4:$E$800,2,0),"")</f>
        <v>ATR 72</v>
      </c>
      <c r="D67" s="259">
        <v>0.3972222222222222</v>
      </c>
      <c r="E67" s="231" t="b">
        <v>1</v>
      </c>
      <c r="F67" s="148">
        <v>0.4231274999983725</v>
      </c>
      <c r="G67" s="190" t="b">
        <v>1</v>
      </c>
      <c r="H67" s="228" t="s">
        <v>1084</v>
      </c>
      <c r="I67" s="152" t="str">
        <f>IF(K67&gt;1,VLOOKUP(K67,DB!$A$4:$B$500,2,0),"")</f>
        <v>WAHH</v>
      </c>
      <c r="J67" s="153" t="str">
        <f>IF(L67&gt;1,VLOOKUP(L67,DB!$A$4:$B$500,2,0),"")</f>
        <v>WAHH</v>
      </c>
      <c r="K67" s="169" t="s">
        <v>531</v>
      </c>
      <c r="L67" s="150" t="s">
        <v>537</v>
      </c>
      <c r="M67" s="168" t="str">
        <f>IF(B67&gt;1,VLOOKUP(B67,DB!$D$4:$F$800,3,0),"")</f>
        <v>CITILINK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0.3972222222</v>
      </c>
      <c r="AE67" s="133">
        <f t="shared" si="41"/>
        <v>0.4231275</v>
      </c>
    </row>
    <row r="68">
      <c r="A68" s="115">
        <v>51.0</v>
      </c>
      <c r="B68" s="115" t="s">
        <v>827</v>
      </c>
      <c r="C68" s="117" t="str">
        <f>IF(B68&gt;1,VLOOKUP(B68,DB!$D$4:$E$800,2,0),"")</f>
        <v>B 733</v>
      </c>
      <c r="D68" s="264">
        <v>0.41041666666666665</v>
      </c>
      <c r="E68" s="232" t="b">
        <v>1</v>
      </c>
      <c r="F68" s="233">
        <v>0.5486111111111112</v>
      </c>
      <c r="G68" s="234" t="b">
        <v>1</v>
      </c>
      <c r="H68" s="235" t="s">
        <v>1097</v>
      </c>
      <c r="I68" s="122" t="str">
        <f>IF(K68&gt;1,VLOOKUP(K68,DB!$A$4:$B$500,2,0),"")</f>
        <v>WAGG</v>
      </c>
      <c r="J68" s="123" t="str">
        <f>IF(L68&gt;1,VLOOKUP(L68,DB!$A$4:$B$500,2,0),"")</f>
        <v>WAGG</v>
      </c>
      <c r="K68" s="236" t="s">
        <v>306</v>
      </c>
      <c r="L68" s="227" t="s">
        <v>300</v>
      </c>
      <c r="M68" s="115" t="str">
        <f>IF(B68&gt;1,VLOOKUP(B68,DB!$D$4:$F$800,3,0),"")</f>
        <v>TRIGANA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0.4104166667</v>
      </c>
      <c r="AE68" s="133">
        <f t="shared" si="41"/>
        <v>0.5486111111</v>
      </c>
    </row>
    <row r="69">
      <c r="A69" s="168">
        <v>52.0</v>
      </c>
      <c r="B69" s="168" t="s">
        <v>699</v>
      </c>
      <c r="C69" s="146" t="str">
        <f>IF(B69&gt;1,VLOOKUP(B69,DB!$D$4:$E$800,2,0),"")</f>
        <v>G IV</v>
      </c>
      <c r="D69" s="259">
        <v>0.3506944444444444</v>
      </c>
      <c r="E69" s="231" t="b">
        <v>1</v>
      </c>
      <c r="F69" s="148">
        <v>0.3993055555555556</v>
      </c>
      <c r="G69" s="190" t="b">
        <v>1</v>
      </c>
      <c r="H69" s="228" t="s">
        <v>1077</v>
      </c>
      <c r="I69" s="221" t="s">
        <v>1146</v>
      </c>
      <c r="J69" s="150" t="s">
        <v>1225</v>
      </c>
      <c r="K69" s="169"/>
      <c r="L69" s="150"/>
      <c r="M69" s="168" t="str">
        <f>IF(B69&gt;1,VLOOKUP(B69,DB!$D$4:$F$800,3,0),"")</f>
        <v>JETSET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0.3506944444</v>
      </c>
      <c r="AE69" s="133">
        <f t="shared" si="41"/>
        <v>0.3993055556</v>
      </c>
    </row>
    <row r="70">
      <c r="A70" s="115">
        <v>53.0</v>
      </c>
      <c r="B70" s="115" t="s">
        <v>456</v>
      </c>
      <c r="C70" s="117" t="str">
        <f>IF(B70&gt;1,VLOOKUP(B70,DB!$D$4:$E$800,2,0),"")</f>
        <v>A 320</v>
      </c>
      <c r="D70" s="252">
        <v>0.4013888888888889</v>
      </c>
      <c r="E70" s="229" t="b">
        <v>1</v>
      </c>
      <c r="F70" s="119">
        <v>0.4583333333333333</v>
      </c>
      <c r="G70" s="192" t="b">
        <v>1</v>
      </c>
      <c r="H70" s="230" t="s">
        <v>1087</v>
      </c>
      <c r="I70" s="122" t="str">
        <f>IF(K70&gt;1,VLOOKUP(K70,DB!$A$4:$B$500,2,0),"")</f>
        <v>WARR</v>
      </c>
      <c r="J70" s="123" t="str">
        <f>IF(L70&gt;1,VLOOKUP(L70,DB!$A$4:$B$500,2,0),"")</f>
        <v>WAHI</v>
      </c>
      <c r="K70" s="124" t="s">
        <v>497</v>
      </c>
      <c r="L70" s="120" t="s">
        <v>467</v>
      </c>
      <c r="M70" s="115" t="str">
        <f>IF(B70&gt;1,VLOOKUP(B70,DB!$D$4:$F$800,3,0),"")</f>
        <v>CITILINK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0.4013888889</v>
      </c>
      <c r="AE70" s="133">
        <f t="shared" si="41"/>
        <v>0.4583333333</v>
      </c>
      <c r="AF70" s="248" t="s">
        <v>1180</v>
      </c>
    </row>
    <row r="71">
      <c r="A71" s="168">
        <v>54.0</v>
      </c>
      <c r="B71" s="168" t="s">
        <v>710</v>
      </c>
      <c r="C71" s="146" t="str">
        <f>IF(B71&gt;1,VLOOKUP(B71,DB!$D$4:$E$800,2,0),"")</f>
        <v>G VII</v>
      </c>
      <c r="D71" s="259">
        <v>0.3715277777777778</v>
      </c>
      <c r="E71" s="231" t="b">
        <v>1</v>
      </c>
      <c r="F71" s="148">
        <v>0.5415305324058863</v>
      </c>
      <c r="G71" s="190" t="b">
        <v>1</v>
      </c>
      <c r="H71" s="228" t="s">
        <v>1096</v>
      </c>
      <c r="I71" s="221" t="s">
        <v>1178</v>
      </c>
      <c r="J71" s="150" t="s">
        <v>153</v>
      </c>
      <c r="K71" s="169"/>
      <c r="L71" s="150"/>
      <c r="M71" s="168" t="str">
        <f>IF(B71&gt;1,VLOOKUP(B71,DB!$D$4:$F$800,3,0),"")</f>
        <v>JIP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0.3715277778</v>
      </c>
      <c r="AE71" s="133">
        <f t="shared" si="41"/>
        <v>0.5415305324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778</v>
      </c>
      <c r="C72" s="117" t="str">
        <f>IF(B72&gt;1,VLOOKUP(B72,DB!$D$4:$E$800,2,0),"")</f>
        <v>C 208</v>
      </c>
      <c r="D72" s="264">
        <v>0.38055555555555554</v>
      </c>
      <c r="E72" s="232" t="b">
        <v>1</v>
      </c>
      <c r="F72" s="233">
        <v>0.5381944444444444</v>
      </c>
      <c r="G72" s="234" t="b">
        <v>1</v>
      </c>
      <c r="H72" s="235" t="s">
        <v>1075</v>
      </c>
      <c r="I72" s="122" t="str">
        <f>IF(K72&gt;1,VLOOKUP(K72,DB!$A$4:$B$500,2,0),"")</f>
        <v>WICC</v>
      </c>
      <c r="J72" s="123" t="str">
        <f>IF(L72&gt;1,VLOOKUP(L72,DB!$A$4:$B$500,2,0),"")</f>
        <v>WICC</v>
      </c>
      <c r="K72" s="236" t="s">
        <v>598</v>
      </c>
      <c r="L72" s="227" t="s">
        <v>596</v>
      </c>
      <c r="M72" s="115" t="str">
        <f>IF(B72&gt;1,VLOOKUP(B72,DB!$D$4:$F$800,3,0),"")</f>
        <v>SUSI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PK-BVX</v>
      </c>
      <c r="X72" s="131" t="str">
        <f t="shared" si="6"/>
        <v>AVANTI</v>
      </c>
      <c r="Y72" s="132" t="str">
        <f t="shared" si="7"/>
        <v>SUSI AIR</v>
      </c>
      <c r="Z72" s="104" t="b">
        <v>1</v>
      </c>
      <c r="AA72" s="64"/>
      <c r="AC72" s="133"/>
      <c r="AD72" s="133">
        <f t="shared" si="40"/>
        <v>0.3805555556</v>
      </c>
      <c r="AE72" s="133">
        <f t="shared" si="41"/>
        <v>0.5381944444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423</v>
      </c>
      <c r="C73" s="146" t="str">
        <f>IF(B73&gt;1,VLOOKUP(B73,DB!$D$4:$E$800,2,0),"")</f>
        <v>A 320</v>
      </c>
      <c r="D73" s="259">
        <v>0.42569444444444443</v>
      </c>
      <c r="E73" s="231" t="b">
        <v>1</v>
      </c>
      <c r="F73" s="148">
        <v>0.45662657407228835</v>
      </c>
      <c r="G73" s="190" t="b">
        <v>1</v>
      </c>
      <c r="H73" s="228" t="s">
        <v>1080</v>
      </c>
      <c r="I73" s="152" t="str">
        <f>IF(K73&gt;1,VLOOKUP(K73,DB!$A$4:$B$500,2,0),"")</f>
        <v>WARR</v>
      </c>
      <c r="J73" s="153" t="str">
        <f>IF(L73&gt;1,VLOOKUP(L73,DB!$A$4:$B$500,2,0),"")</f>
        <v>WIPP</v>
      </c>
      <c r="K73" s="169" t="s">
        <v>489</v>
      </c>
      <c r="L73" s="150" t="s">
        <v>463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BGS</v>
      </c>
      <c r="Z73" s="104" t="b">
        <v>1</v>
      </c>
      <c r="AA73" s="64"/>
      <c r="AC73" s="133"/>
      <c r="AD73" s="133">
        <f t="shared" si="40"/>
        <v>0.4256944444</v>
      </c>
      <c r="AE73" s="133">
        <f t="shared" si="41"/>
        <v>0.4566265741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628</v>
      </c>
      <c r="C74" s="117" t="str">
        <f>IF(B74&gt;1,VLOOKUP(B74,DB!$D$4:$E$800,2,0),"")</f>
        <v>B 738</v>
      </c>
      <c r="D74" s="252">
        <v>0.49166666666666664</v>
      </c>
      <c r="E74" s="229" t="b">
        <v>1</v>
      </c>
      <c r="F74" s="119">
        <v>0.5258526851830538</v>
      </c>
      <c r="G74" s="192" t="b">
        <v>1</v>
      </c>
      <c r="H74" s="230" t="s">
        <v>1087</v>
      </c>
      <c r="I74" s="122" t="str">
        <f>IF(K74&gt;1,VLOOKUP(K74,DB!$A$4:$B$500,2,0),"")</f>
        <v>WIMM</v>
      </c>
      <c r="J74" s="123" t="str">
        <f>IF(L74&gt;1,VLOOKUP(L74,DB!$A$4:$B$500,2,0),"")</f>
        <v>WARR</v>
      </c>
      <c r="K74" s="124" t="s">
        <v>73</v>
      </c>
      <c r="L74" s="120" t="s">
        <v>74</v>
      </c>
      <c r="M74" s="115" t="str">
        <f>IF(B74&gt;1,VLOOKUP(B74,DB!$D$4:$F$800,3,0),"")</f>
        <v>GARUDA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T7-TUN</v>
      </c>
      <c r="X74" s="131" t="str">
        <f t="shared" si="6"/>
        <v>HK 850</v>
      </c>
      <c r="Y74" s="132" t="str">
        <f t="shared" si="7"/>
        <v>KARISMA</v>
      </c>
      <c r="Z74" s="104" t="b">
        <v>1</v>
      </c>
      <c r="AA74" s="64"/>
      <c r="AC74" s="133"/>
      <c r="AD74" s="133">
        <f t="shared" si="40"/>
        <v>0.4916666667</v>
      </c>
      <c r="AE74" s="133">
        <f t="shared" si="41"/>
        <v>0.5258526852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413</v>
      </c>
      <c r="C75" s="146" t="str">
        <f>IF(B75&gt;1,VLOOKUP(B75,DB!$D$4:$E$800,2,0),"")</f>
        <v>A 320</v>
      </c>
      <c r="D75" s="259">
        <v>0.4875</v>
      </c>
      <c r="E75" s="231" t="b">
        <v>1</v>
      </c>
      <c r="F75" s="148">
        <v>0.540340543986531</v>
      </c>
      <c r="G75" s="190" t="b">
        <v>1</v>
      </c>
      <c r="H75" s="228" t="s">
        <v>1084</v>
      </c>
      <c r="I75" s="152" t="str">
        <f>IF(K75&gt;1,VLOOKUP(K75,DB!$A$4:$B$500,2,0),"")</f>
        <v>WIMN</v>
      </c>
      <c r="J75" s="153" t="str">
        <f>IF(L75&gt;1,VLOOKUP(L75,DB!$A$4:$B$500,2,0),"")</f>
        <v>WARA</v>
      </c>
      <c r="K75" s="169" t="s">
        <v>437</v>
      </c>
      <c r="L75" s="150" t="s">
        <v>483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0.4875</v>
      </c>
      <c r="AE75" s="133">
        <f t="shared" si="41"/>
        <v>0.540340544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833</v>
      </c>
      <c r="C76" s="117" t="str">
        <f>IF(B76&gt;1,VLOOKUP(B76,DB!$D$4:$E$800,2,0),"")</f>
        <v>B 733</v>
      </c>
      <c r="D76" s="252">
        <v>0.48194444444444445</v>
      </c>
      <c r="E76" s="229" t="b">
        <v>1</v>
      </c>
      <c r="F76" s="119"/>
      <c r="G76" s="192" t="b">
        <v>0</v>
      </c>
      <c r="H76" s="230" t="s">
        <v>1101</v>
      </c>
      <c r="I76" s="122" t="str">
        <f>IF(K76&gt;1,VLOOKUP(K76,DB!$A$4:$B$500,2,0),"")</f>
        <v>WIDN</v>
      </c>
      <c r="J76" s="123" t="str">
        <f>IF(L76&gt;1,VLOOKUP(L76,DB!$A$4:$B$500,2,0),"")</f>
        <v/>
      </c>
      <c r="K76" s="124" t="s">
        <v>316</v>
      </c>
      <c r="L76" s="120"/>
      <c r="M76" s="115" t="str">
        <f>IF(B76&gt;1,VLOOKUP(B76,DB!$D$4:$F$800,3,0),"")</f>
        <v>TRIGANA</v>
      </c>
      <c r="N76" s="220"/>
      <c r="O76" s="128" t="str">
        <f t="shared" si="34"/>
        <v>RON</v>
      </c>
      <c r="Q76" s="64" t="str">
        <f t="shared" si="35"/>
        <v>B13</v>
      </c>
      <c r="R76" s="64" t="str">
        <f t="shared" si="36"/>
        <v>RON</v>
      </c>
      <c r="S76" s="64" t="str">
        <f t="shared" si="37"/>
        <v>B 733</v>
      </c>
      <c r="T76" s="64" t="str">
        <f t="shared" si="38"/>
        <v>PK-YST</v>
      </c>
      <c r="U76" s="64" t="str">
        <f t="shared" si="39"/>
        <v>TRIGANA</v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0.4819444444</v>
      </c>
      <c r="AE76" s="133" t="str">
        <f t="shared" si="41"/>
        <v>-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209</v>
      </c>
      <c r="C77" s="146" t="str">
        <f>IF(B77&gt;1,VLOOKUP(B77,DB!$D$4:$E$800,2,0),"")</f>
        <v>A 320</v>
      </c>
      <c r="D77" s="259">
        <v>0.4409722222222222</v>
      </c>
      <c r="E77" s="231" t="b">
        <v>1</v>
      </c>
      <c r="F77" s="148">
        <v>0.5263016782409977</v>
      </c>
      <c r="G77" s="190" t="b">
        <v>1</v>
      </c>
      <c r="H77" s="228" t="s">
        <v>1078</v>
      </c>
      <c r="I77" s="221" t="s">
        <v>1161</v>
      </c>
      <c r="J77" s="153" t="str">
        <f>IF(L77&gt;1,VLOOKUP(L77,DB!$A$4:$B$500,2,0),"")</f>
        <v>WAHI</v>
      </c>
      <c r="K77" s="169" t="s">
        <v>7</v>
      </c>
      <c r="L77" s="150" t="s">
        <v>245</v>
      </c>
      <c r="M77" s="168" t="str">
        <f>IF(B77&gt;1,VLOOKUP(B77,DB!$D$4:$F$800,3,0),"")</f>
        <v>BATIK AIR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0.4409722222</v>
      </c>
      <c r="AE77" s="133">
        <f t="shared" si="41"/>
        <v>0.5263016782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705</v>
      </c>
      <c r="C78" s="117" t="str">
        <f>IF(B78&gt;1,VLOOKUP(B78,DB!$D$4:$E$800,2,0),"")</f>
        <v>CT 680</v>
      </c>
      <c r="D78" s="252">
        <v>0.4430764351855032</v>
      </c>
      <c r="E78" s="229" t="b">
        <v>1</v>
      </c>
      <c r="F78" s="119">
        <v>0.5305555555555556</v>
      </c>
      <c r="G78" s="192" t="b">
        <v>1</v>
      </c>
      <c r="H78" s="230" t="s">
        <v>1092</v>
      </c>
      <c r="I78" s="219" t="s">
        <v>1160</v>
      </c>
      <c r="J78" s="120" t="s">
        <v>23</v>
      </c>
      <c r="K78" s="124"/>
      <c r="L78" s="120"/>
      <c r="M78" s="115" t="str">
        <f>IF(B78&gt;1,VLOOKUP(B78,DB!$D$4:$F$800,3,0),"")</f>
        <v>JIP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0.4430764352</v>
      </c>
      <c r="AE78" s="133">
        <f t="shared" si="41"/>
        <v>0.5305555556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696</v>
      </c>
      <c r="C79" s="146" t="str">
        <f>IF(B79&gt;1,VLOOKUP(B79,DB!$D$4:$E$800,2,0),"")</f>
        <v>EMB 135</v>
      </c>
      <c r="D79" s="259">
        <v>0.47847222222222224</v>
      </c>
      <c r="E79" s="231" t="b">
        <v>1</v>
      </c>
      <c r="F79" s="148">
        <v>0.5858914814816671</v>
      </c>
      <c r="G79" s="190" t="b">
        <v>1</v>
      </c>
      <c r="H79" s="228" t="s">
        <v>1100</v>
      </c>
      <c r="I79" s="221" t="s">
        <v>1171</v>
      </c>
      <c r="J79" s="150" t="s">
        <v>252</v>
      </c>
      <c r="K79" s="169"/>
      <c r="L79" s="150"/>
      <c r="M79" s="168" t="str">
        <f>IF(B79&gt;1,VLOOKUP(B79,DB!$D$4:$F$800,3,0),"")</f>
        <v>IAT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 t="str">
        <f>IF(#REF!="","-",#REF!)</f>
        <v>#REF!</v>
      </c>
      <c r="AE79" s="133">
        <f t="shared" si="41"/>
        <v>0.5858914815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319</v>
      </c>
      <c r="C80" s="117" t="str">
        <f>IF(B80&gt;1,VLOOKUP(B80,DB!$D$4:$E$800,2,0),"")</f>
        <v>A 320</v>
      </c>
      <c r="D80" s="252">
        <v>0.47847222222222224</v>
      </c>
      <c r="E80" s="229" t="b">
        <v>1</v>
      </c>
      <c r="F80" s="119">
        <v>0.5416658101894427</v>
      </c>
      <c r="G80" s="192" t="b">
        <v>1</v>
      </c>
      <c r="H80" s="230" t="s">
        <v>1076</v>
      </c>
      <c r="I80" s="219" t="s">
        <v>1151</v>
      </c>
      <c r="J80" s="123" t="str">
        <f>IF(L80&gt;1,VLOOKUP(L80,DB!$A$4:$B$500,2,0),"")</f>
        <v>WIPP</v>
      </c>
      <c r="K80" s="124" t="s">
        <v>7</v>
      </c>
      <c r="L80" s="120" t="s">
        <v>152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>IF(D79="","-",D79)</f>
        <v>0.4784722222</v>
      </c>
      <c r="AE80" s="133">
        <f t="shared" si="41"/>
        <v>0.5416658102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24</v>
      </c>
      <c r="C81" s="146" t="str">
        <f>IF(B81&gt;1,VLOOKUP(B81,DB!$D$4:$E$800,2,0),"")</f>
        <v>B 733</v>
      </c>
      <c r="D81" s="259">
        <v>0.4965277777777778</v>
      </c>
      <c r="E81" s="231" t="b">
        <v>1</v>
      </c>
      <c r="F81" s="148">
        <v>0.6167095717610209</v>
      </c>
      <c r="G81" s="190" t="b">
        <v>1</v>
      </c>
      <c r="H81" s="228" t="s">
        <v>1088</v>
      </c>
      <c r="I81" s="221" t="s">
        <v>23</v>
      </c>
      <c r="J81" s="150" t="s">
        <v>35</v>
      </c>
      <c r="K81" s="169"/>
      <c r="L81" s="150"/>
      <c r="M81" s="168" t="str">
        <f>IF(B81&gt;1,VLOOKUP(B81,DB!$D$4:$F$800,3,0),"")</f>
        <v>AIRNESIA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ref="AD81:AD167" si="47">IF(D81="","-",D81)</f>
        <v>0.4965277778</v>
      </c>
      <c r="AE81" s="133">
        <f t="shared" si="41"/>
        <v>0.6167095718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305</v>
      </c>
      <c r="C82" s="117" t="str">
        <f>IF(B82&gt;1,VLOOKUP(B82,DB!$D$4:$E$800,2,0),"")</f>
        <v>A 320</v>
      </c>
      <c r="D82" s="252">
        <v>0.5236111111111111</v>
      </c>
      <c r="E82" s="229" t="b">
        <v>1</v>
      </c>
      <c r="F82" s="119">
        <v>0.5687268402762129</v>
      </c>
      <c r="G82" s="192" t="b">
        <v>1</v>
      </c>
      <c r="H82" s="230" t="s">
        <v>1080</v>
      </c>
      <c r="I82" s="122" t="str">
        <f>IF(K82&gt;1,VLOOKUP(K82,DB!$A$4:$B$500,2,0),"")</f>
        <v>WAHS</v>
      </c>
      <c r="J82" s="123" t="str">
        <f>IF(L82&gt;1,VLOOKUP(L82,DB!$A$4:$B$500,2,0),"")</f>
        <v>WIEE</v>
      </c>
      <c r="K82" s="124" t="s">
        <v>256</v>
      </c>
      <c r="L82" s="120" t="s">
        <v>183</v>
      </c>
      <c r="M82" s="115" t="str">
        <f>IF(B82&gt;1,VLOOKUP(B82,DB!$D$4:$F$800,3,0),"")</f>
        <v>BATIK AIR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7"/>
        <v>0.5236111111</v>
      </c>
      <c r="AE82" s="133">
        <f t="shared" si="41"/>
        <v>0.5687268403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85</v>
      </c>
      <c r="C83" s="146" t="str">
        <f>IF(B83&gt;1,VLOOKUP(B83,DB!$D$4:$E$800,2,0),"")</f>
        <v>A 320</v>
      </c>
      <c r="D83" s="259">
        <v>0.5666666666666667</v>
      </c>
      <c r="E83" s="231" t="b">
        <v>1</v>
      </c>
      <c r="F83" s="148">
        <v>0.6017085300918552</v>
      </c>
      <c r="G83" s="190" t="b">
        <v>1</v>
      </c>
      <c r="H83" s="228" t="s">
        <v>1081</v>
      </c>
      <c r="I83" s="152" t="str">
        <f>IF(K83&gt;1,VLOOKUP(K83,DB!$A$4:$B$500,2,0),"")</f>
        <v>WARR</v>
      </c>
      <c r="J83" s="153" t="str">
        <f>IF(L83&gt;1,VLOOKUP(L83,DB!$A$4:$B$500,2,0),"")</f>
        <v>WARR</v>
      </c>
      <c r="K83" s="169" t="s">
        <v>226</v>
      </c>
      <c r="L83" s="150" t="s">
        <v>198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7"/>
        <v>0.5666666667</v>
      </c>
      <c r="AE83" s="133">
        <f t="shared" si="41"/>
        <v>0.6017085301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340</v>
      </c>
      <c r="C84" s="117" t="str">
        <f>IF(B84&gt;1,VLOOKUP(B84,DB!$D$4:$E$800,2,0),"")</f>
        <v>ATR 72</v>
      </c>
      <c r="D84" s="252">
        <v>0.5555555555555556</v>
      </c>
      <c r="E84" s="229" t="b">
        <v>1</v>
      </c>
      <c r="F84" s="119">
        <v>0.5769060416641878</v>
      </c>
      <c r="G84" s="192" t="b">
        <v>1</v>
      </c>
      <c r="H84" s="230" t="s">
        <v>1084</v>
      </c>
      <c r="I84" s="122" t="str">
        <f>IF(K84&gt;1,VLOOKUP(K84,DB!$A$4:$B$500,2,0),"")</f>
        <v>WAHH</v>
      </c>
      <c r="J84" s="123" t="str">
        <f>IF(L84&gt;1,VLOOKUP(L84,DB!$A$4:$B$500,2,0),"")</f>
        <v>WAHH</v>
      </c>
      <c r="K84" s="124" t="s">
        <v>535</v>
      </c>
      <c r="L84" s="120" t="s">
        <v>533</v>
      </c>
      <c r="M84" s="115" t="str">
        <f>IF(B84&gt;1,VLOOKUP(B84,DB!$D$4:$F$800,3,0),"")</f>
        <v>CITILINK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7"/>
        <v>0.5555555556</v>
      </c>
      <c r="AE84" s="133">
        <f t="shared" si="41"/>
        <v>0.5769060417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755</v>
      </c>
      <c r="C85" s="146" t="str">
        <f>IF(B85&gt;1,VLOOKUP(B85,DB!$D$4:$E$800,2,0),"")</f>
        <v>AW 139</v>
      </c>
      <c r="D85" s="259">
        <v>0.5333333333333333</v>
      </c>
      <c r="E85" s="231" t="b">
        <v>1</v>
      </c>
      <c r="F85" s="148">
        <v>0.5486111111111112</v>
      </c>
      <c r="G85" s="190" t="b">
        <v>1</v>
      </c>
      <c r="H85" s="228" t="s">
        <v>1146</v>
      </c>
      <c r="I85" s="221" t="s">
        <v>1226</v>
      </c>
      <c r="J85" s="150" t="s">
        <v>1171</v>
      </c>
      <c r="K85" s="169"/>
      <c r="L85" s="150"/>
      <c r="M85" s="168" t="str">
        <f>IF(B85&gt;1,VLOOKUP(B85,DB!$D$4:$F$800,3,0),"")</f>
        <v>PREMI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7"/>
        <v>0.5333333333</v>
      </c>
      <c r="AE85" s="133">
        <f t="shared" si="41"/>
        <v>0.5486111111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166</v>
      </c>
      <c r="C86" s="117" t="str">
        <f>IF(B86&gt;1,VLOOKUP(B86,DB!$D$4:$E$800,2,0),"")</f>
        <v>A 320</v>
      </c>
      <c r="D86" s="252">
        <v>0.5631134259310784</v>
      </c>
      <c r="E86" s="229" t="b">
        <v>1</v>
      </c>
      <c r="F86" s="119">
        <v>0.6501426967588486</v>
      </c>
      <c r="G86" s="192" t="b">
        <v>1</v>
      </c>
      <c r="H86" s="230" t="s">
        <v>1078</v>
      </c>
      <c r="I86" s="122" t="str">
        <f>IF(K86&gt;1,VLOOKUP(K86,DB!$A$4:$B$500,2,0),"")</f>
        <v>WAHQ</v>
      </c>
      <c r="J86" s="123" t="str">
        <f>IF(L86&gt;1,VLOOKUP(L86,DB!$A$4:$B$500,2,0),"")</f>
        <v>WIPP</v>
      </c>
      <c r="K86" s="124" t="s">
        <v>235</v>
      </c>
      <c r="L86" s="120" t="s">
        <v>167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7"/>
        <v>0.5631134259</v>
      </c>
      <c r="AE86" s="133">
        <f t="shared" si="41"/>
        <v>0.6501426968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708</v>
      </c>
      <c r="C87" s="146" t="str">
        <f>IF(B87&gt;1,VLOOKUP(B87,DB!$D$4:$E$800,2,0),"")</f>
        <v>BBJ</v>
      </c>
      <c r="D87" s="259">
        <v>0.5390366666688351</v>
      </c>
      <c r="E87" s="231" t="b">
        <v>1</v>
      </c>
      <c r="F87" s="148">
        <v>0.5722222222222222</v>
      </c>
      <c r="G87" s="190" t="b">
        <v>1</v>
      </c>
      <c r="H87" s="228" t="s">
        <v>1092</v>
      </c>
      <c r="I87" s="221" t="s">
        <v>1148</v>
      </c>
      <c r="J87" s="150" t="s">
        <v>1227</v>
      </c>
      <c r="K87" s="169"/>
      <c r="L87" s="150"/>
      <c r="M87" s="168" t="str">
        <f>IF(B87&gt;1,VLOOKUP(B87,DB!$D$4:$F$800,3,0),"")</f>
        <v>JIP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7"/>
        <v>0.5390366667</v>
      </c>
      <c r="AE87" s="133">
        <f t="shared" si="41"/>
        <v>0.5722222222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920</v>
      </c>
      <c r="C88" s="117" t="str">
        <f>IF(B88&gt;1,VLOOKUP(B88,DB!$D$4:$E$800,2,0),"")</f>
        <v>GLEX</v>
      </c>
      <c r="D88" s="264">
        <v>0.5576388888888889</v>
      </c>
      <c r="E88" s="232" t="b">
        <v>1</v>
      </c>
      <c r="F88" s="233">
        <v>0.5821553587957169</v>
      </c>
      <c r="G88" s="234" t="b">
        <v>1</v>
      </c>
      <c r="H88" s="235" t="s">
        <v>1077</v>
      </c>
      <c r="I88" s="219" t="s">
        <v>135</v>
      </c>
      <c r="J88" s="120" t="s">
        <v>1171</v>
      </c>
      <c r="K88" s="236"/>
      <c r="L88" s="227"/>
      <c r="M88" s="115" t="s">
        <v>1153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7"/>
        <v>0.5576388889</v>
      </c>
      <c r="AE88" s="133">
        <f t="shared" si="41"/>
        <v>0.5821553588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423</v>
      </c>
      <c r="C89" s="146" t="str">
        <f>IF(B89&gt;1,VLOOKUP(B89,DB!$D$4:$E$800,2,0),"")</f>
        <v>A 320</v>
      </c>
      <c r="D89" s="259">
        <v>0.5763888888888888</v>
      </c>
      <c r="E89" s="231" t="b">
        <v>1</v>
      </c>
      <c r="F89" s="148">
        <v>0.6050760069483658</v>
      </c>
      <c r="G89" s="190" t="b">
        <v>1</v>
      </c>
      <c r="H89" s="228" t="s">
        <v>1087</v>
      </c>
      <c r="I89" s="152" t="str">
        <f>IF(K89&gt;1,VLOOKUP(K89,DB!$A$4:$B$500,2,0),"")</f>
        <v>WIPP</v>
      </c>
      <c r="J89" s="153" t="str">
        <f>IF(L89&gt;1,VLOOKUP(L89,DB!$A$4:$B$500,2,0),"")</f>
        <v>WARR</v>
      </c>
      <c r="K89" s="169" t="s">
        <v>465</v>
      </c>
      <c r="L89" s="150" t="s">
        <v>495</v>
      </c>
      <c r="M89" s="168" t="str">
        <f>IF(B89&gt;1,VLOOKUP(B89,DB!$D$4:$F$800,3,0),"")</f>
        <v>CITILINK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7"/>
        <v>0.5763888889</v>
      </c>
      <c r="AE89" s="133">
        <f t="shared" si="41"/>
        <v>0.6050760069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173</v>
      </c>
      <c r="C90" s="117" t="str">
        <f>IF(B90&gt;1,VLOOKUP(B90,DB!$D$4:$E$800,2,0),"")</f>
        <v>A 320</v>
      </c>
      <c r="D90" s="252">
        <v>0.5979166666666667</v>
      </c>
      <c r="E90" s="229" t="b">
        <v>1</v>
      </c>
      <c r="F90" s="119">
        <v>0.6587260416708887</v>
      </c>
      <c r="G90" s="192" t="b">
        <v>1</v>
      </c>
      <c r="H90" s="230" t="s">
        <v>1079</v>
      </c>
      <c r="I90" s="122" t="str">
        <f>IF(K90&gt;1,VLOOKUP(K90,DB!$A$4:$B$500,2,0),"")</f>
        <v>WADD</v>
      </c>
      <c r="J90" s="123" t="str">
        <f>IF(L90&gt;1,VLOOKUP(L90,DB!$A$4:$B$500,2,0),"")</f>
        <v>WADD</v>
      </c>
      <c r="K90" s="124" t="s">
        <v>189</v>
      </c>
      <c r="L90" s="120" t="s">
        <v>196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7"/>
        <v>0.5979166667</v>
      </c>
      <c r="AE90" s="133">
        <f t="shared" si="41"/>
        <v>0.6587260417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456</v>
      </c>
      <c r="C91" s="146" t="str">
        <f>IF(B91&gt;1,VLOOKUP(B91,DB!$D$4:$E$800,2,0),"")</f>
        <v>A 320</v>
      </c>
      <c r="D91" s="259">
        <v>0.59375</v>
      </c>
      <c r="E91" s="231" t="b">
        <v>1</v>
      </c>
      <c r="F91" s="148">
        <v>0.6627691782414331</v>
      </c>
      <c r="G91" s="190" t="b">
        <v>1</v>
      </c>
      <c r="H91" s="228" t="s">
        <v>1080</v>
      </c>
      <c r="I91" s="152" t="str">
        <f>IF(K91&gt;1,VLOOKUP(K91,DB!$A$4:$B$500,2,0),"")</f>
        <v>WAHI</v>
      </c>
      <c r="J91" s="153" t="str">
        <f>IF(L91&gt;1,VLOOKUP(L91,DB!$A$4:$B$500,2,0),"")</f>
        <v>WIMM</v>
      </c>
      <c r="K91" s="169" t="s">
        <v>469</v>
      </c>
      <c r="L91" s="150" t="s">
        <v>439</v>
      </c>
      <c r="M91" s="168" t="str">
        <f>IF(B91&gt;1,VLOOKUP(B91,DB!$D$4:$F$800,3,0),"")</f>
        <v>CITILINK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7"/>
        <v>0.59375</v>
      </c>
      <c r="AE91" s="133">
        <f t="shared" si="41"/>
        <v>0.6627691782</v>
      </c>
    </row>
    <row r="92">
      <c r="A92" s="115">
        <v>75.0</v>
      </c>
      <c r="B92" s="115" t="s">
        <v>83</v>
      </c>
      <c r="C92" s="117" t="str">
        <f>IF(B92&gt;1,VLOOKUP(B92,DB!$D$4:$E$800,2,0),"")</f>
        <v>A 320</v>
      </c>
      <c r="D92" s="252">
        <v>0.6145833333333334</v>
      </c>
      <c r="E92" s="229" t="b">
        <v>1</v>
      </c>
      <c r="F92" s="119">
        <v>0.7798611111111111</v>
      </c>
      <c r="G92" s="192" t="b">
        <v>1</v>
      </c>
      <c r="H92" s="230" t="s">
        <v>1081</v>
      </c>
      <c r="I92" s="122" t="str">
        <f>IF(K92&gt;1,VLOOKUP(K92,DB!$A$4:$B$500,2,0),"")</f>
        <v>WARA</v>
      </c>
      <c r="J92" s="123" t="str">
        <f>IF(L92&gt;1,VLOOKUP(L92,DB!$A$4:$B$500,2,0),"")</f>
        <v>WIBB</v>
      </c>
      <c r="K92" s="124" t="s">
        <v>269</v>
      </c>
      <c r="L92" s="120" t="s">
        <v>177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7"/>
        <v>0.6145833333</v>
      </c>
      <c r="AE92" s="133">
        <f t="shared" si="41"/>
        <v>0.7798611111</v>
      </c>
    </row>
    <row r="93">
      <c r="A93" s="168">
        <v>76.0</v>
      </c>
      <c r="B93" s="168" t="s">
        <v>699</v>
      </c>
      <c r="C93" s="146" t="str">
        <f>IF(B93&gt;1,VLOOKUP(B93,DB!$D$4:$E$800,2,0),"")</f>
        <v>G IV</v>
      </c>
      <c r="D93" s="259">
        <v>0.6274887962936191</v>
      </c>
      <c r="E93" s="231" t="b">
        <v>1</v>
      </c>
      <c r="F93" s="148">
        <v>0.6574369560185005</v>
      </c>
      <c r="G93" s="190" t="b">
        <v>1</v>
      </c>
      <c r="H93" s="228" t="s">
        <v>1096</v>
      </c>
      <c r="I93" s="221" t="s">
        <v>1225</v>
      </c>
      <c r="J93" s="150" t="s">
        <v>1148</v>
      </c>
      <c r="K93" s="169"/>
      <c r="L93" s="150"/>
      <c r="M93" s="168" t="str">
        <f>IF(B93&gt;1,VLOOKUP(B93,DB!$D$4:$F$800,3,0),"")</f>
        <v>JETSET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7"/>
        <v>0.6274887963</v>
      </c>
      <c r="AE93" s="133">
        <f t="shared" si="41"/>
        <v>0.657436956</v>
      </c>
    </row>
    <row r="94">
      <c r="A94" s="115">
        <v>77.0</v>
      </c>
      <c r="B94" s="115" t="s">
        <v>715</v>
      </c>
      <c r="C94" s="117" t="str">
        <f>IF(B94&gt;1,VLOOKUP(B94,DB!$D$4:$E$800,2,0),"")</f>
        <v>ATR 72</v>
      </c>
      <c r="D94" s="252">
        <v>0.6180555555555556</v>
      </c>
      <c r="E94" s="229" t="b">
        <v>1</v>
      </c>
      <c r="F94" s="119"/>
      <c r="G94" s="192" t="b">
        <v>0</v>
      </c>
      <c r="H94" s="230" t="s">
        <v>1076</v>
      </c>
      <c r="I94" s="122" t="str">
        <f>IF(K94&gt;1,VLOOKUP(K94,DB!$A$4:$B$500,2,0),"")</f>
        <v>WIDM</v>
      </c>
      <c r="J94" s="123" t="str">
        <f>IF(L94&gt;1,VLOOKUP(L94,DB!$A$4:$B$500,2,0),"")</f>
        <v/>
      </c>
      <c r="K94" s="124" t="s">
        <v>424</v>
      </c>
      <c r="L94" s="120"/>
      <c r="M94" s="115" t="str">
        <f>IF(B94&gt;1,VLOOKUP(B94,DB!$D$4:$F$800,3,0),"")</f>
        <v>PELITA</v>
      </c>
      <c r="N94" s="193"/>
      <c r="O94" s="128" t="str">
        <f t="shared" si="34"/>
        <v>RON</v>
      </c>
      <c r="Q94" s="64" t="str">
        <f t="shared" si="35"/>
        <v>A1</v>
      </c>
      <c r="R94" s="64" t="str">
        <f t="shared" si="36"/>
        <v>RON</v>
      </c>
      <c r="S94" s="64" t="str">
        <f t="shared" si="37"/>
        <v>ATR 72</v>
      </c>
      <c r="T94" s="64" t="str">
        <f t="shared" si="38"/>
        <v>PK-PAH</v>
      </c>
      <c r="U94" s="64" t="str">
        <f t="shared" si="39"/>
        <v>PELITA</v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7"/>
        <v>0.6180555556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209</v>
      </c>
      <c r="C95" s="146" t="str">
        <f>IF(B95&gt;1,VLOOKUP(B95,DB!$D$4:$E$800,2,0),"")</f>
        <v>A 320</v>
      </c>
      <c r="D95" s="259">
        <v>0.6388888888888888</v>
      </c>
      <c r="E95" s="231" t="b">
        <v>1</v>
      </c>
      <c r="F95" s="148">
        <v>0.7819444444444444</v>
      </c>
      <c r="G95" s="190" t="b">
        <v>1</v>
      </c>
      <c r="H95" s="228" t="s">
        <v>1084</v>
      </c>
      <c r="I95" s="152" t="str">
        <f>IF(K95&gt;1,VLOOKUP(K95,DB!$A$4:$B$500,2,0),"")</f>
        <v>WAHI</v>
      </c>
      <c r="J95" s="153" t="str">
        <f>IF(L95&gt;1,VLOOKUP(L95,DB!$A$4:$B$500,2,0),"")</f>
        <v>WIPP</v>
      </c>
      <c r="K95" s="169" t="s">
        <v>243</v>
      </c>
      <c r="L95" s="150" t="s">
        <v>161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7"/>
        <v>0.6388888889</v>
      </c>
      <c r="AE95" s="133">
        <f t="shared" si="41"/>
        <v>0.7819444444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319</v>
      </c>
      <c r="C96" s="117" t="str">
        <f>IF(B96&gt;1,VLOOKUP(B96,DB!$D$4:$E$800,2,0),"")</f>
        <v>A 320</v>
      </c>
      <c r="D96" s="252">
        <v>0.6493055555555556</v>
      </c>
      <c r="E96" s="229" t="b">
        <v>1</v>
      </c>
      <c r="F96" s="119">
        <v>0.6881944444444444</v>
      </c>
      <c r="G96" s="192" t="b">
        <v>1</v>
      </c>
      <c r="H96" s="230" t="s">
        <v>1078</v>
      </c>
      <c r="I96" s="122" t="str">
        <f>IF(K96&gt;1,VLOOKUP(K96,DB!$A$4:$B$500,2,0),"")</f>
        <v>WIPP</v>
      </c>
      <c r="J96" s="123" t="str">
        <f>IF(L96&gt;1,VLOOKUP(L96,DB!$A$4:$B$500,2,0),"")</f>
        <v>WARR</v>
      </c>
      <c r="K96" s="124" t="s">
        <v>155</v>
      </c>
      <c r="L96" s="120" t="s">
        <v>202</v>
      </c>
      <c r="M96" s="115" t="str">
        <f>IF(B96&gt;1,VLOOKUP(B96,DB!$D$4:$F$800,3,0),"")</f>
        <v>BATIK AIR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7"/>
        <v>0.6493055556</v>
      </c>
      <c r="AE96" s="133">
        <f t="shared" si="41"/>
        <v>0.6881944444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823</v>
      </c>
      <c r="C97" s="146" t="str">
        <f>IF(B97&gt;1,VLOOKUP(B97,DB!$D$4:$E$800,2,0),"")</f>
        <v>B 733</v>
      </c>
      <c r="D97" s="259">
        <v>0.6895833333333333</v>
      </c>
      <c r="E97" s="231" t="b">
        <v>1</v>
      </c>
      <c r="F97" s="148">
        <v>0.8666666666666667</v>
      </c>
      <c r="G97" s="190" t="b">
        <v>1</v>
      </c>
      <c r="H97" s="228" t="s">
        <v>1093</v>
      </c>
      <c r="I97" s="152" t="str">
        <f>IF(K97&gt;1,VLOOKUP(K97,DB!$A$4:$B$500,2,0),"")</f>
        <v>WALL</v>
      </c>
      <c r="J97" s="153" t="str">
        <f>IF(L97&gt;1,VLOOKUP(L97,DB!$A$4:$B$500,2,0),"")</f>
        <v>WIMM</v>
      </c>
      <c r="K97" s="169" t="s">
        <v>353</v>
      </c>
      <c r="L97" s="150" t="s">
        <v>290</v>
      </c>
      <c r="M97" s="168" t="str">
        <f>IF(B97&gt;1,VLOOKUP(B97,DB!$D$4:$F$800,3,0),"")</f>
        <v>TRIGANA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7"/>
        <v>0.6895833333</v>
      </c>
      <c r="AE97" s="133">
        <f t="shared" si="41"/>
        <v>0.8666666667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751</v>
      </c>
      <c r="C98" s="117" t="str">
        <f>IF(B98&gt;1,VLOOKUP(B98,DB!$D$4:$E$800,2,0),"")</f>
        <v>GLEX</v>
      </c>
      <c r="D98" s="252">
        <v>0.6958333333333333</v>
      </c>
      <c r="E98" s="229" t="b">
        <v>1</v>
      </c>
      <c r="F98" s="119">
        <v>0.7131944444444445</v>
      </c>
      <c r="G98" s="192" t="b">
        <v>1</v>
      </c>
      <c r="H98" s="230" t="s">
        <v>1092</v>
      </c>
      <c r="I98" s="219" t="s">
        <v>1178</v>
      </c>
      <c r="J98" s="120" t="s">
        <v>1146</v>
      </c>
      <c r="K98" s="124"/>
      <c r="L98" s="120"/>
      <c r="M98" s="115" t="str">
        <f>IF(B98&gt;1,VLOOKUP(B98,DB!$D$4:$F$800,3,0),"")</f>
        <v>PREMI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7"/>
        <v>0.6958333333</v>
      </c>
      <c r="AE98" s="133">
        <f t="shared" si="41"/>
        <v>0.7131944444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628</v>
      </c>
      <c r="C99" s="146" t="str">
        <f>IF(B99&gt;1,VLOOKUP(B99,DB!$D$4:$E$800,2,0),"")</f>
        <v>B 738</v>
      </c>
      <c r="D99" s="259">
        <v>0.6861111111111111</v>
      </c>
      <c r="E99" s="231" t="b">
        <v>1</v>
      </c>
      <c r="F99" s="148">
        <v>0.73125</v>
      </c>
      <c r="G99" s="190" t="b">
        <v>1</v>
      </c>
      <c r="H99" s="228" t="s">
        <v>1087</v>
      </c>
      <c r="I99" s="152" t="str">
        <f>IF(K99&gt;1,VLOOKUP(K99,DB!$A$4:$B$500,2,0),"")</f>
        <v>WARR</v>
      </c>
      <c r="J99" s="153" t="str">
        <f>IF(L99&gt;1,VLOOKUP(L99,DB!$A$4:$B$500,2,0),"")</f>
        <v>WIEE</v>
      </c>
      <c r="K99" s="169" t="s">
        <v>77</v>
      </c>
      <c r="L99" s="150" t="s">
        <v>69</v>
      </c>
      <c r="M99" s="168" t="str">
        <f>IF(B99&gt;1,VLOOKUP(B99,DB!$D$4:$F$800,3,0),"")</f>
        <v>GARUDA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7"/>
        <v>0.6861111111</v>
      </c>
      <c r="AE99" s="133">
        <f t="shared" si="41"/>
        <v>0.73125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413</v>
      </c>
      <c r="C100" s="117" t="str">
        <f>IF(B100&gt;1,VLOOKUP(B100,DB!$D$4:$E$800,2,0),"")</f>
        <v>A 320</v>
      </c>
      <c r="D100" s="252">
        <v>0.6791666666666667</v>
      </c>
      <c r="E100" s="229" t="b">
        <v>1</v>
      </c>
      <c r="F100" s="119"/>
      <c r="G100" s="192" t="b">
        <v>0</v>
      </c>
      <c r="H100" s="230" t="s">
        <v>1085</v>
      </c>
      <c r="I100" s="122" t="str">
        <f>IF(K100&gt;1,VLOOKUP(K100,DB!$A$4:$B$500,2,0),"")</f>
        <v>WARA</v>
      </c>
      <c r="J100" s="123" t="str">
        <f>IF(L100&gt;1,VLOOKUP(L100,DB!$A$4:$B$500,2,0),"")</f>
        <v/>
      </c>
      <c r="K100" s="124" t="s">
        <v>485</v>
      </c>
      <c r="L100" s="120"/>
      <c r="M100" s="115" t="str">
        <f>IF(B100&gt;1,VLOOKUP(B100,DB!$D$4:$F$800,3,0),"")</f>
        <v>CITILINK</v>
      </c>
      <c r="N100" s="220"/>
      <c r="O100" s="128" t="str">
        <f t="shared" si="34"/>
        <v>RON</v>
      </c>
      <c r="Q100" s="64" t="str">
        <f t="shared" si="35"/>
        <v>B9</v>
      </c>
      <c r="R100" s="64" t="str">
        <f t="shared" si="36"/>
        <v>RON</v>
      </c>
      <c r="S100" s="64" t="str">
        <f t="shared" si="37"/>
        <v>A 320</v>
      </c>
      <c r="T100" s="64" t="str">
        <f t="shared" si="38"/>
        <v>PK-GQI</v>
      </c>
      <c r="U100" s="64" t="str">
        <f t="shared" si="39"/>
        <v>CITILINK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7"/>
        <v>0.6791666667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760</v>
      </c>
      <c r="C101" s="146" t="str">
        <f>IF(B101&gt;1,VLOOKUP(B101,DB!$D$4:$E$800,2,0),"")</f>
        <v>PH 300</v>
      </c>
      <c r="D101" s="259">
        <v>0.6395833333333333</v>
      </c>
      <c r="E101" s="231" t="b">
        <v>1</v>
      </c>
      <c r="F101" s="148">
        <v>0.6965277777777777</v>
      </c>
      <c r="G101" s="190" t="b">
        <v>1</v>
      </c>
      <c r="H101" s="228" t="s">
        <v>1077</v>
      </c>
      <c r="I101" s="221" t="s">
        <v>1171</v>
      </c>
      <c r="J101" s="150" t="s">
        <v>190</v>
      </c>
      <c r="K101" s="169"/>
      <c r="L101" s="150"/>
      <c r="M101" s="168" t="str">
        <f>IF(B101&gt;1,VLOOKUP(B101,DB!$D$4:$F$800,3,0),"")</f>
        <v>PURAWISATA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7"/>
        <v>0.6395833333</v>
      </c>
      <c r="AE101" s="133">
        <f t="shared" si="41"/>
        <v>0.6965277778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896</v>
      </c>
      <c r="C102" s="117" t="str">
        <f>IF(B102&gt;1,VLOOKUP(B102,DB!$D$4:$E$800,2,0),"")</f>
        <v>EMB 135</v>
      </c>
      <c r="D102" s="252">
        <v>0.7340277777777777</v>
      </c>
      <c r="E102" s="229" t="b">
        <v>1</v>
      </c>
      <c r="F102" s="119">
        <v>0.7604166666666666</v>
      </c>
      <c r="G102" s="192" t="b">
        <v>1</v>
      </c>
      <c r="H102" s="230" t="s">
        <v>1096</v>
      </c>
      <c r="I102" s="219" t="s">
        <v>1217</v>
      </c>
      <c r="J102" s="120" t="s">
        <v>1171</v>
      </c>
      <c r="K102" s="124"/>
      <c r="L102" s="120"/>
      <c r="M102" s="115" t="s">
        <v>1153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39</v>
      </c>
      <c r="AA102" s="14"/>
      <c r="AD102" s="133">
        <f t="shared" si="47"/>
        <v>0.7340277778</v>
      </c>
      <c r="AE102" s="133">
        <f t="shared" si="41"/>
        <v>0.7604166667</v>
      </c>
    </row>
    <row r="103">
      <c r="A103" s="168">
        <v>86.0</v>
      </c>
      <c r="B103" s="168" t="s">
        <v>383</v>
      </c>
      <c r="C103" s="146" t="str">
        <f>IF(B103&gt;1,VLOOKUP(B103,DB!$D$4:$E$800,2,0),"")</f>
        <v>A 320</v>
      </c>
      <c r="D103" s="259">
        <v>0.7055555555555556</v>
      </c>
      <c r="E103" s="231" t="b">
        <v>1</v>
      </c>
      <c r="F103" s="148">
        <v>0.7347222222222223</v>
      </c>
      <c r="G103" s="190" t="b">
        <v>1</v>
      </c>
      <c r="H103" s="228" t="s">
        <v>1078</v>
      </c>
      <c r="I103" s="152" t="str">
        <f>IF(K103&gt;1,VLOOKUP(K103,DB!$A$4:$B$500,2,0),"")</f>
        <v>WADD</v>
      </c>
      <c r="J103" s="153" t="str">
        <f>IF(L103&gt;1,VLOOKUP(L103,DB!$A$4:$B$500,2,0),"")</f>
        <v>WADD</v>
      </c>
      <c r="K103" s="169" t="s">
        <v>518</v>
      </c>
      <c r="L103" s="150" t="s">
        <v>516</v>
      </c>
      <c r="M103" s="168" t="str">
        <f>IF(B103&gt;1,VLOOKUP(B103,DB!$D$4:$F$800,3,0),"")</f>
        <v>CITILINK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Z102-'01'!Z102</f>
        <v>-1</v>
      </c>
      <c r="AC103" s="133"/>
      <c r="AD103" s="133">
        <f t="shared" si="47"/>
        <v>0.7055555556</v>
      </c>
      <c r="AE103" s="133">
        <f t="shared" si="41"/>
        <v>0.7347222222</v>
      </c>
    </row>
    <row r="104">
      <c r="A104" s="115">
        <v>87.0</v>
      </c>
      <c r="B104" s="115" t="s">
        <v>340</v>
      </c>
      <c r="C104" s="117" t="str">
        <f>IF(B104&gt;1,VLOOKUP(B104,DB!$D$4:$E$800,2,0),"")</f>
        <v>ATR 72</v>
      </c>
      <c r="D104" s="252">
        <v>0.7020833333333333</v>
      </c>
      <c r="E104" s="229" t="b">
        <v>1</v>
      </c>
      <c r="F104" s="119"/>
      <c r="G104" s="192" t="b">
        <v>0</v>
      </c>
      <c r="H104" s="230" t="s">
        <v>1080</v>
      </c>
      <c r="I104" s="122" t="str">
        <f>IF(K104&gt;1,VLOOKUP(K104,DB!$A$4:$B$500,2,0),"")</f>
        <v>WAHH</v>
      </c>
      <c r="J104" s="123" t="str">
        <f>IF(L104&gt;1,VLOOKUP(L104,DB!$A$4:$B$500,2,0),"")</f>
        <v/>
      </c>
      <c r="K104" s="124" t="s">
        <v>539</v>
      </c>
      <c r="L104" s="120"/>
      <c r="M104" s="115" t="str">
        <f>IF(B104&gt;1,VLOOKUP(B104,DB!$D$4:$F$800,3,0),"")</f>
        <v>CITILINK</v>
      </c>
      <c r="N104" s="193"/>
      <c r="O104" s="128" t="str">
        <f t="shared" si="34"/>
        <v>RON</v>
      </c>
      <c r="Q104" s="64" t="str">
        <f t="shared" si="35"/>
        <v>A3</v>
      </c>
      <c r="R104" s="64" t="str">
        <f t="shared" si="36"/>
        <v>RON</v>
      </c>
      <c r="S104" s="64" t="str">
        <f t="shared" si="37"/>
        <v>ATR 72</v>
      </c>
      <c r="T104" s="64" t="str">
        <f t="shared" si="38"/>
        <v>PK-GJT</v>
      </c>
      <c r="U104" s="64" t="str">
        <f t="shared" si="39"/>
        <v>CITILINK</v>
      </c>
      <c r="AC104" s="133"/>
      <c r="AD104" s="133">
        <f t="shared" si="47"/>
        <v>0.7020833333</v>
      </c>
      <c r="AE104" s="133" t="str">
        <f t="shared" si="41"/>
        <v>-</v>
      </c>
    </row>
    <row r="105">
      <c r="A105" s="168">
        <v>88.0</v>
      </c>
      <c r="B105" s="168" t="s">
        <v>817</v>
      </c>
      <c r="C105" s="146" t="str">
        <f>IF(B105&gt;1,VLOOKUP(B105,DB!$D$4:$E$800,2,0),"")</f>
        <v>HK 800</v>
      </c>
      <c r="D105" s="259">
        <v>0.7048611111111112</v>
      </c>
      <c r="E105" s="231" t="b">
        <v>1</v>
      </c>
      <c r="F105" s="148"/>
      <c r="G105" s="190" t="b">
        <v>0</v>
      </c>
      <c r="H105" s="228" t="s">
        <v>1160</v>
      </c>
      <c r="I105" s="221" t="s">
        <v>1171</v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>TRI MG</v>
      </c>
      <c r="N105" s="200"/>
      <c r="O105" s="155" t="str">
        <f t="shared" si="34"/>
        <v>RON</v>
      </c>
      <c r="Q105" s="64" t="str">
        <f t="shared" si="35"/>
        <v>NSA08</v>
      </c>
      <c r="R105" s="64" t="str">
        <f t="shared" si="36"/>
        <v>RON</v>
      </c>
      <c r="S105" s="64" t="str">
        <f t="shared" si="37"/>
        <v>HK 800</v>
      </c>
      <c r="T105" s="64" t="str">
        <f t="shared" si="38"/>
        <v>PK-YGR</v>
      </c>
      <c r="U105" s="64" t="str">
        <f t="shared" si="39"/>
        <v>TRI MG</v>
      </c>
      <c r="AC105" s="133"/>
      <c r="AD105" s="133">
        <f t="shared" si="47"/>
        <v>0.7048611111</v>
      </c>
      <c r="AE105" s="133" t="str">
        <f t="shared" si="41"/>
        <v>-</v>
      </c>
    </row>
    <row r="106">
      <c r="A106" s="115">
        <v>89.0</v>
      </c>
      <c r="B106" s="115" t="s">
        <v>751</v>
      </c>
      <c r="C106" s="117" t="str">
        <f>IF(B106&gt;1,VLOOKUP(B106,DB!$D$4:$E$800,2,0),"")</f>
        <v>GLEX</v>
      </c>
      <c r="D106" s="252">
        <v>0.7180555555555556</v>
      </c>
      <c r="E106" s="229" t="b">
        <v>1</v>
      </c>
      <c r="F106" s="119"/>
      <c r="G106" s="192" t="b">
        <v>0</v>
      </c>
      <c r="H106" s="230" t="s">
        <v>1146</v>
      </c>
      <c r="I106" s="219" t="s">
        <v>1092</v>
      </c>
      <c r="J106" s="123" t="str">
        <f>IF(L106&gt;1,VLOOKUP(L106,DB!$A$4:$B$500,2,0),"")</f>
        <v/>
      </c>
      <c r="K106" s="124"/>
      <c r="L106" s="120"/>
      <c r="M106" s="115" t="str">
        <f>IF(B106&gt;1,VLOOKUP(B106,DB!$D$4:$F$800,3,0),"")</f>
        <v>PREMI</v>
      </c>
      <c r="N106" s="220"/>
      <c r="O106" s="128" t="str">
        <f t="shared" si="34"/>
        <v>RON</v>
      </c>
      <c r="Q106" s="64" t="str">
        <f t="shared" si="35"/>
        <v>SA09</v>
      </c>
      <c r="R106" s="64" t="str">
        <f t="shared" si="36"/>
        <v>RON</v>
      </c>
      <c r="S106" s="64" t="str">
        <f t="shared" si="37"/>
        <v>GLEX</v>
      </c>
      <c r="T106" s="64" t="str">
        <f t="shared" si="38"/>
        <v>T7-MEL</v>
      </c>
      <c r="U106" s="64" t="str">
        <f t="shared" si="39"/>
        <v>PREMI</v>
      </c>
      <c r="AC106" s="133"/>
      <c r="AD106" s="133">
        <f t="shared" si="47"/>
        <v>0.7180555556</v>
      </c>
      <c r="AE106" s="133" t="str">
        <f t="shared" si="41"/>
        <v>-</v>
      </c>
    </row>
    <row r="107">
      <c r="A107" s="168">
        <v>90.0</v>
      </c>
      <c r="B107" s="168" t="s">
        <v>705</v>
      </c>
      <c r="C107" s="146" t="str">
        <f>IF(B107&gt;1,VLOOKUP(B107,DB!$D$4:$E$800,2,0),"")</f>
        <v>CT 680</v>
      </c>
      <c r="D107" s="259">
        <v>0.7215277777777778</v>
      </c>
      <c r="E107" s="231" t="b">
        <v>1</v>
      </c>
      <c r="F107" s="148">
        <v>0.7388888888888889</v>
      </c>
      <c r="G107" s="190" t="b">
        <v>1</v>
      </c>
      <c r="H107" s="228" t="s">
        <v>1096</v>
      </c>
      <c r="I107" s="221" t="s">
        <v>23</v>
      </c>
      <c r="J107" s="150" t="s">
        <v>190</v>
      </c>
      <c r="K107" s="169"/>
      <c r="L107" s="150"/>
      <c r="M107" s="168" t="str">
        <f>IF(B107&gt;1,VLOOKUP(B107,DB!$D$4:$F$800,3,0),"")</f>
        <v>JIP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7"/>
        <v>0.7215277778</v>
      </c>
      <c r="AE107" s="133">
        <f t="shared" si="41"/>
        <v>0.7388888889</v>
      </c>
    </row>
    <row r="108">
      <c r="A108" s="115">
        <v>91.0</v>
      </c>
      <c r="B108" s="115" t="s">
        <v>827</v>
      </c>
      <c r="C108" s="117" t="str">
        <f>IF(B108&gt;1,VLOOKUP(B108,DB!$D$4:$E$800,2,0),"")</f>
        <v>B 733</v>
      </c>
      <c r="D108" s="252">
        <v>0.73125</v>
      </c>
      <c r="E108" s="229" t="b">
        <v>1</v>
      </c>
      <c r="F108" s="119"/>
      <c r="G108" s="192" t="b">
        <v>0</v>
      </c>
      <c r="H108" s="230" t="s">
        <v>1097</v>
      </c>
      <c r="I108" s="122" t="str">
        <f>IF(K108&gt;1,VLOOKUP(K108,DB!$A$4:$B$500,2,0),"")</f>
        <v>WAGG</v>
      </c>
      <c r="J108" s="123" t="str">
        <f>IF(L108&gt;1,VLOOKUP(L108,DB!$A$4:$B$500,2,0),"")</f>
        <v/>
      </c>
      <c r="K108" s="124" t="s">
        <v>304</v>
      </c>
      <c r="L108" s="120"/>
      <c r="M108" s="115" t="str">
        <f>IF(B108&gt;1,VLOOKUP(B108,DB!$D$4:$F$800,3,0),"")</f>
        <v>TRIGANA</v>
      </c>
      <c r="N108" s="220"/>
      <c r="O108" s="128" t="str">
        <f t="shared" si="34"/>
        <v>RON</v>
      </c>
      <c r="Q108" s="64" t="str">
        <f t="shared" si="35"/>
        <v>B12</v>
      </c>
      <c r="R108" s="64" t="str">
        <f t="shared" si="36"/>
        <v>RON</v>
      </c>
      <c r="S108" s="64" t="str">
        <f t="shared" si="37"/>
        <v>B 733</v>
      </c>
      <c r="T108" s="64" t="str">
        <f t="shared" si="38"/>
        <v>PK-YSH</v>
      </c>
      <c r="U108" s="64" t="str">
        <f t="shared" si="39"/>
        <v>TRIGANA</v>
      </c>
      <c r="AC108" s="133"/>
      <c r="AD108" s="133">
        <f t="shared" si="47"/>
        <v>0.73125</v>
      </c>
      <c r="AE108" s="133" t="str">
        <f t="shared" si="41"/>
        <v>-</v>
      </c>
    </row>
    <row r="109">
      <c r="A109" s="168">
        <v>92.0</v>
      </c>
      <c r="B109" s="168" t="s">
        <v>85</v>
      </c>
      <c r="C109" s="146" t="str">
        <f>IF(B109&gt;1,VLOOKUP(B109,DB!$D$4:$E$800,2,0),"")</f>
        <v>A 320</v>
      </c>
      <c r="D109" s="259">
        <v>0.7506944444444444</v>
      </c>
      <c r="E109" s="231" t="b">
        <v>1</v>
      </c>
      <c r="F109" s="148">
        <v>0.7847222222222222</v>
      </c>
      <c r="G109" s="190" t="b">
        <v>1</v>
      </c>
      <c r="H109" s="228" t="s">
        <v>1079</v>
      </c>
      <c r="I109" s="152" t="str">
        <f>IF(K109&gt;1,VLOOKUP(K109,DB!$A$4:$B$500,2,0),"")</f>
        <v>WARR</v>
      </c>
      <c r="J109" s="153" t="str">
        <f>IF(L109&gt;1,VLOOKUP(L109,DB!$A$4:$B$500,2,0),"")</f>
        <v>WALL</v>
      </c>
      <c r="K109" s="169" t="s">
        <v>210</v>
      </c>
      <c r="L109" s="150" t="s">
        <v>187</v>
      </c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7"/>
        <v>0.7506944444</v>
      </c>
      <c r="AE109" s="133">
        <f t="shared" si="41"/>
        <v>0.7847222222</v>
      </c>
    </row>
    <row r="110">
      <c r="A110" s="115">
        <v>93.0</v>
      </c>
      <c r="B110" s="115" t="s">
        <v>305</v>
      </c>
      <c r="C110" s="117" t="str">
        <f>IF(B110&gt;1,VLOOKUP(B110,DB!$D$4:$E$800,2,0),"")</f>
        <v>A 320</v>
      </c>
      <c r="D110" s="252">
        <v>0.7534722222222222</v>
      </c>
      <c r="E110" s="229" t="b">
        <v>1</v>
      </c>
      <c r="F110" s="119">
        <v>0.7881944444444444</v>
      </c>
      <c r="G110" s="192" t="b">
        <v>1</v>
      </c>
      <c r="H110" s="230" t="s">
        <v>1087</v>
      </c>
      <c r="I110" s="122" t="str">
        <f>IF(K110&gt;1,VLOOKUP(K110,DB!$A$4:$B$500,2,0),"")</f>
        <v>WIEE</v>
      </c>
      <c r="J110" s="123" t="str">
        <f>IF(L110&gt;1,VLOOKUP(L110,DB!$A$4:$B$500,2,0),"")</f>
        <v>WARR</v>
      </c>
      <c r="K110" s="124" t="s">
        <v>181</v>
      </c>
      <c r="L110" s="120" t="s">
        <v>228</v>
      </c>
      <c r="M110" s="115" t="str">
        <f>IF(B110&gt;1,VLOOKUP(B110,DB!$D$4:$F$800,3,0),"")</f>
        <v>BATIK AIR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7"/>
        <v>0.7534722222</v>
      </c>
      <c r="AE110" s="133">
        <f t="shared" si="41"/>
        <v>0.7881944444</v>
      </c>
    </row>
    <row r="111">
      <c r="A111" s="168">
        <v>94.0</v>
      </c>
      <c r="B111" s="168" t="s">
        <v>31</v>
      </c>
      <c r="C111" s="146" t="str">
        <f>IF(B111&gt;1,VLOOKUP(B111,DB!$D$4:$E$800,2,0),"")</f>
        <v>B 734</v>
      </c>
      <c r="D111" s="259">
        <v>0.7701388888888889</v>
      </c>
      <c r="E111" s="231" t="b">
        <v>1</v>
      </c>
      <c r="F111" s="148"/>
      <c r="G111" s="190" t="b">
        <v>0</v>
      </c>
      <c r="H111" s="228" t="s">
        <v>1088</v>
      </c>
      <c r="I111" s="152" t="str">
        <f>IF(K111&gt;1,VLOOKUP(K111,DB!$A$4:$B$500,2,0),"")</f>
        <v>WIOO</v>
      </c>
      <c r="J111" s="153" t="str">
        <f>IF(L111&gt;1,VLOOKUP(L111,DB!$A$4:$B$500,2,0),"")</f>
        <v/>
      </c>
      <c r="K111" s="169" t="s">
        <v>48</v>
      </c>
      <c r="L111" s="150"/>
      <c r="M111" s="168" t="str">
        <f>IF(B111&gt;1,VLOOKUP(B111,DB!$D$4:$F$800,3,0),"")</f>
        <v>B. B. N.</v>
      </c>
      <c r="N111" s="211"/>
      <c r="O111" s="155" t="str">
        <f t="shared" si="34"/>
        <v>RON</v>
      </c>
      <c r="Q111" s="64" t="str">
        <f t="shared" si="35"/>
        <v>B10</v>
      </c>
      <c r="R111" s="64" t="str">
        <f t="shared" si="36"/>
        <v>RON</v>
      </c>
      <c r="S111" s="64" t="str">
        <f t="shared" si="37"/>
        <v>B 734</v>
      </c>
      <c r="T111" s="64" t="str">
        <f t="shared" si="38"/>
        <v>PK-BBJ</v>
      </c>
      <c r="U111" s="64" t="str">
        <f t="shared" si="39"/>
        <v>B. B. N.</v>
      </c>
      <c r="AC111" s="133"/>
      <c r="AD111" s="133">
        <f t="shared" si="47"/>
        <v>0.7701388889</v>
      </c>
      <c r="AE111" s="133" t="str">
        <f t="shared" si="41"/>
        <v>-</v>
      </c>
    </row>
    <row r="112">
      <c r="A112" s="115">
        <v>95.0</v>
      </c>
      <c r="B112" s="115" t="s">
        <v>882</v>
      </c>
      <c r="C112" s="117" t="str">
        <f>IF(B112&gt;1,VLOOKUP(B112,DB!$D$4:$E$800,2,0),"")</f>
        <v>HK 900</v>
      </c>
      <c r="D112" s="252">
        <v>0.7743055555555556</v>
      </c>
      <c r="E112" s="229" t="b">
        <v>1</v>
      </c>
      <c r="F112" s="119">
        <v>0.7986111111111112</v>
      </c>
      <c r="G112" s="192" t="b">
        <v>1</v>
      </c>
      <c r="H112" s="230" t="s">
        <v>1096</v>
      </c>
      <c r="I112" s="219" t="s">
        <v>190</v>
      </c>
      <c r="J112" s="120" t="s">
        <v>1171</v>
      </c>
      <c r="K112" s="124"/>
      <c r="L112" s="120"/>
      <c r="M112" s="115" t="s">
        <v>1138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7"/>
        <v>0.7743055556</v>
      </c>
      <c r="AE112" s="133">
        <f t="shared" si="41"/>
        <v>0.7986111111</v>
      </c>
    </row>
    <row r="113">
      <c r="A113" s="168">
        <v>96.0</v>
      </c>
      <c r="B113" s="168" t="s">
        <v>166</v>
      </c>
      <c r="C113" s="146" t="str">
        <f>IF(B113&gt;1,VLOOKUP(B113,DB!$D$4:$E$800,2,0),"")</f>
        <v>A 320</v>
      </c>
      <c r="D113" s="259">
        <v>0.7861111111111111</v>
      </c>
      <c r="E113" s="231" t="b">
        <v>1</v>
      </c>
      <c r="F113" s="148">
        <v>0.8604166666666667</v>
      </c>
      <c r="G113" s="190" t="b">
        <v>1</v>
      </c>
      <c r="H113" s="228" t="s">
        <v>1078</v>
      </c>
      <c r="I113" s="152" t="str">
        <f>IF(K113&gt;1,VLOOKUP(K113,DB!$A$4:$B$500,2,0),"")</f>
        <v>WIPP</v>
      </c>
      <c r="J113" s="150" t="s">
        <v>1077</v>
      </c>
      <c r="K113" s="169" t="s">
        <v>165</v>
      </c>
      <c r="L113" s="150"/>
      <c r="M113" s="168" t="str">
        <f>IF(B113&gt;1,VLOOKUP(B113,DB!$D$4:$F$800,3,0),"")</f>
        <v>BATIK AIR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7"/>
        <v>0.7861111111</v>
      </c>
      <c r="AE113" s="133">
        <f t="shared" si="41"/>
        <v>0.8604166667</v>
      </c>
    </row>
    <row r="114">
      <c r="A114" s="115">
        <v>97.0</v>
      </c>
      <c r="B114" s="115" t="s">
        <v>24</v>
      </c>
      <c r="C114" s="117" t="str">
        <f>IF(B114&gt;1,VLOOKUP(B114,DB!$D$4:$E$800,2,0),"")</f>
        <v>B 733</v>
      </c>
      <c r="D114" s="252">
        <v>0.7951388888888888</v>
      </c>
      <c r="E114" s="229" t="b">
        <v>1</v>
      </c>
      <c r="F114" s="119">
        <v>0.8972222222222223</v>
      </c>
      <c r="G114" s="192" t="b">
        <v>1</v>
      </c>
      <c r="H114" s="230" t="s">
        <v>1081</v>
      </c>
      <c r="I114" s="219" t="s">
        <v>35</v>
      </c>
      <c r="J114" s="120" t="s">
        <v>23</v>
      </c>
      <c r="K114" s="124"/>
      <c r="L114" s="120"/>
      <c r="M114" s="115" t="str">
        <f>IF(B114&gt;1,VLOOKUP(B114,DB!$D$4:$F$800,3,0),"")</f>
        <v>AIRNESIA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7"/>
        <v>0.7951388889</v>
      </c>
      <c r="AE114" s="133">
        <f t="shared" si="41"/>
        <v>0.8972222222</v>
      </c>
    </row>
    <row r="115">
      <c r="A115" s="168">
        <v>98.0</v>
      </c>
      <c r="B115" s="168" t="s">
        <v>642</v>
      </c>
      <c r="C115" s="146" t="str">
        <f>IF(B115&gt;1,VLOOKUP(B115,DB!$D$4:$E$800,2,0),"")</f>
        <v>B 738</v>
      </c>
      <c r="D115" s="259">
        <v>0.8041666666666667</v>
      </c>
      <c r="E115" s="231" t="b">
        <v>1</v>
      </c>
      <c r="F115" s="148"/>
      <c r="G115" s="190" t="b">
        <v>0</v>
      </c>
      <c r="H115" s="228" t="s">
        <v>1087</v>
      </c>
      <c r="I115" s="152" t="str">
        <f>IF(K115&gt;1,VLOOKUP(K115,DB!$A$4:$B$500,2,0),"")</f>
        <v>WIEE</v>
      </c>
      <c r="J115" s="153" t="str">
        <f>IF(L115&gt;1,VLOOKUP(L115,DB!$A$4:$B$500,2,0),"")</f>
        <v/>
      </c>
      <c r="K115" s="169" t="s">
        <v>66</v>
      </c>
      <c r="L115" s="150"/>
      <c r="M115" s="168" t="str">
        <f>IF(B115&gt;1,VLOOKUP(B115,DB!$D$4:$F$800,3,0),"")</f>
        <v>GARUDA</v>
      </c>
      <c r="N115" s="200"/>
      <c r="O115" s="155" t="str">
        <f t="shared" si="34"/>
        <v>RON</v>
      </c>
      <c r="Q115" s="64" t="str">
        <f t="shared" si="35"/>
        <v>B2</v>
      </c>
      <c r="R115" s="64" t="str">
        <f t="shared" si="36"/>
        <v>RON</v>
      </c>
      <c r="S115" s="64" t="str">
        <f t="shared" si="37"/>
        <v>B 738</v>
      </c>
      <c r="T115" s="64" t="str">
        <f t="shared" si="38"/>
        <v>PK-GNG</v>
      </c>
      <c r="U115" s="64" t="str">
        <f t="shared" si="39"/>
        <v>GARUDA</v>
      </c>
      <c r="AC115" s="133"/>
      <c r="AD115" s="133">
        <f t="shared" si="47"/>
        <v>0.8041666667</v>
      </c>
      <c r="AE115" s="133" t="str">
        <f t="shared" si="41"/>
        <v>-</v>
      </c>
    </row>
    <row r="116">
      <c r="A116" s="115">
        <v>99.0</v>
      </c>
      <c r="B116" s="115" t="s">
        <v>319</v>
      </c>
      <c r="C116" s="117" t="str">
        <f>IF(B116&gt;1,VLOOKUP(B116,DB!$D$4:$E$800,2,0),"")</f>
        <v>A 320</v>
      </c>
      <c r="D116" s="252">
        <v>0.8284722222222223</v>
      </c>
      <c r="E116" s="229" t="b">
        <v>1</v>
      </c>
      <c r="F116" s="119">
        <v>0.8763888888888889</v>
      </c>
      <c r="G116" s="192" t="b">
        <v>1</v>
      </c>
      <c r="H116" s="230" t="s">
        <v>1092</v>
      </c>
      <c r="I116" s="122" t="str">
        <f>IF(K116&gt;1,VLOOKUP(K116,DB!$A$4:$B$500,2,0),"")</f>
        <v>WARR</v>
      </c>
      <c r="J116" s="120" t="s">
        <v>1150</v>
      </c>
      <c r="K116" s="124" t="s">
        <v>200</v>
      </c>
      <c r="L116" s="120"/>
      <c r="M116" s="115" t="str">
        <f>IF(B117&gt;1,VLOOKUP(B117,DB!$D$4:$F$800,3,0),"")</f>
        <v>BATIK AIR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>IF(R116="RON",#REF!,"")</f>
        <v/>
      </c>
      <c r="AC116" s="133"/>
      <c r="AD116" s="133">
        <f t="shared" si="47"/>
        <v>0.8284722222</v>
      </c>
      <c r="AE116" s="133">
        <f t="shared" si="41"/>
        <v>0.8763888889</v>
      </c>
    </row>
    <row r="117">
      <c r="A117" s="168">
        <v>100.0</v>
      </c>
      <c r="B117" s="168" t="s">
        <v>295</v>
      </c>
      <c r="C117" s="146" t="str">
        <f>IF(B117&gt;1,VLOOKUP(B117,DB!$D$4:$E$800,2,0),"")</f>
        <v>A 320</v>
      </c>
      <c r="D117" s="259">
        <v>0.8451388888888889</v>
      </c>
      <c r="E117" s="231" t="b">
        <v>1</v>
      </c>
      <c r="F117" s="148"/>
      <c r="G117" s="190" t="b">
        <v>0</v>
      </c>
      <c r="H117" s="228" t="s">
        <v>1079</v>
      </c>
      <c r="I117" s="152" t="str">
        <f>IF(K117&gt;1,VLOOKUP(K117,DB!$A$4:$B$500,2,0),"")</f>
        <v>WADD</v>
      </c>
      <c r="J117" s="153" t="str">
        <f>IF(L117&gt;1,VLOOKUP(L117,DB!$A$4:$B$500,2,0),"")</f>
        <v/>
      </c>
      <c r="K117" s="169" t="s">
        <v>194</v>
      </c>
      <c r="L117" s="172"/>
      <c r="M117" s="168" t="str">
        <f>IF(B117&gt;1,VLOOKUP(B117,DB!$D$4:$F$800,3,0),"")</f>
        <v>BATIK AIR</v>
      </c>
      <c r="N117" s="211"/>
      <c r="O117" s="155" t="str">
        <f t="shared" si="34"/>
        <v>RON</v>
      </c>
      <c r="Q117" s="64" t="str">
        <f t="shared" si="35"/>
        <v>B7</v>
      </c>
      <c r="R117" s="64" t="str">
        <f t="shared" si="36"/>
        <v>RON</v>
      </c>
      <c r="S117" s="64" t="str">
        <f t="shared" si="37"/>
        <v>A 320</v>
      </c>
      <c r="T117" s="64" t="str">
        <f t="shared" si="38"/>
        <v>PK-LUO</v>
      </c>
      <c r="U117" s="64" t="str">
        <f>IF(R117="RON",M116,"")</f>
        <v>BATIK AIR</v>
      </c>
      <c r="AC117" s="133"/>
      <c r="AD117" s="133">
        <f t="shared" si="47"/>
        <v>0.8451388889</v>
      </c>
      <c r="AE117" s="133" t="str">
        <f t="shared" si="41"/>
        <v>-</v>
      </c>
    </row>
    <row r="118">
      <c r="A118" s="115">
        <v>101.0</v>
      </c>
      <c r="B118" s="115" t="s">
        <v>822</v>
      </c>
      <c r="C118" s="117" t="str">
        <f>IF(B118&gt;1,VLOOKUP(B118,DB!$D$4:$E$800,2,0),"")</f>
        <v>B 733</v>
      </c>
      <c r="D118" s="252">
        <v>0.8409722222222222</v>
      </c>
      <c r="E118" s="229" t="b">
        <v>1</v>
      </c>
      <c r="F118" s="119">
        <v>0.9076388888888889</v>
      </c>
      <c r="G118" s="192" t="b">
        <v>1</v>
      </c>
      <c r="H118" s="230" t="s">
        <v>1096</v>
      </c>
      <c r="I118" s="122" t="str">
        <f>IF(K118&gt;1,VLOOKUP(K118,DB!$A$4:$B$500,2,0),"")</f>
        <v>WIII</v>
      </c>
      <c r="J118" s="123" t="str">
        <f>IF(L118&gt;1,VLOOKUP(L118,DB!$A$4:$B$500,2,0),"")</f>
        <v>WIMM</v>
      </c>
      <c r="K118" s="124" t="s">
        <v>604</v>
      </c>
      <c r="L118" s="120" t="s">
        <v>111</v>
      </c>
      <c r="M118" s="115" t="str">
        <f>IF(B118&gt;1,VLOOKUP(B118,DB!$D$4:$F$800,3,0),"")</f>
        <v>TRI MG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ref="U118:U167" si="48">IF(R118="RON",M118,"")</f>
        <v/>
      </c>
      <c r="AC118" s="133"/>
      <c r="AD118" s="133">
        <f t="shared" si="47"/>
        <v>0.8409722222</v>
      </c>
      <c r="AE118" s="133">
        <f t="shared" si="41"/>
        <v>0.9076388889</v>
      </c>
    </row>
    <row r="119">
      <c r="A119" s="168">
        <v>102.0</v>
      </c>
      <c r="B119" s="168" t="s">
        <v>699</v>
      </c>
      <c r="C119" s="146" t="str">
        <f>IF(B119&gt;1,VLOOKUP(B119,DB!$D$4:$E$800,2,0),"")</f>
        <v>G IV</v>
      </c>
      <c r="D119" s="259">
        <v>0.6638888888888889</v>
      </c>
      <c r="E119" s="231" t="b">
        <v>1</v>
      </c>
      <c r="F119" s="148"/>
      <c r="G119" s="190" t="b">
        <v>0</v>
      </c>
      <c r="H119" s="228" t="s">
        <v>1148</v>
      </c>
      <c r="I119" s="221" t="s">
        <v>1096</v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>JETSET</v>
      </c>
      <c r="N119" s="200"/>
      <c r="O119" s="155" t="str">
        <f t="shared" si="34"/>
        <v>RON</v>
      </c>
      <c r="Q119" s="64" t="str">
        <f t="shared" si="35"/>
        <v>SA02</v>
      </c>
      <c r="R119" s="64" t="str">
        <f t="shared" si="36"/>
        <v>RON</v>
      </c>
      <c r="S119" s="64" t="str">
        <f t="shared" si="37"/>
        <v>G IV</v>
      </c>
      <c r="T119" s="64" t="str">
        <f t="shared" si="38"/>
        <v>PK-BON</v>
      </c>
      <c r="U119" s="64" t="str">
        <f t="shared" si="48"/>
        <v>JETSET</v>
      </c>
      <c r="AC119" s="133"/>
      <c r="AD119" s="133">
        <f t="shared" si="47"/>
        <v>0.6638888889</v>
      </c>
      <c r="AE119" s="133" t="str">
        <f t="shared" si="41"/>
        <v>-</v>
      </c>
    </row>
    <row r="120">
      <c r="A120" s="115">
        <v>103.0</v>
      </c>
      <c r="B120" s="115" t="s">
        <v>166</v>
      </c>
      <c r="C120" s="117" t="str">
        <f>IF(B120&gt;1,VLOOKUP(B120,DB!$D$4:$E$800,2,0),"")</f>
        <v>A 320</v>
      </c>
      <c r="D120" s="252">
        <v>0.8631944444444445</v>
      </c>
      <c r="E120" s="229" t="b">
        <v>1</v>
      </c>
      <c r="F120" s="119"/>
      <c r="G120" s="192" t="b">
        <v>0</v>
      </c>
      <c r="H120" s="230" t="s">
        <v>1077</v>
      </c>
      <c r="I120" s="219" t="s">
        <v>1078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BATIK AIR</v>
      </c>
      <c r="N120" s="193"/>
      <c r="O120" s="128" t="str">
        <f t="shared" si="34"/>
        <v>RON</v>
      </c>
      <c r="Q120" s="64" t="str">
        <f t="shared" si="35"/>
        <v>B6</v>
      </c>
      <c r="R120" s="64" t="str">
        <f t="shared" si="36"/>
        <v>RON</v>
      </c>
      <c r="S120" s="64" t="str">
        <f t="shared" si="37"/>
        <v>A 320</v>
      </c>
      <c r="T120" s="64" t="str">
        <f t="shared" si="38"/>
        <v>PK-LAF</v>
      </c>
      <c r="U120" s="64" t="str">
        <f t="shared" si="48"/>
        <v>BATIK AIR</v>
      </c>
      <c r="AC120" s="133"/>
      <c r="AD120" s="133">
        <f t="shared" si="47"/>
        <v>0.8631944444</v>
      </c>
      <c r="AE120" s="133" t="str">
        <f t="shared" si="41"/>
        <v>-</v>
      </c>
    </row>
    <row r="121">
      <c r="A121" s="168">
        <v>104.0</v>
      </c>
      <c r="B121" s="168" t="s">
        <v>319</v>
      </c>
      <c r="C121" s="146" t="str">
        <f>IF(B121&gt;1,VLOOKUP(B121,DB!$D$4:$E$800,2,0),"")</f>
        <v>A 320</v>
      </c>
      <c r="D121" s="259">
        <v>0.8833333333333333</v>
      </c>
      <c r="E121" s="231" t="b">
        <v>1</v>
      </c>
      <c r="F121" s="148"/>
      <c r="G121" s="190" t="b">
        <v>0</v>
      </c>
      <c r="H121" s="228" t="s">
        <v>1150</v>
      </c>
      <c r="I121" s="221" t="s">
        <v>1092</v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>BATIK AIR</v>
      </c>
      <c r="N121" s="200"/>
      <c r="O121" s="155" t="str">
        <f t="shared" si="34"/>
        <v>RON</v>
      </c>
      <c r="Q121" s="64" t="str">
        <f t="shared" si="35"/>
        <v>SA12</v>
      </c>
      <c r="R121" s="64" t="str">
        <f t="shared" si="36"/>
        <v>RON</v>
      </c>
      <c r="S121" s="64" t="str">
        <f t="shared" si="37"/>
        <v>A 320</v>
      </c>
      <c r="T121" s="64" t="str">
        <f t="shared" si="38"/>
        <v>PK-LUZ</v>
      </c>
      <c r="U121" s="64" t="str">
        <f t="shared" si="48"/>
        <v>BATIK AIR</v>
      </c>
      <c r="AC121" s="133"/>
      <c r="AD121" s="133">
        <f t="shared" si="47"/>
        <v>0.8833333333</v>
      </c>
      <c r="AE121" s="133" t="str">
        <f t="shared" si="41"/>
        <v>-</v>
      </c>
    </row>
    <row r="122">
      <c r="A122" s="115">
        <v>105.0</v>
      </c>
      <c r="B122" s="115" t="s">
        <v>456</v>
      </c>
      <c r="C122" s="117" t="str">
        <f>IF(B122&gt;1,VLOOKUP(B122,DB!$D$4:$E$800,2,0),"")</f>
        <v>A 320</v>
      </c>
      <c r="D122" s="252">
        <v>0.8888888888888888</v>
      </c>
      <c r="E122" s="229" t="b">
        <v>1</v>
      </c>
      <c r="F122" s="119"/>
      <c r="G122" s="192" t="b">
        <v>0</v>
      </c>
      <c r="H122" s="230" t="s">
        <v>1084</v>
      </c>
      <c r="I122" s="122" t="str">
        <f>IF(K122&gt;1,VLOOKUP(K122,DB!$A$4:$B$500,2,0),"")</f>
        <v>WIMM</v>
      </c>
      <c r="J122" s="123" t="str">
        <f>IF(L122&gt;1,VLOOKUP(L122,DB!$A$4:$B$500,2,0),"")</f>
        <v/>
      </c>
      <c r="K122" s="124" t="s">
        <v>441</v>
      </c>
      <c r="L122" s="120"/>
      <c r="M122" s="115" t="str">
        <f>IF(B122&gt;1,VLOOKUP(B122,DB!$D$4:$F$800,3,0),"")</f>
        <v>CITILINK</v>
      </c>
      <c r="N122" s="193"/>
      <c r="O122" s="128" t="str">
        <f t="shared" si="34"/>
        <v>RON</v>
      </c>
      <c r="Q122" s="64" t="str">
        <f t="shared" si="35"/>
        <v>B1</v>
      </c>
      <c r="R122" s="64" t="str">
        <f t="shared" si="36"/>
        <v>RON</v>
      </c>
      <c r="S122" s="64" t="str">
        <f t="shared" si="37"/>
        <v>A 320</v>
      </c>
      <c r="T122" s="64" t="str">
        <f t="shared" si="38"/>
        <v>PK-GTD</v>
      </c>
      <c r="U122" s="64" t="str">
        <f t="shared" si="48"/>
        <v>CITILINK</v>
      </c>
      <c r="AC122" s="133"/>
      <c r="AD122" s="133">
        <f t="shared" si="47"/>
        <v>0.8888888889</v>
      </c>
      <c r="AE122" s="133" t="str">
        <f t="shared" si="41"/>
        <v>-</v>
      </c>
    </row>
    <row r="123">
      <c r="A123" s="168">
        <v>106.0</v>
      </c>
      <c r="B123" s="168" t="s">
        <v>203</v>
      </c>
      <c r="C123" s="146" t="str">
        <f>IF(B123&gt;1,VLOOKUP(B123,DB!$D$4:$E$800,2,0),"")</f>
        <v>A 320</v>
      </c>
      <c r="D123" s="259">
        <v>0.9208333333333333</v>
      </c>
      <c r="E123" s="231" t="b">
        <v>1</v>
      </c>
      <c r="F123" s="148"/>
      <c r="G123" s="190" t="b">
        <v>0</v>
      </c>
      <c r="H123" s="228" t="s">
        <v>1078</v>
      </c>
      <c r="I123" s="152" t="str">
        <f>IF(K123&gt;1,VLOOKUP(K123,DB!$A$4:$B$500,2,0),"")</f>
        <v>WIMM</v>
      </c>
      <c r="J123" s="153" t="str">
        <f>IF(L123&gt;1,VLOOKUP(L123,DB!$A$4:$B$500,2,0),"")</f>
        <v/>
      </c>
      <c r="K123" s="169" t="s">
        <v>139</v>
      </c>
      <c r="L123" s="150"/>
      <c r="M123" s="168" t="str">
        <f>IF(B123&gt;1,VLOOKUP(B123,DB!$D$4:$F$800,3,0),"")</f>
        <v>BATIK AIR</v>
      </c>
      <c r="N123" s="200"/>
      <c r="O123" s="155" t="str">
        <f t="shared" si="34"/>
        <v>RON</v>
      </c>
      <c r="Q123" s="64" t="str">
        <f t="shared" si="35"/>
        <v>A2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PK-LAW</v>
      </c>
      <c r="U123" s="64" t="str">
        <f t="shared" si="48"/>
        <v>BATIK AIR</v>
      </c>
      <c r="AC123" s="133"/>
      <c r="AD123" s="133">
        <f t="shared" si="47"/>
        <v>0.9208333333</v>
      </c>
      <c r="AE123" s="133" t="str">
        <f t="shared" si="41"/>
        <v>-</v>
      </c>
    </row>
    <row r="124">
      <c r="A124" s="301">
        <v>107.0</v>
      </c>
      <c r="B124" s="302" t="s">
        <v>696</v>
      </c>
      <c r="C124" s="303" t="str">
        <f>IF(B124&gt;1,VLOOKUP(B124,DB!$D$4:$E$800,2,0),"")</f>
        <v>EMB 135</v>
      </c>
      <c r="D124" s="304">
        <v>0.9173611111111111</v>
      </c>
      <c r="E124" s="305" t="b">
        <v>1</v>
      </c>
      <c r="F124" s="306">
        <v>0.93125</v>
      </c>
      <c r="G124" s="307" t="b">
        <v>1</v>
      </c>
      <c r="H124" s="308" t="s">
        <v>1100</v>
      </c>
      <c r="I124" s="309" t="s">
        <v>252</v>
      </c>
      <c r="J124" s="310" t="s">
        <v>1171</v>
      </c>
      <c r="K124" s="311"/>
      <c r="L124" s="310"/>
      <c r="M124" s="302" t="str">
        <f>IF(B124&gt;1,VLOOKUP(B124,DB!$D$4:$F$800,3,0),"")</f>
        <v>IAT</v>
      </c>
      <c r="N124" s="312" t="s">
        <v>1228</v>
      </c>
      <c r="O124" s="313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48"/>
        <v/>
      </c>
      <c r="AC124" s="133"/>
      <c r="AD124" s="133">
        <f t="shared" si="47"/>
        <v>0.9173611111</v>
      </c>
      <c r="AE124" s="133">
        <f t="shared" si="41"/>
        <v>0.93125</v>
      </c>
    </row>
    <row r="125">
      <c r="A125" s="314"/>
      <c r="B125" s="314"/>
      <c r="C125" s="315"/>
      <c r="D125" s="316"/>
      <c r="E125" s="317"/>
      <c r="F125" s="317"/>
      <c r="G125" s="314"/>
      <c r="H125" s="318"/>
      <c r="I125" s="319"/>
      <c r="J125" s="320"/>
      <c r="K125" s="321"/>
      <c r="L125" s="322"/>
      <c r="M125" s="314"/>
      <c r="N125" s="323"/>
      <c r="O125" s="315"/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48"/>
        <v/>
      </c>
      <c r="AC125" s="133"/>
      <c r="AD125" s="133" t="str">
        <f t="shared" si="47"/>
        <v>-</v>
      </c>
      <c r="AE125" s="133" t="str">
        <f t="shared" si="41"/>
        <v>-</v>
      </c>
    </row>
    <row r="126">
      <c r="A126" s="314"/>
      <c r="B126" s="314"/>
      <c r="C126" s="315"/>
      <c r="D126" s="316"/>
      <c r="E126" s="317"/>
      <c r="F126" s="317"/>
      <c r="G126" s="314"/>
      <c r="H126" s="318"/>
      <c r="I126" s="319"/>
      <c r="J126" s="320"/>
      <c r="K126" s="321"/>
      <c r="L126" s="314"/>
      <c r="M126" s="314"/>
      <c r="N126" s="323"/>
      <c r="O126" s="315"/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48"/>
        <v/>
      </c>
      <c r="AC126" s="133"/>
      <c r="AD126" s="133" t="str">
        <f t="shared" si="47"/>
        <v>-</v>
      </c>
      <c r="AE126" s="133" t="str">
        <f t="shared" si="41"/>
        <v>-</v>
      </c>
    </row>
    <row r="127">
      <c r="A127" s="314"/>
      <c r="B127" s="314"/>
      <c r="C127" s="315"/>
      <c r="D127" s="316"/>
      <c r="E127" s="317"/>
      <c r="F127" s="317"/>
      <c r="G127" s="314"/>
      <c r="H127" s="318"/>
      <c r="I127" s="319"/>
      <c r="J127" s="320"/>
      <c r="K127" s="321"/>
      <c r="L127" s="322"/>
      <c r="M127" s="314"/>
      <c r="N127" s="324"/>
      <c r="O127" s="315"/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48"/>
        <v/>
      </c>
      <c r="AC127" s="133"/>
      <c r="AD127" s="133" t="str">
        <f t="shared" si="47"/>
        <v>-</v>
      </c>
      <c r="AE127" s="133" t="str">
        <f t="shared" si="41"/>
        <v>-</v>
      </c>
    </row>
    <row r="128">
      <c r="A128" s="314"/>
      <c r="B128" s="314"/>
      <c r="C128" s="315"/>
      <c r="D128" s="316"/>
      <c r="E128" s="317"/>
      <c r="F128" s="317"/>
      <c r="G128" s="314"/>
      <c r="H128" s="318"/>
      <c r="I128" s="319"/>
      <c r="J128" s="320"/>
      <c r="K128" s="321"/>
      <c r="L128" s="314"/>
      <c r="M128" s="314"/>
      <c r="N128" s="323"/>
      <c r="O128" s="315"/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48"/>
        <v/>
      </c>
      <c r="AC128" s="133"/>
      <c r="AD128" s="133" t="str">
        <f t="shared" si="47"/>
        <v>-</v>
      </c>
      <c r="AE128" s="133" t="str">
        <f t="shared" si="41"/>
        <v>-</v>
      </c>
    </row>
    <row r="129">
      <c r="A129" s="314"/>
      <c r="B129" s="314"/>
      <c r="C129" s="315"/>
      <c r="D129" s="316"/>
      <c r="E129" s="317"/>
      <c r="F129" s="325"/>
      <c r="G129" s="314"/>
      <c r="H129" s="318"/>
      <c r="I129" s="319"/>
      <c r="J129" s="320"/>
      <c r="K129" s="321"/>
      <c r="L129" s="322"/>
      <c r="M129" s="314"/>
      <c r="N129" s="323"/>
      <c r="O129" s="315"/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48"/>
        <v/>
      </c>
      <c r="AC129" s="133"/>
      <c r="AD129" s="133" t="str">
        <f t="shared" si="47"/>
        <v>-</v>
      </c>
      <c r="AE129" s="133" t="str">
        <f t="shared" si="41"/>
        <v>-</v>
      </c>
    </row>
    <row r="130">
      <c r="A130" s="314"/>
      <c r="B130" s="314"/>
      <c r="C130" s="315"/>
      <c r="D130" s="316"/>
      <c r="E130" s="317"/>
      <c r="F130" s="317"/>
      <c r="G130" s="314"/>
      <c r="H130" s="318"/>
      <c r="I130" s="319"/>
      <c r="J130" s="320"/>
      <c r="K130" s="321"/>
      <c r="L130" s="314"/>
      <c r="M130" s="314"/>
      <c r="N130" s="314"/>
      <c r="O130" s="315"/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48"/>
        <v/>
      </c>
      <c r="AC130" s="133"/>
      <c r="AD130" s="133" t="str">
        <f t="shared" si="47"/>
        <v>-</v>
      </c>
      <c r="AE130" s="133" t="str">
        <f t="shared" si="41"/>
        <v>-</v>
      </c>
    </row>
    <row r="131">
      <c r="A131" s="314"/>
      <c r="B131" s="314"/>
      <c r="C131" s="315"/>
      <c r="D131" s="316"/>
      <c r="E131" s="317"/>
      <c r="F131" s="325"/>
      <c r="G131" s="314"/>
      <c r="H131" s="318"/>
      <c r="I131" s="319"/>
      <c r="J131" s="320"/>
      <c r="K131" s="321"/>
      <c r="L131" s="322"/>
      <c r="M131" s="314"/>
      <c r="N131" s="323"/>
      <c r="O131" s="315"/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48"/>
        <v/>
      </c>
      <c r="AC131" s="133"/>
      <c r="AD131" s="133" t="str">
        <f t="shared" si="47"/>
        <v>-</v>
      </c>
      <c r="AE131" s="133" t="str">
        <f t="shared" si="41"/>
        <v>-</v>
      </c>
    </row>
    <row r="132">
      <c r="A132" s="314"/>
      <c r="B132" s="314"/>
      <c r="C132" s="315"/>
      <c r="D132" s="316"/>
      <c r="E132" s="317"/>
      <c r="F132" s="317"/>
      <c r="G132" s="314"/>
      <c r="H132" s="318"/>
      <c r="I132" s="319"/>
      <c r="J132" s="320"/>
      <c r="K132" s="321"/>
      <c r="L132" s="314"/>
      <c r="M132" s="314"/>
      <c r="N132" s="323"/>
      <c r="O132" s="315"/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48"/>
        <v/>
      </c>
      <c r="AC132" s="133"/>
      <c r="AD132" s="133" t="str">
        <f t="shared" si="47"/>
        <v>-</v>
      </c>
      <c r="AE132" s="133" t="str">
        <f t="shared" si="41"/>
        <v>-</v>
      </c>
    </row>
    <row r="133">
      <c r="A133" s="314"/>
      <c r="B133" s="314"/>
      <c r="C133" s="315"/>
      <c r="D133" s="316"/>
      <c r="E133" s="317"/>
      <c r="F133" s="317"/>
      <c r="G133" s="314"/>
      <c r="H133" s="318"/>
      <c r="I133" s="319"/>
      <c r="J133" s="320"/>
      <c r="K133" s="321"/>
      <c r="L133" s="322"/>
      <c r="M133" s="314"/>
      <c r="N133" s="323"/>
      <c r="O133" s="315"/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48"/>
        <v/>
      </c>
      <c r="AC133" s="133"/>
      <c r="AD133" s="133" t="str">
        <f t="shared" si="47"/>
        <v>-</v>
      </c>
      <c r="AE133" s="133" t="str">
        <f t="shared" si="41"/>
        <v>-</v>
      </c>
    </row>
    <row r="134">
      <c r="A134" s="314"/>
      <c r="B134" s="314"/>
      <c r="C134" s="315"/>
      <c r="D134" s="316"/>
      <c r="E134" s="317"/>
      <c r="F134" s="317"/>
      <c r="G134" s="314"/>
      <c r="H134" s="318"/>
      <c r="I134" s="319"/>
      <c r="J134" s="320"/>
      <c r="K134" s="321"/>
      <c r="L134" s="314"/>
      <c r="M134" s="314"/>
      <c r="N134" s="323"/>
      <c r="O134" s="315"/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48"/>
        <v/>
      </c>
      <c r="AC134" s="133"/>
      <c r="AD134" s="133" t="str">
        <f t="shared" si="47"/>
        <v>-</v>
      </c>
      <c r="AE134" s="133" t="str">
        <f t="shared" si="41"/>
        <v>-</v>
      </c>
    </row>
    <row r="135">
      <c r="A135" s="314"/>
      <c r="B135" s="314"/>
      <c r="C135" s="315"/>
      <c r="D135" s="316"/>
      <c r="E135" s="317"/>
      <c r="F135" s="317"/>
      <c r="G135" s="314"/>
      <c r="H135" s="318"/>
      <c r="I135" s="319"/>
      <c r="J135" s="320"/>
      <c r="K135" s="321"/>
      <c r="L135" s="322"/>
      <c r="M135" s="314"/>
      <c r="N135" s="323"/>
      <c r="O135" s="315"/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48"/>
        <v/>
      </c>
      <c r="AC135" s="133"/>
      <c r="AD135" s="133" t="str">
        <f t="shared" si="47"/>
        <v>-</v>
      </c>
      <c r="AE135" s="133" t="str">
        <f t="shared" si="41"/>
        <v>-</v>
      </c>
    </row>
    <row r="136">
      <c r="A136" s="314"/>
      <c r="B136" s="314"/>
      <c r="C136" s="315"/>
      <c r="D136" s="316"/>
      <c r="E136" s="317"/>
      <c r="F136" s="317"/>
      <c r="G136" s="314"/>
      <c r="H136" s="318"/>
      <c r="I136" s="319"/>
      <c r="J136" s="320"/>
      <c r="K136" s="321"/>
      <c r="L136" s="314"/>
      <c r="M136" s="314"/>
      <c r="N136" s="323"/>
      <c r="O136" s="315"/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48"/>
        <v/>
      </c>
      <c r="AC136" s="133"/>
      <c r="AD136" s="133" t="str">
        <f t="shared" si="47"/>
        <v>-</v>
      </c>
      <c r="AE136" s="133" t="str">
        <f t="shared" si="41"/>
        <v>-</v>
      </c>
    </row>
    <row r="137">
      <c r="A137" s="314"/>
      <c r="B137" s="314"/>
      <c r="C137" s="315"/>
      <c r="D137" s="316"/>
      <c r="E137" s="317"/>
      <c r="F137" s="317"/>
      <c r="G137" s="314"/>
      <c r="H137" s="318"/>
      <c r="I137" s="319"/>
      <c r="J137" s="320"/>
      <c r="K137" s="321"/>
      <c r="L137" s="322"/>
      <c r="M137" s="314"/>
      <c r="N137" s="323"/>
      <c r="O137" s="315"/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48"/>
        <v/>
      </c>
      <c r="AC137" s="133"/>
      <c r="AD137" s="133" t="str">
        <f t="shared" si="47"/>
        <v>-</v>
      </c>
      <c r="AE137" s="133" t="str">
        <f t="shared" si="41"/>
        <v>-</v>
      </c>
    </row>
    <row r="138">
      <c r="A138" s="314"/>
      <c r="B138" s="314"/>
      <c r="C138" s="315"/>
      <c r="D138" s="316"/>
      <c r="E138" s="317"/>
      <c r="F138" s="317"/>
      <c r="G138" s="314"/>
      <c r="H138" s="318"/>
      <c r="I138" s="319"/>
      <c r="J138" s="320"/>
      <c r="K138" s="321"/>
      <c r="L138" s="314"/>
      <c r="M138" s="314"/>
      <c r="N138" s="323"/>
      <c r="O138" s="315"/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48"/>
        <v/>
      </c>
      <c r="AD138" s="133" t="str">
        <f t="shared" si="47"/>
        <v>-</v>
      </c>
      <c r="AE138" s="133" t="str">
        <f t="shared" si="41"/>
        <v>-</v>
      </c>
    </row>
    <row r="139">
      <c r="A139" s="314"/>
      <c r="B139" s="314"/>
      <c r="C139" s="315"/>
      <c r="D139" s="316"/>
      <c r="E139" s="317"/>
      <c r="F139" s="317"/>
      <c r="G139" s="314"/>
      <c r="H139" s="318"/>
      <c r="I139" s="319"/>
      <c r="J139" s="320"/>
      <c r="K139" s="321"/>
      <c r="L139" s="322"/>
      <c r="M139" s="314"/>
      <c r="N139" s="323"/>
      <c r="O139" s="315"/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48"/>
        <v/>
      </c>
      <c r="AD139" s="133" t="str">
        <f t="shared" si="47"/>
        <v>-</v>
      </c>
      <c r="AE139" s="133" t="str">
        <f t="shared" si="41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38"/>
        <v/>
      </c>
      <c r="U140" s="64" t="str">
        <f t="shared" si="48"/>
        <v/>
      </c>
      <c r="AD140" s="133" t="str">
        <f t="shared" si="47"/>
        <v>-</v>
      </c>
      <c r="AE140" s="133" t="str">
        <f t="shared" si="41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48"/>
        <v/>
      </c>
      <c r="AD141" s="133" t="str">
        <f t="shared" si="47"/>
        <v>-</v>
      </c>
      <c r="AE141" s="133" t="str">
        <f t="shared" si="41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48"/>
        <v/>
      </c>
      <c r="AD142" s="133" t="str">
        <f t="shared" si="47"/>
        <v>-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48"/>
        <v/>
      </c>
      <c r="AD143" s="133" t="str">
        <f t="shared" si="47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48"/>
        <v/>
      </c>
      <c r="AD144" s="133" t="str">
        <f t="shared" si="47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48"/>
        <v/>
      </c>
      <c r="AD145" s="133" t="str">
        <f t="shared" si="47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48"/>
        <v/>
      </c>
      <c r="AD146" s="133" t="str">
        <f t="shared" si="47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48"/>
        <v/>
      </c>
      <c r="AD147" s="133" t="str">
        <f t="shared" si="47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48"/>
        <v/>
      </c>
      <c r="AD148" s="133" t="str">
        <f t="shared" si="47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48"/>
        <v/>
      </c>
      <c r="AD149" s="133" t="str">
        <f t="shared" si="47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48"/>
        <v/>
      </c>
      <c r="AD150" s="133" t="str">
        <f t="shared" si="47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48"/>
        <v/>
      </c>
      <c r="AD151" s="133" t="str">
        <f t="shared" si="47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48"/>
        <v/>
      </c>
      <c r="AD152" s="133" t="str">
        <f t="shared" si="47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48"/>
        <v/>
      </c>
      <c r="AD153" s="133" t="str">
        <f t="shared" si="47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48"/>
        <v/>
      </c>
      <c r="AD154" s="133" t="str">
        <f t="shared" si="47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48"/>
        <v/>
      </c>
      <c r="AD155" s="133" t="str">
        <f t="shared" si="47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48"/>
        <v/>
      </c>
      <c r="AD156" s="133" t="str">
        <f t="shared" si="47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48"/>
        <v/>
      </c>
      <c r="AD157" s="133" t="str">
        <f t="shared" si="47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48"/>
        <v/>
      </c>
      <c r="AD158" s="133" t="str">
        <f t="shared" si="47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48"/>
        <v/>
      </c>
      <c r="AD159" s="133" t="str">
        <f t="shared" si="47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48"/>
        <v/>
      </c>
      <c r="AD160" s="133" t="str">
        <f t="shared" si="47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48"/>
        <v/>
      </c>
      <c r="AD161" s="133" t="str">
        <f t="shared" si="47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48"/>
        <v/>
      </c>
      <c r="AD162" s="133" t="str">
        <f t="shared" si="47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48"/>
        <v/>
      </c>
      <c r="AD163" s="133" t="str">
        <f t="shared" si="47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48"/>
        <v/>
      </c>
      <c r="AD164" s="133" t="str">
        <f t="shared" si="47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48"/>
        <v/>
      </c>
      <c r="AD165" s="133" t="str">
        <f t="shared" si="47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48"/>
        <v/>
      </c>
      <c r="AD166" s="133" t="str">
        <f t="shared" si="47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48"/>
        <v/>
      </c>
      <c r="AD167" s="133" t="str">
        <f t="shared" si="47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45780.0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1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/>
      </c>
      <c r="X18" s="131" t="str">
        <f t="shared" si="6"/>
        <v/>
      </c>
      <c r="Y18" s="132" t="str">
        <f t="shared" si="7"/>
        <v/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1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3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/>
      </c>
      <c r="X19" s="160" t="str">
        <f t="shared" si="6"/>
        <v/>
      </c>
      <c r="Y19" s="161" t="str">
        <f t="shared" si="7"/>
        <v/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1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3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PK-GTD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0</v>
      </c>
      <c r="BD20" s="141">
        <f t="shared" si="26"/>
        <v>1</v>
      </c>
      <c r="BE20" s="141">
        <f t="shared" si="27"/>
        <v>0</v>
      </c>
      <c r="BF20" s="141">
        <f t="shared" si="28"/>
        <v>0</v>
      </c>
      <c r="BG20" s="141">
        <f t="shared" si="29"/>
        <v>1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5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PK-GJT</v>
      </c>
      <c r="X21" s="160" t="str">
        <f t="shared" si="6"/>
        <v>ATR 72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1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1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1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PK-GQI</v>
      </c>
      <c r="X22" s="131" t="str">
        <f t="shared" si="6"/>
        <v>A 320</v>
      </c>
      <c r="Y22" s="132" t="str">
        <f t="shared" si="7"/>
        <v>CITILINK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4</v>
      </c>
      <c r="AJ22" s="138">
        <f t="shared" si="8"/>
        <v>7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1</v>
      </c>
      <c r="AV22" s="141">
        <f t="shared" si="18"/>
        <v>0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1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1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2</v>
      </c>
      <c r="AI23" s="165">
        <f>COUNTIFS($AE$18:$AE$167,"&gt;06:00",$AE$18:$AE$167,"&lt;=07:00")</f>
        <v>6</v>
      </c>
      <c r="AJ23" s="109">
        <f t="shared" si="8"/>
        <v>8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1</v>
      </c>
      <c r="AU23" s="141">
        <f t="shared" si="17"/>
        <v>0</v>
      </c>
      <c r="AV23" s="141">
        <f t="shared" si="18"/>
        <v>1</v>
      </c>
      <c r="AW23" s="141">
        <f t="shared" si="19"/>
        <v>0</v>
      </c>
      <c r="AX23" s="141">
        <f t="shared" si="20"/>
        <v>0</v>
      </c>
      <c r="AY23" s="141">
        <f t="shared" si="21"/>
        <v>2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1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6</v>
      </c>
      <c r="AI24" s="137">
        <f>COUNTIFS($AE$18:$AE$167,"&gt;07:00",$AE$18:$AE$167,"&lt;=08:00")</f>
        <v>2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1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1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1</v>
      </c>
      <c r="BI24" s="141">
        <f t="shared" si="31"/>
        <v>0</v>
      </c>
      <c r="BJ24" s="142">
        <f t="shared" si="32"/>
        <v>0</v>
      </c>
      <c r="BK24" s="143">
        <f t="shared" si="33"/>
        <v>5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>PK-GUF</v>
      </c>
      <c r="X25" s="160" t="str">
        <f t="shared" si="6"/>
        <v>B 738</v>
      </c>
      <c r="Y25" s="161" t="str">
        <f t="shared" si="7"/>
        <v>GARUDA</v>
      </c>
      <c r="Z25" s="104" t="b">
        <v>1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7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1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5</v>
      </c>
    </row>
    <row r="26">
      <c r="A26" s="115">
        <v>9.0</v>
      </c>
      <c r="B26" s="297" t="s">
        <v>775</v>
      </c>
      <c r="C26" s="117" t="str">
        <f>IF(B26&gt;1,VLOOKUP(B26,DB!$D$4:$E$800,2,0),"")</f>
        <v>AVANTI</v>
      </c>
      <c r="D26" s="252" t="s">
        <v>7</v>
      </c>
      <c r="E26" s="119" t="b">
        <v>0</v>
      </c>
      <c r="F26" s="119">
        <v>0.24097222222222223</v>
      </c>
      <c r="G26" s="120" t="b">
        <v>1</v>
      </c>
      <c r="H26" s="230" t="s">
        <v>1162</v>
      </c>
      <c r="I26" s="122" t="str">
        <f>IF(K26&gt;1,VLOOKUP(K26,DB!$A$4:$B$500,2,0),"")</f>
        <v>EX RON</v>
      </c>
      <c r="J26" s="120" t="s">
        <v>1075</v>
      </c>
      <c r="K26" s="124" t="s">
        <v>7</v>
      </c>
      <c r="L26" s="125"/>
      <c r="M26" s="115" t="str">
        <f>IF(B26&gt;1,VLOOKUP(B26,DB!$D$4:$F$800,3,0),"")</f>
        <v>SUSI AIR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>
        <f t="shared" si="41"/>
        <v>0.2409722222</v>
      </c>
      <c r="AF26" s="134">
        <v>0.37569444444444444</v>
      </c>
      <c r="AG26" s="135">
        <v>0.4166666666666667</v>
      </c>
      <c r="AH26" s="136">
        <f>COUNTIFS($AD$18:$AD$167,"&gt;09:00",$AD$18:$AD$167,"&lt;=10:00")</f>
        <v>4</v>
      </c>
      <c r="AI26" s="137">
        <f>COUNTIFS($AE$18:$AE$167,"&gt;09:00",$AE$18:$AE$167,"&lt;=10:00")</f>
        <v>7</v>
      </c>
      <c r="AJ26" s="138">
        <f t="shared" si="8"/>
        <v>11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0</v>
      </c>
      <c r="BA26" s="141">
        <f t="shared" si="23"/>
        <v>1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298" t="s">
        <v>857</v>
      </c>
      <c r="C27" s="146" t="str">
        <f>IF(B27&gt;1,VLOOKUP(B27,DB!$D$4:$E$800,2,0),"")</f>
        <v>LJ 60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1136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LJ 60</v>
      </c>
      <c r="T27" s="64" t="str">
        <f t="shared" si="38"/>
        <v>N-38SV</v>
      </c>
      <c r="U27" s="64" t="str">
        <f t="shared" si="39"/>
        <v>B. G. S.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4</v>
      </c>
      <c r="AJ27" s="109">
        <f t="shared" si="8"/>
        <v>6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1</v>
      </c>
      <c r="BC27" s="141">
        <f t="shared" si="25"/>
        <v>1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2</v>
      </c>
    </row>
    <row r="28">
      <c r="A28" s="115">
        <v>11.0</v>
      </c>
      <c r="B28" s="297" t="s">
        <v>910</v>
      </c>
      <c r="C28" s="117" t="str">
        <f>IF(B28&gt;1,VLOOKUP(B28,DB!$D$4:$E$800,2,0),"")</f>
        <v>HK 850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1138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850</v>
      </c>
      <c r="T28" s="64" t="str">
        <f t="shared" si="38"/>
        <v>T7-TUN</v>
      </c>
      <c r="U28" s="64" t="str">
        <f t="shared" si="39"/>
        <v>KARISMA</v>
      </c>
      <c r="V28" s="129" t="s">
        <v>1081</v>
      </c>
      <c r="W28" s="130" t="str">
        <f t="shared" si="5"/>
        <v>PK-BKR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6</v>
      </c>
      <c r="AI28" s="137">
        <f>COUNTIFS($AE$18:$AE$167,"&gt;11:00",$AE$18:$AE$167,"&lt;=12:00")</f>
        <v>3</v>
      </c>
      <c r="AJ28" s="138">
        <f t="shared" si="8"/>
        <v>9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1</v>
      </c>
      <c r="AS28" s="141">
        <f t="shared" si="15"/>
        <v>0</v>
      </c>
      <c r="AT28" s="141">
        <f t="shared" si="16"/>
        <v>0</v>
      </c>
      <c r="AU28" s="141">
        <f t="shared" si="17"/>
        <v>1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1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228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PK-BLA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9</v>
      </c>
      <c r="AI29" s="165">
        <f>COUNTIFS($AE$18:$AE$167,"&gt;12:00",$AE$18:$AE$167,"&lt;=13:00")</f>
        <v>6</v>
      </c>
      <c r="AJ29" s="109">
        <f t="shared" si="8"/>
        <v>15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1</v>
      </c>
      <c r="AZ29" s="141">
        <f t="shared" si="22"/>
        <v>0</v>
      </c>
      <c r="BA29" s="141">
        <f t="shared" si="23"/>
        <v>1</v>
      </c>
      <c r="BB29" s="141">
        <f t="shared" si="24"/>
        <v>0</v>
      </c>
      <c r="BC29" s="141">
        <f t="shared" si="25"/>
        <v>0</v>
      </c>
      <c r="BD29" s="141">
        <f t="shared" si="26"/>
        <v>1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7" t="s">
        <v>699</v>
      </c>
      <c r="C30" s="117" t="str">
        <f>IF(B30&gt;1,VLOOKUP(B30,DB!$D$4:$E$800,2,0),"")</f>
        <v>G IV</v>
      </c>
      <c r="D30" s="252" t="s">
        <v>7</v>
      </c>
      <c r="E30" s="119" t="b">
        <v>0</v>
      </c>
      <c r="F30" s="119"/>
      <c r="G30" s="120" t="b">
        <v>0</v>
      </c>
      <c r="H30" s="230" t="s">
        <v>1148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JETSET</v>
      </c>
      <c r="N30" s="171"/>
      <c r="O30" s="128" t="str">
        <f t="shared" si="34"/>
        <v>RON</v>
      </c>
      <c r="Q30" s="64" t="str">
        <f t="shared" si="35"/>
        <v>SA02</v>
      </c>
      <c r="R30" s="64" t="str">
        <f t="shared" si="36"/>
        <v>RON</v>
      </c>
      <c r="S30" s="64" t="str">
        <f t="shared" si="37"/>
        <v>G IV</v>
      </c>
      <c r="T30" s="64" t="str">
        <f t="shared" si="38"/>
        <v>PK-BON</v>
      </c>
      <c r="U30" s="64" t="str">
        <f t="shared" si="39"/>
        <v>JETSET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2</v>
      </c>
      <c r="AI30" s="137">
        <f>COUNTIFS($AE$18:$AE$167,"&gt;13:00",$AE$18:$AE$167,"&lt;=14:00")</f>
        <v>9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1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1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736</v>
      </c>
      <c r="C31" s="146" t="str">
        <f>IF(B31&gt;1,VLOOKUP(B31,DB!$D$4:$E$800,2,0),"")</f>
        <v>L 1000</v>
      </c>
      <c r="D31" s="259" t="s">
        <v>7</v>
      </c>
      <c r="E31" s="148" t="b">
        <v>0</v>
      </c>
      <c r="F31" s="148"/>
      <c r="G31" s="150" t="b">
        <v>0</v>
      </c>
      <c r="H31" s="228" t="s">
        <v>1140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PREMI</v>
      </c>
      <c r="N31" s="170"/>
      <c r="O31" s="155" t="str">
        <f t="shared" si="34"/>
        <v>RON</v>
      </c>
      <c r="Q31" s="64" t="str">
        <f t="shared" si="35"/>
        <v>SA03</v>
      </c>
      <c r="R31" s="64" t="str">
        <f t="shared" si="36"/>
        <v>RON</v>
      </c>
      <c r="S31" s="64" t="str">
        <f t="shared" si="37"/>
        <v>L 1000</v>
      </c>
      <c r="T31" s="64" t="str">
        <f t="shared" si="38"/>
        <v>N-227GV</v>
      </c>
      <c r="U31" s="64" t="str">
        <f t="shared" si="39"/>
        <v>PREMI</v>
      </c>
      <c r="V31" s="158" t="s">
        <v>1093</v>
      </c>
      <c r="W31" s="159" t="str">
        <f t="shared" si="5"/>
        <v>PK-YST</v>
      </c>
      <c r="X31" s="160" t="str">
        <f t="shared" si="6"/>
        <v>B 733</v>
      </c>
      <c r="Y31" s="161" t="str">
        <f t="shared" si="7"/>
        <v>TRIGANA</v>
      </c>
      <c r="Z31" s="104" t="b">
        <v>1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2</v>
      </c>
      <c r="AJ31" s="109">
        <f t="shared" si="8"/>
        <v>7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1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1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1</v>
      </c>
      <c r="BJ31" s="142">
        <f t="shared" si="32"/>
        <v>0</v>
      </c>
      <c r="BK31" s="143">
        <f t="shared" si="33"/>
        <v>5</v>
      </c>
    </row>
    <row r="32">
      <c r="A32" s="115">
        <v>15.0</v>
      </c>
      <c r="B32" s="295" t="s">
        <v>1013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230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1138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T7-GBS</v>
      </c>
      <c r="U32" s="64" t="str">
        <f t="shared" si="39"/>
        <v>KARISMA</v>
      </c>
      <c r="V32" s="129" t="s">
        <v>1097</v>
      </c>
      <c r="W32" s="130" t="str">
        <f t="shared" si="5"/>
        <v>PK-YSH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5</v>
      </c>
      <c r="AI32" s="137">
        <f>COUNTIFS($AE$18:$AE$167,"&gt;15:00",$AE$18:$AE$167,"&lt;=16:00")</f>
        <v>1</v>
      </c>
      <c r="AJ32" s="138">
        <f t="shared" si="8"/>
        <v>6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1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2</v>
      </c>
    </row>
    <row r="33">
      <c r="A33" s="168">
        <v>16.0</v>
      </c>
      <c r="B33" s="296" t="s">
        <v>888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">
        <v>1136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PK-RSS</v>
      </c>
      <c r="U33" s="64" t="str">
        <f t="shared" si="39"/>
        <v>B. G. S.</v>
      </c>
      <c r="V33" s="173" t="s">
        <v>1101</v>
      </c>
      <c r="W33" s="174" t="str">
        <f t="shared" si="5"/>
        <v>PK-YRD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6</v>
      </c>
      <c r="AJ33" s="109">
        <f t="shared" si="8"/>
        <v>11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1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1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1</v>
      </c>
      <c r="BI33" s="179">
        <f t="shared" si="31"/>
        <v>0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295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230" t="s">
        <v>1143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SA06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6</v>
      </c>
      <c r="AI34" s="137">
        <f>COUNTIFS($AE$18:$AE$167,"&gt;17:00",$AE$18:$AE$167,"&lt;=18:00")</f>
        <v>4</v>
      </c>
      <c r="AJ34" s="138">
        <f t="shared" si="8"/>
        <v>10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2</v>
      </c>
      <c r="AR34" s="187">
        <f t="shared" si="42"/>
        <v>3</v>
      </c>
      <c r="AS34" s="187">
        <f t="shared" si="42"/>
        <v>2</v>
      </c>
      <c r="AT34" s="187">
        <f t="shared" si="42"/>
        <v>6</v>
      </c>
      <c r="AU34" s="187">
        <f t="shared" si="42"/>
        <v>4</v>
      </c>
      <c r="AV34" s="187">
        <f t="shared" si="42"/>
        <v>4</v>
      </c>
      <c r="AW34" s="187">
        <f t="shared" si="42"/>
        <v>1</v>
      </c>
      <c r="AX34" s="187">
        <f t="shared" si="42"/>
        <v>6</v>
      </c>
      <c r="AY34" s="187">
        <f t="shared" si="42"/>
        <v>7</v>
      </c>
      <c r="AZ34" s="187">
        <f t="shared" si="42"/>
        <v>2</v>
      </c>
      <c r="BA34" s="187">
        <f t="shared" si="42"/>
        <v>5</v>
      </c>
      <c r="BB34" s="187">
        <f t="shared" si="42"/>
        <v>5</v>
      </c>
      <c r="BC34" s="187">
        <f t="shared" si="42"/>
        <v>4</v>
      </c>
      <c r="BD34" s="187">
        <f t="shared" si="42"/>
        <v>4</v>
      </c>
      <c r="BE34" s="187">
        <f t="shared" si="42"/>
        <v>2</v>
      </c>
      <c r="BF34" s="187">
        <f t="shared" si="42"/>
        <v>2</v>
      </c>
      <c r="BG34" s="187">
        <f t="shared" si="42"/>
        <v>3</v>
      </c>
      <c r="BH34" s="187">
        <f t="shared" si="42"/>
        <v>2</v>
      </c>
      <c r="BI34" s="187">
        <f t="shared" si="42"/>
        <v>2</v>
      </c>
      <c r="BJ34" s="188">
        <f t="shared" si="42"/>
        <v>0</v>
      </c>
    </row>
    <row r="35">
      <c r="A35" s="168">
        <v>18.0</v>
      </c>
      <c r="B35" s="298" t="s">
        <v>331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228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BIOMANTARA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N-939GS</v>
      </c>
      <c r="U35" s="64" t="str">
        <f t="shared" si="39"/>
        <v>BIOMANTARA</v>
      </c>
      <c r="V35" s="158" t="s">
        <v>1148</v>
      </c>
      <c r="W35" s="159" t="str">
        <f t="shared" si="5"/>
        <v>PK-BON</v>
      </c>
      <c r="X35" s="160" t="str">
        <f t="shared" si="6"/>
        <v>G IV</v>
      </c>
      <c r="Y35" s="161" t="str">
        <f t="shared" si="7"/>
        <v>JETSET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3</v>
      </c>
      <c r="AI35" s="165">
        <f>COUNTIFS($AE$18:$AE$167,"&gt;18:00",$AE$18:$AE$167,"&lt;=19:00")</f>
        <v>4</v>
      </c>
      <c r="AJ35" s="109">
        <f t="shared" si="8"/>
        <v>7</v>
      </c>
    </row>
    <row r="36">
      <c r="A36" s="115">
        <v>19.0</v>
      </c>
      <c r="B36" s="297" t="s">
        <v>885</v>
      </c>
      <c r="C36" s="117" t="str">
        <f>IF(B36&gt;1,VLOOKUP(B36,DB!$D$4:$E$800,2,0),"")</f>
        <v>CL 850</v>
      </c>
      <c r="D36" s="252" t="s">
        <v>7</v>
      </c>
      <c r="E36" s="119" t="b">
        <v>0</v>
      </c>
      <c r="F36" s="119"/>
      <c r="G36" s="120" t="b">
        <v>0</v>
      </c>
      <c r="H36" s="230" t="s">
        <v>1145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">
        <v>738</v>
      </c>
      <c r="N36" s="171"/>
      <c r="O36" s="128" t="str">
        <f t="shared" si="34"/>
        <v>RON</v>
      </c>
      <c r="Q36" s="64" t="str">
        <f t="shared" si="35"/>
        <v>SA08</v>
      </c>
      <c r="R36" s="64" t="str">
        <f t="shared" si="36"/>
        <v>RON</v>
      </c>
      <c r="S36" s="64" t="str">
        <f t="shared" si="37"/>
        <v>CL 850</v>
      </c>
      <c r="T36" s="64" t="str">
        <f t="shared" si="38"/>
        <v>PK-IDR</v>
      </c>
      <c r="U36" s="64" t="str">
        <f t="shared" si="39"/>
        <v>PREMI</v>
      </c>
      <c r="V36" s="129" t="s">
        <v>1140</v>
      </c>
      <c r="W36" s="130" t="str">
        <f t="shared" si="5"/>
        <v>N-227GV</v>
      </c>
      <c r="X36" s="131" t="str">
        <f t="shared" si="6"/>
        <v>L 1000</v>
      </c>
      <c r="Y36" s="132" t="str">
        <f t="shared" si="7"/>
        <v>PREMI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2</v>
      </c>
      <c r="AI36" s="137">
        <f>COUNTIFS($AE$18:$AE$167,"&gt;19:00",$AE$18:$AE$167,"&lt;=20:00")</f>
        <v>0</v>
      </c>
      <c r="AJ36" s="138">
        <f t="shared" si="8"/>
        <v>2</v>
      </c>
    </row>
    <row r="37">
      <c r="A37" s="168">
        <v>20.0</v>
      </c>
      <c r="B37" s="298" t="s">
        <v>751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/>
      <c r="G37" s="150" t="b">
        <v>0</v>
      </c>
      <c r="H37" s="228" t="s">
        <v>1146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PREMI</v>
      </c>
      <c r="N37" s="170"/>
      <c r="O37" s="155" t="str">
        <f t="shared" si="34"/>
        <v>RON</v>
      </c>
      <c r="Q37" s="64" t="str">
        <f t="shared" si="35"/>
        <v>SA09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T7-MEL</v>
      </c>
      <c r="U37" s="64" t="str">
        <f t="shared" si="39"/>
        <v>PREMI</v>
      </c>
      <c r="V37" s="158" t="s">
        <v>1141</v>
      </c>
      <c r="W37" s="159" t="str">
        <f t="shared" si="5"/>
        <v>T7-GBS</v>
      </c>
      <c r="X37" s="160" t="str">
        <f t="shared" si="6"/>
        <v>EMB 135</v>
      </c>
      <c r="Y37" s="161" t="str">
        <f t="shared" si="7"/>
        <v>KARISMA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3</v>
      </c>
      <c r="AI37" s="165">
        <f>COUNTIFS($AE$18:$AE$167,"&gt;20:00",$AE$18:$AE$167,"&lt;=21:00")</f>
        <v>1</v>
      </c>
      <c r="AJ37" s="109">
        <f t="shared" si="8"/>
        <v>4</v>
      </c>
    </row>
    <row r="38">
      <c r="A38" s="115">
        <v>21.0</v>
      </c>
      <c r="B38" s="295" t="s">
        <v>855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30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759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N-11UB</v>
      </c>
      <c r="U38" s="64" t="str">
        <f t="shared" si="39"/>
        <v>PTN</v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2</v>
      </c>
      <c r="AI38" s="137">
        <f>COUNTIFS($AE$18:$AE$167,"&gt;21:00",$AE$18:$AE$167,"&lt;=22:00")</f>
        <v>2</v>
      </c>
      <c r="AJ38" s="138">
        <f t="shared" si="8"/>
        <v>4</v>
      </c>
    </row>
    <row r="39">
      <c r="A39" s="168">
        <v>22.0</v>
      </c>
      <c r="B39" s="145" t="s">
        <v>757</v>
      </c>
      <c r="C39" s="146" t="str">
        <f>IF(B39&gt;1,VLOOKUP(B39,DB!$D$4:$E$800,2,0),"")</f>
        <v>BBJ 2</v>
      </c>
      <c r="D39" s="259" t="s">
        <v>7</v>
      </c>
      <c r="E39" s="189" t="b">
        <v>0</v>
      </c>
      <c r="F39" s="148"/>
      <c r="G39" s="190" t="b">
        <v>0</v>
      </c>
      <c r="H39" s="228" t="s">
        <v>1149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PTN</v>
      </c>
      <c r="N39" s="170"/>
      <c r="O39" s="155" t="str">
        <f t="shared" si="34"/>
        <v>RON</v>
      </c>
      <c r="Q39" s="64" t="str">
        <f t="shared" si="35"/>
        <v>SA11</v>
      </c>
      <c r="R39" s="64" t="str">
        <f t="shared" si="36"/>
        <v>RON</v>
      </c>
      <c r="S39" s="64" t="str">
        <f t="shared" si="37"/>
        <v>BBJ 2</v>
      </c>
      <c r="T39" s="64" t="str">
        <f t="shared" si="38"/>
        <v>PK-GRD</v>
      </c>
      <c r="U39" s="64" t="str">
        <f t="shared" si="39"/>
        <v>PTN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1</v>
      </c>
      <c r="AJ39" s="109">
        <f t="shared" si="8"/>
        <v>3</v>
      </c>
    </row>
    <row r="40">
      <c r="A40" s="115">
        <v>23.0</v>
      </c>
      <c r="B40" s="297" t="s">
        <v>319</v>
      </c>
      <c r="C40" s="117" t="str">
        <f>IF(B40&gt;1,VLOOKUP(B40,DB!$D$4:$E$800,2,0),"")</f>
        <v>A 320</v>
      </c>
      <c r="D40" s="252" t="s">
        <v>7</v>
      </c>
      <c r="E40" s="191" t="b">
        <v>0</v>
      </c>
      <c r="F40" s="119"/>
      <c r="G40" s="192" t="b">
        <v>0</v>
      </c>
      <c r="H40" s="230" t="s">
        <v>1150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>BATIK AIR</v>
      </c>
      <c r="N40" s="193"/>
      <c r="O40" s="128" t="str">
        <f t="shared" si="34"/>
        <v>RON</v>
      </c>
      <c r="Q40" s="64" t="str">
        <f t="shared" si="35"/>
        <v>SA12</v>
      </c>
      <c r="R40" s="64" t="str">
        <f t="shared" si="36"/>
        <v>RON</v>
      </c>
      <c r="S40" s="64" t="str">
        <f t="shared" si="37"/>
        <v>A 320</v>
      </c>
      <c r="T40" s="64" t="str">
        <f t="shared" si="38"/>
        <v>PK-LUZ</v>
      </c>
      <c r="U40" s="64" t="str">
        <f t="shared" si="39"/>
        <v>BATIK AIR</v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298" t="s">
        <v>921</v>
      </c>
      <c r="C41" s="146" t="str">
        <f>IF(B41&gt;1,VLOOKUP(B41,DB!$D$4:$E$800,2,0),"")</f>
        <v>EMB 135</v>
      </c>
      <c r="D41" s="259" t="s">
        <v>7</v>
      </c>
      <c r="E41" s="199" t="b">
        <v>0</v>
      </c>
      <c r="F41" s="148">
        <v>0.19791666666666666</v>
      </c>
      <c r="G41" s="190" t="b">
        <v>1</v>
      </c>
      <c r="H41" s="228" t="s">
        <v>1156</v>
      </c>
      <c r="I41" s="152" t="str">
        <f>IF(K41&gt;1,VLOOKUP(K41,DB!$A$4:$B$500,2,0),"")</f>
        <v>EX RON</v>
      </c>
      <c r="J41" s="150" t="s">
        <v>1096</v>
      </c>
      <c r="K41" s="169" t="s">
        <v>7</v>
      </c>
      <c r="L41" s="150"/>
      <c r="M41" s="168" t="s">
        <v>1138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>PK-IDR</v>
      </c>
      <c r="X41" s="160" t="str">
        <f t="shared" si="6"/>
        <v>CL 850</v>
      </c>
      <c r="Y41" s="161" t="str">
        <f t="shared" si="7"/>
        <v>PREMI</v>
      </c>
      <c r="Z41" s="104" t="b">
        <v>1</v>
      </c>
      <c r="AA41" s="64"/>
      <c r="AC41" s="133"/>
      <c r="AD41" s="133" t="str">
        <f t="shared" si="40"/>
        <v>-</v>
      </c>
      <c r="AE41" s="133">
        <f t="shared" si="41"/>
        <v>0.1979166667</v>
      </c>
      <c r="AF41" s="201" t="s">
        <v>1123</v>
      </c>
      <c r="AG41" s="202"/>
      <c r="AH41" s="203">
        <f t="shared" ref="AH41:AJ41" si="43">SUM(AH17:AH40)</f>
        <v>74</v>
      </c>
      <c r="AI41" s="204">
        <f t="shared" si="43"/>
        <v>71</v>
      </c>
      <c r="AJ41" s="204">
        <f t="shared" si="43"/>
        <v>145</v>
      </c>
    </row>
    <row r="42">
      <c r="A42" s="205">
        <v>25.0</v>
      </c>
      <c r="B42" s="297" t="s">
        <v>912</v>
      </c>
      <c r="C42" s="117" t="str">
        <f>IF(B42&gt;1,VLOOKUP(B42,DB!$D$4:$E$800,2,0),"")</f>
        <v>G VI</v>
      </c>
      <c r="D42" s="252" t="s">
        <v>7</v>
      </c>
      <c r="E42" s="206" t="b">
        <v>0</v>
      </c>
      <c r="F42" s="119"/>
      <c r="G42" s="192" t="b">
        <v>0</v>
      </c>
      <c r="H42" s="230" t="s">
        <v>1151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1153</v>
      </c>
      <c r="N42" s="193"/>
      <c r="O42" s="128" t="str">
        <f t="shared" si="34"/>
        <v>RON</v>
      </c>
      <c r="Q42" s="64" t="str">
        <f t="shared" si="35"/>
        <v>SA14</v>
      </c>
      <c r="R42" s="64" t="str">
        <f t="shared" si="36"/>
        <v>RON</v>
      </c>
      <c r="S42" s="64" t="str">
        <f t="shared" si="37"/>
        <v>G VI</v>
      </c>
      <c r="T42" s="64" t="str">
        <f t="shared" si="38"/>
        <v>T7-X14</v>
      </c>
      <c r="U42" s="64" t="str">
        <f t="shared" si="39"/>
        <v>AFM</v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2</v>
      </c>
      <c r="AI42" s="210">
        <f t="shared" si="44"/>
        <v>7</v>
      </c>
      <c r="AJ42" s="210">
        <f t="shared" ref="AJ42:AJ43" si="46">SUM(AH42:AI42)</f>
        <v>9</v>
      </c>
    </row>
    <row r="43">
      <c r="A43" s="168">
        <v>26.0</v>
      </c>
      <c r="B43" s="298" t="s">
        <v>906</v>
      </c>
      <c r="C43" s="146" t="str">
        <f>IF(B43&gt;1,VLOOKUP(B43,DB!$D$4:$E$800,2,0),"")</f>
        <v>G IV</v>
      </c>
      <c r="D43" s="259" t="s">
        <v>7</v>
      </c>
      <c r="E43" s="199" t="b">
        <v>0</v>
      </c>
      <c r="F43" s="148"/>
      <c r="G43" s="190" t="b">
        <v>0</v>
      </c>
      <c r="H43" s="228" t="s">
        <v>1161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1153</v>
      </c>
      <c r="N43" s="211"/>
      <c r="O43" s="155" t="str">
        <f t="shared" si="34"/>
        <v>RON</v>
      </c>
      <c r="Q43" s="64" t="str">
        <f t="shared" si="35"/>
        <v>SA15</v>
      </c>
      <c r="R43" s="64" t="str">
        <f t="shared" si="36"/>
        <v>RON</v>
      </c>
      <c r="S43" s="64" t="str">
        <f t="shared" si="37"/>
        <v>G IV</v>
      </c>
      <c r="T43" s="64" t="str">
        <f t="shared" si="38"/>
        <v>T7-HNA</v>
      </c>
      <c r="U43" s="64" t="str">
        <f t="shared" si="39"/>
        <v>AFM</v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5</v>
      </c>
      <c r="AI43" s="215">
        <f t="shared" si="45"/>
        <v>4</v>
      </c>
      <c r="AJ43" s="215">
        <f t="shared" si="46"/>
        <v>9</v>
      </c>
    </row>
    <row r="44">
      <c r="A44" s="115">
        <v>27.0</v>
      </c>
      <c r="B44" s="297" t="s">
        <v>78</v>
      </c>
      <c r="C44" s="117" t="str">
        <f>IF(B44&gt;1,VLOOKUP(B44,DB!$D$4:$E$800,2,0),"")</f>
        <v>A 320</v>
      </c>
      <c r="D44" s="252" t="s">
        <v>7</v>
      </c>
      <c r="E44" s="206" t="b">
        <v>0</v>
      </c>
      <c r="F44" s="119">
        <v>0.3111111111111111</v>
      </c>
      <c r="G44" s="192" t="b">
        <v>1</v>
      </c>
      <c r="H44" s="230" t="s">
        <v>1152</v>
      </c>
      <c r="I44" s="122" t="str">
        <f>IF(K44&gt;1,VLOOKUP(K44,DB!$A$4:$B$500,2,0),"")</f>
        <v>EX RON</v>
      </c>
      <c r="J44" s="120" t="s">
        <v>1100</v>
      </c>
      <c r="K44" s="124" t="s">
        <v>7</v>
      </c>
      <c r="L44" s="120"/>
      <c r="M44" s="115" t="str">
        <f>IF(B44&gt;1,VLOOKUP(B44,DB!$D$4:$F$800,3,0),"")</f>
        <v>BATIK AIR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0.3111111111</v>
      </c>
    </row>
    <row r="45">
      <c r="A45" s="168">
        <v>28.0</v>
      </c>
      <c r="B45" s="298" t="s">
        <v>969</v>
      </c>
      <c r="C45" s="146" t="str">
        <f>IF(B45&gt;1,VLOOKUP(B45,DB!$D$4:$E$800,2,0),"")</f>
        <v>ATR 72</v>
      </c>
      <c r="D45" s="259" t="s">
        <v>7</v>
      </c>
      <c r="E45" s="189" t="b">
        <v>0</v>
      </c>
      <c r="F45" s="148"/>
      <c r="G45" s="190" t="b">
        <v>0</v>
      </c>
      <c r="H45" s="228" t="s">
        <v>1154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1134</v>
      </c>
      <c r="N45" s="211"/>
      <c r="O45" s="155" t="str">
        <f t="shared" si="34"/>
        <v>RON</v>
      </c>
      <c r="Q45" s="64" t="str">
        <f t="shared" si="35"/>
        <v>SA17</v>
      </c>
      <c r="R45" s="64" t="str">
        <f t="shared" si="36"/>
        <v>RON</v>
      </c>
      <c r="S45" s="64" t="str">
        <f t="shared" si="37"/>
        <v>ATR 72</v>
      </c>
      <c r="T45" s="64" t="str">
        <f t="shared" si="38"/>
        <v>PK-OTR</v>
      </c>
      <c r="U45" s="64" t="str">
        <f t="shared" si="39"/>
        <v>TAS</v>
      </c>
      <c r="V45" s="158" t="s">
        <v>1150</v>
      </c>
      <c r="W45" s="159" t="str">
        <f t="shared" si="5"/>
        <v>PK-LUZ</v>
      </c>
      <c r="X45" s="160" t="str">
        <f t="shared" si="6"/>
        <v>A 320</v>
      </c>
      <c r="Y45" s="161" t="str">
        <f t="shared" si="7"/>
        <v>BATIK AIR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715</v>
      </c>
      <c r="C46" s="117" t="str">
        <f>IF(B46&gt;1,VLOOKUP(B46,DB!$D$4:$E$800,2,0),"")</f>
        <v>ATR 72</v>
      </c>
      <c r="D46" s="252" t="s">
        <v>7</v>
      </c>
      <c r="E46" s="191" t="b">
        <v>0</v>
      </c>
      <c r="F46" s="119">
        <v>0.20972222222222223</v>
      </c>
      <c r="G46" s="192" t="b">
        <v>1</v>
      </c>
      <c r="H46" s="299" t="s">
        <v>1076</v>
      </c>
      <c r="I46" s="122" t="str">
        <f>IF(K46&gt;1,VLOOKUP(K46,DB!$A$4:$B$500,2,0),"")</f>
        <v>EX RON</v>
      </c>
      <c r="J46" s="123" t="str">
        <f>IF(L46&gt;1,VLOOKUP(L46,DB!$A$4:$B$500,2,0),"")</f>
        <v>WIDM</v>
      </c>
      <c r="K46" s="124" t="s">
        <v>7</v>
      </c>
      <c r="L46" s="120" t="s">
        <v>421</v>
      </c>
      <c r="M46" s="115" t="str">
        <f>IF(B46&gt;1,VLOOKUP(B46,DB!$D$4:$F$800,3,0),"")</f>
        <v>PELITA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HB-JKQ</v>
      </c>
      <c r="X46" s="131" t="str">
        <f t="shared" si="6"/>
        <v>G VI</v>
      </c>
      <c r="Y46" s="132" t="str">
        <f t="shared" si="7"/>
        <v>SUBA AIR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0.2097222222</v>
      </c>
    </row>
    <row r="47">
      <c r="A47" s="168">
        <v>30.0</v>
      </c>
      <c r="B47" s="298" t="s">
        <v>203</v>
      </c>
      <c r="C47" s="146" t="str">
        <f>IF(B47&gt;1,VLOOKUP(B47,DB!$D$4:$E$800,2,0),"")</f>
        <v>A 320</v>
      </c>
      <c r="D47" s="259" t="s">
        <v>7</v>
      </c>
      <c r="E47" s="199" t="b">
        <v>0</v>
      </c>
      <c r="F47" s="148">
        <v>0.3458333333333333</v>
      </c>
      <c r="G47" s="190" t="b">
        <v>1</v>
      </c>
      <c r="H47" s="300" t="s">
        <v>1078</v>
      </c>
      <c r="I47" s="152" t="str">
        <f>IF(K47&gt;1,VLOOKUP(K47,DB!$A$4:$B$500,2,0),"")</f>
        <v>EX RON</v>
      </c>
      <c r="J47" s="153" t="str">
        <f>IF(L47&gt;1,VLOOKUP(L47,DB!$A$4:$B$500,2,0),"")</f>
        <v>WAHI</v>
      </c>
      <c r="K47" s="169" t="s">
        <v>7</v>
      </c>
      <c r="L47" s="150" t="s">
        <v>237</v>
      </c>
      <c r="M47" s="168" t="str">
        <f>IF(B47&gt;1,VLOOKUP(B47,DB!$D$4:$F$800,3,0),"")</f>
        <v>BATIK AIR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T7-X14</v>
      </c>
      <c r="X47" s="160" t="str">
        <f t="shared" si="6"/>
        <v>G VI</v>
      </c>
      <c r="Y47" s="161" t="str">
        <f t="shared" si="7"/>
        <v>AFM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0.3458333333</v>
      </c>
    </row>
    <row r="48">
      <c r="A48" s="115">
        <v>31.0</v>
      </c>
      <c r="B48" s="297" t="s">
        <v>340</v>
      </c>
      <c r="C48" s="117" t="str">
        <f>IF(B48&gt;1,VLOOKUP(B48,DB!$D$4:$E$800,2,0),"")</f>
        <v>ATR 72</v>
      </c>
      <c r="D48" s="252" t="s">
        <v>7</v>
      </c>
      <c r="E48" s="206" t="b">
        <v>0</v>
      </c>
      <c r="F48" s="119">
        <v>0.2375</v>
      </c>
      <c r="G48" s="192" t="b">
        <v>1</v>
      </c>
      <c r="H48" s="299" t="s">
        <v>1080</v>
      </c>
      <c r="I48" s="122" t="str">
        <f>IF(K48&gt;1,VLOOKUP(K48,DB!$A$4:$B$500,2,0),"")</f>
        <v>EX RON</v>
      </c>
      <c r="J48" s="123" t="str">
        <f>IF(L48&gt;1,VLOOKUP(L48,DB!$A$4:$B$500,2,0),"")</f>
        <v>WAHH</v>
      </c>
      <c r="K48" s="124" t="s">
        <v>7</v>
      </c>
      <c r="L48" s="120" t="s">
        <v>527</v>
      </c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T7-HNA</v>
      </c>
      <c r="X48" s="131" t="str">
        <f t="shared" si="6"/>
        <v>G IV</v>
      </c>
      <c r="Y48" s="132" t="str">
        <f t="shared" si="7"/>
        <v>AFM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0.2375</v>
      </c>
    </row>
    <row r="49">
      <c r="A49" s="168">
        <v>32.0</v>
      </c>
      <c r="B49" s="146" t="s">
        <v>456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>
        <v>0.27291666666666664</v>
      </c>
      <c r="G49" s="190" t="b">
        <v>1</v>
      </c>
      <c r="H49" s="300" t="s">
        <v>1084</v>
      </c>
      <c r="I49" s="152" t="str">
        <f>IF(K49&gt;1,VLOOKUP(K49,DB!$A$4:$B$500,2,0),"")</f>
        <v>EX RON</v>
      </c>
      <c r="J49" s="153" t="str">
        <f>IF(L49&gt;1,VLOOKUP(L49,DB!$A$4:$B$500,2,0),"")</f>
        <v>WIMN</v>
      </c>
      <c r="K49" s="169" t="s">
        <v>7</v>
      </c>
      <c r="L49" s="150" t="s">
        <v>434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VP-CLL</v>
      </c>
      <c r="X49" s="160" t="str">
        <f t="shared" si="6"/>
        <v>EMB 135</v>
      </c>
      <c r="Y49" s="161" t="str">
        <f t="shared" si="7"/>
        <v>KARISMA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0.2729166667</v>
      </c>
    </row>
    <row r="50">
      <c r="A50" s="115">
        <v>33.0</v>
      </c>
      <c r="B50" s="117" t="s">
        <v>642</v>
      </c>
      <c r="C50" s="117" t="str">
        <f>IF(B50&gt;1,VLOOKUP(B50,DB!$D$4:$E$800,2,0),"")</f>
        <v>B 738</v>
      </c>
      <c r="D50" s="252" t="s">
        <v>7</v>
      </c>
      <c r="E50" s="206" t="b">
        <v>0</v>
      </c>
      <c r="F50" s="119">
        <v>0.2534722222222222</v>
      </c>
      <c r="G50" s="192" t="b">
        <v>1</v>
      </c>
      <c r="H50" s="299" t="s">
        <v>1087</v>
      </c>
      <c r="I50" s="122" t="str">
        <f>IF(K50&gt;1,VLOOKUP(K50,DB!$A$4:$B$500,2,0),"")</f>
        <v>EX RON</v>
      </c>
      <c r="J50" s="123" t="str">
        <f>IF(L50&gt;1,VLOOKUP(L50,DB!$A$4:$B$500,2,0),"")</f>
        <v>WIMM</v>
      </c>
      <c r="K50" s="124" t="s">
        <v>7</v>
      </c>
      <c r="L50" s="120" t="s">
        <v>71</v>
      </c>
      <c r="M50" s="115" t="str">
        <f>IF(B50&gt;1,VLOOKUP(B50,DB!$D$4:$F$800,3,0),"")</f>
        <v>GARUDA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PK-OTR</v>
      </c>
      <c r="X50" s="131" t="str">
        <f t="shared" si="6"/>
        <v>ATR 72</v>
      </c>
      <c r="Y50" s="132" t="str">
        <f t="shared" si="7"/>
        <v>TAS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0.2534722222</v>
      </c>
    </row>
    <row r="51">
      <c r="A51" s="168">
        <v>34.0</v>
      </c>
      <c r="B51" s="146" t="s">
        <v>166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0.3660933564824518</v>
      </c>
      <c r="G51" s="190" t="b">
        <v>1</v>
      </c>
      <c r="H51" s="300" t="s">
        <v>1077</v>
      </c>
      <c r="I51" s="152" t="str">
        <f>IF(K51&gt;1,VLOOKUP(K51,DB!$A$4:$B$500,2,0),"")</f>
        <v>EX RON</v>
      </c>
      <c r="J51" s="153" t="str">
        <f>IF(L51&gt;1,VLOOKUP(L51,DB!$A$4:$B$500,2,0),"")</f>
        <v>WAHQ</v>
      </c>
      <c r="K51" s="169" t="s">
        <v>7</v>
      </c>
      <c r="L51" s="150" t="s">
        <v>150</v>
      </c>
      <c r="M51" s="168" t="str">
        <f>IF(B51&gt;1,VLOOKUP(B51,DB!$D$4:$F$800,3,0),"")</f>
        <v>BATIK AIR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PK-LUO</v>
      </c>
      <c r="X51" s="160" t="str">
        <f t="shared" si="6"/>
        <v>A 320</v>
      </c>
      <c r="Y51" s="161" t="str">
        <f t="shared" si="7"/>
        <v>BATIK AIR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0.3660933565</v>
      </c>
    </row>
    <row r="52">
      <c r="A52" s="115">
        <v>35.0</v>
      </c>
      <c r="B52" s="117" t="s">
        <v>295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0.39908123842906207</v>
      </c>
      <c r="G52" s="192" t="b">
        <v>1</v>
      </c>
      <c r="H52" s="299" t="s">
        <v>1079</v>
      </c>
      <c r="I52" s="122" t="str">
        <f>IF(K52&gt;1,VLOOKUP(K52,DB!$A$4:$B$500,2,0),"")</f>
        <v>EX RON</v>
      </c>
      <c r="J52" s="120" t="s">
        <v>1092</v>
      </c>
      <c r="K52" s="124" t="s">
        <v>7</v>
      </c>
      <c r="L52" s="120"/>
      <c r="M52" s="115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PK-BBJ</v>
      </c>
      <c r="X52" s="131" t="str">
        <f t="shared" si="6"/>
        <v>B 734</v>
      </c>
      <c r="Y52" s="132" t="str">
        <f t="shared" si="7"/>
        <v>B. B. N.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0.3990812384</v>
      </c>
    </row>
    <row r="53">
      <c r="A53" s="168">
        <v>36.0</v>
      </c>
      <c r="B53" s="146" t="s">
        <v>413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0.4479166666666667</v>
      </c>
      <c r="G53" s="190" t="b">
        <v>1</v>
      </c>
      <c r="H53" s="300" t="s">
        <v>1085</v>
      </c>
      <c r="I53" s="152" t="str">
        <f>IF(K53&gt;1,VLOOKUP(K53,DB!$A$4:$B$500,2,0),"")</f>
        <v>EX RON</v>
      </c>
      <c r="J53" s="153" t="str">
        <f>IF(L53&gt;1,VLOOKUP(L53,DB!$A$4:$B$500,2,0),"")</f>
        <v>WAHI</v>
      </c>
      <c r="K53" s="169" t="s">
        <v>7</v>
      </c>
      <c r="L53" s="150" t="s">
        <v>467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PK-PAH</v>
      </c>
      <c r="X53" s="160" t="str">
        <f t="shared" si="6"/>
        <v>ATR 72</v>
      </c>
      <c r="Y53" s="161" t="str">
        <f t="shared" si="7"/>
        <v>PELITA</v>
      </c>
      <c r="Z53" s="104" t="b">
        <v>1</v>
      </c>
      <c r="AA53" s="64"/>
      <c r="AC53" s="133"/>
      <c r="AD53" s="133" t="str">
        <f t="shared" si="40"/>
        <v>-</v>
      </c>
      <c r="AE53" s="133">
        <f t="shared" si="41"/>
        <v>0.4479166667</v>
      </c>
    </row>
    <row r="54">
      <c r="A54" s="115">
        <v>37.0</v>
      </c>
      <c r="B54" s="117" t="s">
        <v>31</v>
      </c>
      <c r="C54" s="117" t="str">
        <f>IF(B54&gt;1,VLOOKUP(B54,DB!$D$4:$E$800,2,0),"")</f>
        <v>B 734</v>
      </c>
      <c r="D54" s="252" t="s">
        <v>7</v>
      </c>
      <c r="E54" s="206" t="b">
        <v>0</v>
      </c>
      <c r="F54" s="119">
        <v>0.33622528935666196</v>
      </c>
      <c r="G54" s="192" t="b">
        <v>1</v>
      </c>
      <c r="H54" s="299" t="s">
        <v>1088</v>
      </c>
      <c r="I54" s="122" t="str">
        <f>IF(K54&gt;1,VLOOKUP(K54,DB!$A$4:$B$500,2,0),"")</f>
        <v>EX RON</v>
      </c>
      <c r="J54" s="123" t="str">
        <f>IF(L54&gt;1,VLOOKUP(L54,DB!$A$4:$B$500,2,0),"")</f>
        <v>WIOO</v>
      </c>
      <c r="K54" s="124" t="s">
        <v>7</v>
      </c>
      <c r="L54" s="120" t="s">
        <v>45</v>
      </c>
      <c r="M54" s="115" t="str">
        <f>IF(B54&gt;1,VLOOKUP(B54,DB!$D$4:$F$800,3,0),"")</f>
        <v>B. B. N.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>PK-KAS</v>
      </c>
      <c r="X54" s="131" t="str">
        <f t="shared" si="6"/>
        <v>CL 850</v>
      </c>
      <c r="Y54" s="132" t="str">
        <f t="shared" si="7"/>
        <v>JETSET</v>
      </c>
      <c r="Z54" s="104" t="b">
        <v>1</v>
      </c>
      <c r="AA54" s="64"/>
      <c r="AC54" s="133"/>
      <c r="AD54" s="133" t="str">
        <f t="shared" si="40"/>
        <v>-</v>
      </c>
      <c r="AE54" s="133">
        <f t="shared" si="41"/>
        <v>0.3362252894</v>
      </c>
    </row>
    <row r="55">
      <c r="A55" s="168">
        <v>38.0</v>
      </c>
      <c r="B55" s="146" t="s">
        <v>827</v>
      </c>
      <c r="C55" s="146" t="str">
        <f>IF(B55&gt;1,VLOOKUP(B55,DB!$D$4:$E$800,2,0),"")</f>
        <v>B 733</v>
      </c>
      <c r="D55" s="259" t="s">
        <v>7</v>
      </c>
      <c r="E55" s="199" t="b">
        <v>0</v>
      </c>
      <c r="F55" s="148">
        <v>0.23194444444444445</v>
      </c>
      <c r="G55" s="190" t="b">
        <v>1</v>
      </c>
      <c r="H55" s="300" t="s">
        <v>1097</v>
      </c>
      <c r="I55" s="152" t="str">
        <f>IF(K55&gt;1,VLOOKUP(K55,DB!$A$4:$B$500,2,0),"")</f>
        <v>EX RON</v>
      </c>
      <c r="J55" s="153" t="str">
        <f>IF(L55&gt;1,VLOOKUP(L55,DB!$A$4:$B$500,2,0),"")</f>
        <v>WAGG</v>
      </c>
      <c r="K55" s="169" t="s">
        <v>7</v>
      </c>
      <c r="L55" s="150" t="s">
        <v>302</v>
      </c>
      <c r="M55" s="168" t="str">
        <f>IF(B55&gt;1,VLOOKUP(B55,DB!$D$4:$F$800,3,0),"")</f>
        <v>TRIGANA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>PK-BKT</v>
      </c>
      <c r="X55" s="160" t="str">
        <f t="shared" si="6"/>
        <v>A 320</v>
      </c>
      <c r="Y55" s="161" t="str">
        <f t="shared" si="7"/>
        <v>BATIK AIR</v>
      </c>
      <c r="Z55" s="104" t="b">
        <v>1</v>
      </c>
      <c r="AA55" s="64"/>
      <c r="AC55" s="133"/>
      <c r="AD55" s="133" t="str">
        <f t="shared" si="40"/>
        <v>-</v>
      </c>
      <c r="AE55" s="133">
        <f t="shared" si="41"/>
        <v>0.2319444444</v>
      </c>
      <c r="AF55" s="4"/>
    </row>
    <row r="56">
      <c r="A56" s="115">
        <v>39.0</v>
      </c>
      <c r="B56" s="117" t="s">
        <v>833</v>
      </c>
      <c r="C56" s="117" t="str">
        <f>IF(B56&gt;1,VLOOKUP(B56,DB!$D$4:$E$800,2,0),"")</f>
        <v>B 733</v>
      </c>
      <c r="D56" s="252" t="s">
        <v>7</v>
      </c>
      <c r="E56" s="206" t="b">
        <v>0</v>
      </c>
      <c r="F56" s="119">
        <v>0.2513888888888889</v>
      </c>
      <c r="G56" s="192" t="b">
        <v>1</v>
      </c>
      <c r="H56" s="299" t="s">
        <v>1101</v>
      </c>
      <c r="I56" s="122" t="str">
        <f>IF(K56&gt;1,VLOOKUP(K56,DB!$A$4:$B$500,2,0),"")</f>
        <v>EX RON</v>
      </c>
      <c r="J56" s="123" t="str">
        <f>IF(L56&gt;1,VLOOKUP(L56,DB!$A$4:$B$500,2,0),"")</f>
        <v>WIKK</v>
      </c>
      <c r="K56" s="124" t="s">
        <v>7</v>
      </c>
      <c r="L56" s="120" t="s">
        <v>308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0.2513888889</v>
      </c>
      <c r="AF56" s="4"/>
    </row>
    <row r="57">
      <c r="A57" s="168">
        <v>40.0</v>
      </c>
      <c r="B57" s="168" t="s">
        <v>822</v>
      </c>
      <c r="C57" s="146" t="str">
        <f>IF(B57&gt;1,VLOOKUP(B57,DB!$D$4:$E$800,2,0),"")</f>
        <v>B 733</v>
      </c>
      <c r="D57" s="259">
        <v>0.20555555555555555</v>
      </c>
      <c r="E57" s="199" t="b">
        <v>1</v>
      </c>
      <c r="F57" s="148">
        <v>0.2673611111111111</v>
      </c>
      <c r="G57" s="190" t="b">
        <v>1</v>
      </c>
      <c r="H57" s="228" t="s">
        <v>1093</v>
      </c>
      <c r="I57" s="152" t="str">
        <f>IF(K57&gt;1,VLOOKUP(K57,DB!$A$4:$B$500,2,0),"")</f>
        <v>WSSS</v>
      </c>
      <c r="J57" s="153" t="str">
        <f>IF(L57&gt;1,VLOOKUP(L57,DB!$A$4:$B$500,2,0),"")</f>
        <v>WALL</v>
      </c>
      <c r="K57" s="169" t="s">
        <v>86</v>
      </c>
      <c r="L57" s="150" t="s">
        <v>91</v>
      </c>
      <c r="M57" s="168" t="str">
        <f>IF(B57&gt;1,VLOOKUP(B57,DB!$D$4:$F$800,3,0),"")</f>
        <v>TRI MG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0.2055555556</v>
      </c>
      <c r="AE57" s="133">
        <f t="shared" si="41"/>
        <v>0.2673611111</v>
      </c>
      <c r="AF57" s="4"/>
    </row>
    <row r="58">
      <c r="A58" s="115">
        <v>41.0</v>
      </c>
      <c r="B58" s="115" t="s">
        <v>24</v>
      </c>
      <c r="C58" s="117" t="str">
        <f>IF(B58&gt;1,VLOOKUP(B58,DB!$D$4:$E$800,2,0),"")</f>
        <v>B 733</v>
      </c>
      <c r="D58" s="252">
        <v>0.20972222222222223</v>
      </c>
      <c r="E58" s="224" t="b">
        <v>1</v>
      </c>
      <c r="F58" s="119">
        <v>0.34396835647930857</v>
      </c>
      <c r="G58" s="120" t="b">
        <v>1</v>
      </c>
      <c r="H58" s="230" t="s">
        <v>1081</v>
      </c>
      <c r="I58" s="219" t="s">
        <v>23</v>
      </c>
      <c r="J58" s="120" t="s">
        <v>23</v>
      </c>
      <c r="K58" s="124"/>
      <c r="L58" s="120"/>
      <c r="M58" s="115" t="str">
        <f>IF(B58&gt;1,VLOOKUP(B58,DB!$D$4:$F$800,3,0),"")</f>
        <v>AIRNESIA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0.2097222222</v>
      </c>
      <c r="AE58" s="133">
        <f t="shared" si="41"/>
        <v>0.3439683565</v>
      </c>
      <c r="AF58" s="4"/>
    </row>
    <row r="59">
      <c r="A59" s="168">
        <v>42.0</v>
      </c>
      <c r="B59" s="168" t="s">
        <v>823</v>
      </c>
      <c r="C59" s="146" t="str">
        <f>IF(B59&gt;1,VLOOKUP(B59,DB!$D$4:$E$800,2,0),"")</f>
        <v>B 733</v>
      </c>
      <c r="D59" s="259">
        <v>0.21736111111111112</v>
      </c>
      <c r="E59" s="226" t="b">
        <v>1</v>
      </c>
      <c r="F59" s="148">
        <v>0.3951298958345433</v>
      </c>
      <c r="G59" s="227" t="b">
        <v>1</v>
      </c>
      <c r="H59" s="228" t="s">
        <v>1076</v>
      </c>
      <c r="I59" s="152" t="str">
        <f>IF(K59&gt;1,VLOOKUP(K59,DB!$A$4:$B$500,2,0),"")</f>
        <v>WIMM</v>
      </c>
      <c r="J59" s="153" t="str">
        <f>IF(L59&gt;1,VLOOKUP(L59,DB!$A$4:$B$500,2,0),"")</f>
        <v>WAOO</v>
      </c>
      <c r="K59" s="169" t="s">
        <v>292</v>
      </c>
      <c r="L59" s="150" t="s">
        <v>341</v>
      </c>
      <c r="M59" s="168" t="str">
        <f>IF(B59&gt;1,VLOOKUP(B59,DB!$D$4:$F$800,3,0),"")</f>
        <v>TRIGANA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0.2173611111</v>
      </c>
      <c r="AE59" s="133">
        <f t="shared" si="41"/>
        <v>0.3951298958</v>
      </c>
      <c r="AF59" s="4"/>
    </row>
    <row r="60">
      <c r="A60" s="115">
        <v>43.0</v>
      </c>
      <c r="B60" s="115" t="s">
        <v>921</v>
      </c>
      <c r="C60" s="117" t="str">
        <f>IF(B60&gt;1,VLOOKUP(B60,DB!$D$4:$E$800,2,0),"")</f>
        <v>EMB 135</v>
      </c>
      <c r="D60" s="252">
        <v>0.20277777777777778</v>
      </c>
      <c r="E60" s="229" t="b">
        <v>1</v>
      </c>
      <c r="F60" s="119">
        <v>0.2986111111111111</v>
      </c>
      <c r="G60" s="192" t="b">
        <v>1</v>
      </c>
      <c r="H60" s="230" t="s">
        <v>1096</v>
      </c>
      <c r="I60" s="219" t="s">
        <v>1156</v>
      </c>
      <c r="J60" s="120" t="s">
        <v>1229</v>
      </c>
      <c r="K60" s="124"/>
      <c r="L60" s="120"/>
      <c r="M60" s="115" t="s">
        <v>1138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0.2027777778</v>
      </c>
      <c r="AE60" s="133">
        <f t="shared" si="41"/>
        <v>0.2986111111</v>
      </c>
    </row>
    <row r="61">
      <c r="A61" s="168">
        <v>44.0</v>
      </c>
      <c r="B61" s="168" t="s">
        <v>775</v>
      </c>
      <c r="C61" s="146" t="str">
        <f>IF(B61&gt;1,VLOOKUP(B61,DB!$D$4:$E$800,2,0),"")</f>
        <v>AVANTI</v>
      </c>
      <c r="D61" s="259">
        <v>0.24722222222222223</v>
      </c>
      <c r="E61" s="231" t="b">
        <v>1</v>
      </c>
      <c r="F61" s="148">
        <v>0.2881944444444444</v>
      </c>
      <c r="G61" s="190" t="b">
        <v>1</v>
      </c>
      <c r="H61" s="228" t="s">
        <v>1075</v>
      </c>
      <c r="I61" s="221" t="s">
        <v>1162</v>
      </c>
      <c r="J61" s="150" t="s">
        <v>592</v>
      </c>
      <c r="K61" s="169"/>
      <c r="L61" s="150"/>
      <c r="M61" s="168" t="str">
        <f>IF(B61&gt;1,VLOOKUP(B61,DB!$D$4:$F$800,3,0),"")</f>
        <v>SUSI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0.2472222222</v>
      </c>
      <c r="AE61" s="133">
        <f t="shared" si="41"/>
        <v>0.2881944444</v>
      </c>
    </row>
    <row r="62">
      <c r="A62" s="115">
        <v>45.0</v>
      </c>
      <c r="B62" s="115" t="s">
        <v>902</v>
      </c>
      <c r="C62" s="117" t="str">
        <f>IF(B62&gt;1,VLOOKUP(B62,DB!$D$4:$E$800,2,0),"")</f>
        <v>EMB 135</v>
      </c>
      <c r="D62" s="264">
        <v>0.25069444444444444</v>
      </c>
      <c r="E62" s="232" t="b">
        <v>1</v>
      </c>
      <c r="F62" s="233">
        <v>0.26944444444444443</v>
      </c>
      <c r="G62" s="234" t="b">
        <v>1</v>
      </c>
      <c r="H62" s="235" t="s">
        <v>1100</v>
      </c>
      <c r="I62" s="219" t="s">
        <v>13</v>
      </c>
      <c r="J62" s="120" t="s">
        <v>1171</v>
      </c>
      <c r="K62" s="236"/>
      <c r="L62" s="227"/>
      <c r="M62" s="115" t="s">
        <v>759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0.2506944444</v>
      </c>
      <c r="AE62" s="133">
        <f t="shared" si="41"/>
        <v>0.2694444444</v>
      </c>
    </row>
    <row r="63">
      <c r="A63" s="168">
        <v>46.0</v>
      </c>
      <c r="B63" s="168" t="s">
        <v>100</v>
      </c>
      <c r="C63" s="146" t="str">
        <f>IF(B63&gt;1,VLOOKUP(B63,DB!$D$4:$E$800,2,0),"")</f>
        <v>A 320</v>
      </c>
      <c r="D63" s="259">
        <v>0.2611111111111111</v>
      </c>
      <c r="E63" s="231" t="b">
        <v>1</v>
      </c>
      <c r="F63" s="148">
        <v>0.4959648958320031</v>
      </c>
      <c r="G63" s="190" t="b">
        <v>1</v>
      </c>
      <c r="H63" s="228" t="s">
        <v>1097</v>
      </c>
      <c r="I63" s="152" t="str">
        <f>IF(K63&gt;1,VLOOKUP(K63,DB!$A$4:$B$500,2,0),"")</f>
        <v>WARR</v>
      </c>
      <c r="J63" s="153" t="str">
        <f>IF(L63&gt;1,VLOOKUP(L63,DB!$A$4:$B$500,2,0),"")</f>
        <v>WIMM</v>
      </c>
      <c r="K63" s="169" t="s">
        <v>204</v>
      </c>
      <c r="L63" s="150" t="s">
        <v>141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0.2611111111</v>
      </c>
      <c r="AE63" s="133">
        <f t="shared" si="41"/>
        <v>0.4959648958</v>
      </c>
    </row>
    <row r="64">
      <c r="A64" s="115">
        <v>47.0</v>
      </c>
      <c r="B64" s="115" t="s">
        <v>746</v>
      </c>
      <c r="C64" s="117" t="str">
        <f>IF(B64&gt;1,VLOOKUP(B64,DB!$D$4:$E$800,2,0),"")</f>
        <v>G VI</v>
      </c>
      <c r="D64" s="252">
        <v>0.3159722222222222</v>
      </c>
      <c r="E64" s="229" t="b">
        <v>1</v>
      </c>
      <c r="F64" s="119">
        <v>0.3876825578699936</v>
      </c>
      <c r="G64" s="192" t="b">
        <v>1</v>
      </c>
      <c r="H64" s="230" t="s">
        <v>1092</v>
      </c>
      <c r="I64" s="219" t="s">
        <v>1171</v>
      </c>
      <c r="J64" s="120" t="s">
        <v>1230</v>
      </c>
      <c r="K64" s="124"/>
      <c r="L64" s="120" t="s">
        <v>1231</v>
      </c>
      <c r="M64" s="115" t="str">
        <f>IF(B64&gt;1,VLOOKUP(B64,DB!$D$4:$F$800,3,0),"")</f>
        <v>PREMI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0.3159722222</v>
      </c>
      <c r="AE64" s="133">
        <f t="shared" si="41"/>
        <v>0.3876825579</v>
      </c>
    </row>
    <row r="65">
      <c r="A65" s="168">
        <v>48.0</v>
      </c>
      <c r="B65" s="168" t="s">
        <v>778</v>
      </c>
      <c r="C65" s="146" t="str">
        <f>IF(B65&gt;1,VLOOKUP(B65,DB!$D$4:$E$800,2,0),"")</f>
        <v>C 208</v>
      </c>
      <c r="D65" s="259">
        <v>0.3159722222222222</v>
      </c>
      <c r="E65" s="231" t="b">
        <v>1</v>
      </c>
      <c r="F65" s="148">
        <v>0.3409465856530005</v>
      </c>
      <c r="G65" s="190" t="b">
        <v>1</v>
      </c>
      <c r="H65" s="228" t="s">
        <v>1075</v>
      </c>
      <c r="I65" s="152" t="str">
        <f>IF(K65&gt;1,VLOOKUP(K65,DB!$A$4:$B$500,2,0),"")</f>
        <v>WICN</v>
      </c>
      <c r="J65" s="153" t="str">
        <f>IF(L65&gt;1,VLOOKUP(L65,DB!$A$4:$B$500,2,0),"")</f>
        <v>WICN</v>
      </c>
      <c r="K65" s="169" t="s">
        <v>602</v>
      </c>
      <c r="L65" s="150" t="s">
        <v>600</v>
      </c>
      <c r="M65" s="168" t="str">
        <f>IF(B65&gt;1,VLOOKUP(B65,DB!$D$4:$F$800,3,0),"")</f>
        <v>SUSI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0.3159722222</v>
      </c>
      <c r="AE65" s="133">
        <f t="shared" si="41"/>
        <v>0.3409465857</v>
      </c>
    </row>
    <row r="66">
      <c r="A66" s="115">
        <v>49.0</v>
      </c>
      <c r="B66" s="326" t="s">
        <v>78</v>
      </c>
      <c r="C66" s="327" t="str">
        <f>IF(B66&gt;1,VLOOKUP(B66,DB!$D$4:$E$800,2,0),"")</f>
        <v>A 320</v>
      </c>
      <c r="D66" s="252">
        <v>0.31805555555555554</v>
      </c>
      <c r="E66" s="229" t="b">
        <v>1</v>
      </c>
      <c r="F66" s="119">
        <v>0.39156966435257345</v>
      </c>
      <c r="G66" s="192" t="b">
        <v>1</v>
      </c>
      <c r="H66" s="230" t="s">
        <v>1100</v>
      </c>
      <c r="I66" s="219" t="s">
        <v>1152</v>
      </c>
      <c r="J66" s="328" t="str">
        <f>IF(L66&gt;1,VLOOKUP(L66,DB!$A$4:$B$500,2,0),"")</f>
        <v>WADD</v>
      </c>
      <c r="K66" s="124"/>
      <c r="L66" s="329" t="s">
        <v>192</v>
      </c>
      <c r="M66" s="115" t="str">
        <f>IF(B66&gt;1,VLOOKUP(B66,DB!$D$4:$F$800,3,0),"")</f>
        <v>BATIK AIR</v>
      </c>
      <c r="N66" s="330" t="s">
        <v>1232</v>
      </c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0.3180555556</v>
      </c>
      <c r="AE66" s="133">
        <f t="shared" si="41"/>
        <v>0.3915696644</v>
      </c>
    </row>
    <row r="67">
      <c r="A67" s="168">
        <v>50.0</v>
      </c>
      <c r="B67" s="168" t="s">
        <v>740</v>
      </c>
      <c r="C67" s="146" t="str">
        <f>IF(B67&gt;1,VLOOKUP(B67,DB!$D$4:$E$800,2,0),"")</f>
        <v>C 172</v>
      </c>
      <c r="D67" s="259">
        <v>0.318102326389635</v>
      </c>
      <c r="E67" s="231" t="b">
        <v>1</v>
      </c>
      <c r="F67" s="148">
        <v>0.36012087963172235</v>
      </c>
      <c r="G67" s="190" t="b">
        <v>1</v>
      </c>
      <c r="H67" s="228" t="s">
        <v>1101</v>
      </c>
      <c r="I67" s="221" t="s">
        <v>1171</v>
      </c>
      <c r="J67" s="150" t="s">
        <v>1233</v>
      </c>
      <c r="K67" s="169"/>
      <c r="L67" s="150"/>
      <c r="M67" s="168" t="str">
        <f>IF(B67&gt;1,VLOOKUP(B67,DB!$D$4:$F$800,3,0),"")</f>
        <v>PREMI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0.3181023264</v>
      </c>
      <c r="AE67" s="133">
        <f t="shared" si="41"/>
        <v>0.3601208796</v>
      </c>
    </row>
    <row r="68">
      <c r="A68" s="115">
        <v>51.0</v>
      </c>
      <c r="B68" s="115" t="s">
        <v>83</v>
      </c>
      <c r="C68" s="117" t="str">
        <f>IF(B68&gt;1,VLOOKUP(B68,DB!$D$4:$E$800,2,0),"")</f>
        <v>A 320</v>
      </c>
      <c r="D68" s="264">
        <v>0.3236111111111111</v>
      </c>
      <c r="E68" s="232" t="b">
        <v>1</v>
      </c>
      <c r="F68" s="233">
        <v>0.36180555555555555</v>
      </c>
      <c r="G68" s="234" t="b">
        <v>1</v>
      </c>
      <c r="H68" s="235" t="s">
        <v>1084</v>
      </c>
      <c r="I68" s="122" t="str">
        <f>IF(K68&gt;1,VLOOKUP(K68,DB!$A$4:$B$500,2,0),"")</f>
        <v>WIBB</v>
      </c>
      <c r="J68" s="123" t="str">
        <f>IF(L68&gt;1,VLOOKUP(L68,DB!$A$4:$B$500,2,0),"")</f>
        <v>WARR</v>
      </c>
      <c r="K68" s="236" t="s">
        <v>179</v>
      </c>
      <c r="L68" s="227" t="s">
        <v>212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0.3236111111</v>
      </c>
      <c r="AE68" s="133">
        <f t="shared" si="41"/>
        <v>0.3618055556</v>
      </c>
    </row>
    <row r="69">
      <c r="A69" s="168">
        <v>52.0</v>
      </c>
      <c r="B69" s="168" t="s">
        <v>209</v>
      </c>
      <c r="C69" s="146" t="str">
        <f>IF(B69&gt;1,VLOOKUP(B69,DB!$D$4:$E$800,2,0),"")</f>
        <v>A 320</v>
      </c>
      <c r="D69" s="259">
        <v>0.3297336805553641</v>
      </c>
      <c r="E69" s="231" t="b">
        <v>1</v>
      </c>
      <c r="F69" s="148">
        <v>0.40625</v>
      </c>
      <c r="G69" s="190" t="b">
        <v>1</v>
      </c>
      <c r="H69" s="228" t="s">
        <v>1080</v>
      </c>
      <c r="I69" s="152" t="str">
        <f>IF(K69&gt;1,VLOOKUP(K69,DB!$A$4:$B$500,2,0),"")</f>
        <v>WIPP</v>
      </c>
      <c r="J69" s="153" t="str">
        <f>IF(L69&gt;1,VLOOKUP(L69,DB!$A$4:$B$500,2,0),"")</f>
        <v>WAHS</v>
      </c>
      <c r="K69" s="169" t="s">
        <v>163</v>
      </c>
      <c r="L69" s="150" t="s">
        <v>258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0.3297336806</v>
      </c>
      <c r="AE69" s="133">
        <f t="shared" si="41"/>
        <v>0.40625</v>
      </c>
    </row>
    <row r="70">
      <c r="A70" s="115">
        <v>53.0</v>
      </c>
      <c r="B70" s="115" t="s">
        <v>333</v>
      </c>
      <c r="C70" s="117" t="str">
        <f>IF(B70&gt;1,VLOOKUP(B70,DB!$D$4:$E$800,2,0),"")</f>
        <v>G VI</v>
      </c>
      <c r="D70" s="252">
        <v>0.35208333333333336</v>
      </c>
      <c r="E70" s="229" t="b">
        <v>1</v>
      </c>
      <c r="F70" s="119">
        <v>0.4561608101867023</v>
      </c>
      <c r="G70" s="192" t="b">
        <v>1</v>
      </c>
      <c r="H70" s="230" t="s">
        <v>1096</v>
      </c>
      <c r="I70" s="219" t="s">
        <v>1171</v>
      </c>
      <c r="J70" s="120" t="s">
        <v>1178</v>
      </c>
      <c r="K70" s="124"/>
      <c r="L70" s="120" t="s">
        <v>1234</v>
      </c>
      <c r="M70" s="115" t="str">
        <f>IF(B70&gt;1,VLOOKUP(B70,DB!$D$4:$F$800,3,0),"")</f>
        <v>BIOMANTARA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0.3520833333</v>
      </c>
      <c r="AE70" s="133">
        <f t="shared" si="41"/>
        <v>0.4561608102</v>
      </c>
      <c r="AF70" s="248" t="s">
        <v>1180</v>
      </c>
    </row>
    <row r="71">
      <c r="A71" s="168">
        <v>54.0</v>
      </c>
      <c r="B71" s="168" t="s">
        <v>1035</v>
      </c>
      <c r="C71" s="146" t="str">
        <f>IF(B71&gt;1,VLOOKUP(B71,DB!$D$4:$E$800,2,0),"")</f>
        <v>G VI</v>
      </c>
      <c r="D71" s="259">
        <v>0.36580891203630017</v>
      </c>
      <c r="E71" s="231" t="b">
        <v>1</v>
      </c>
      <c r="F71" s="148">
        <v>0.42303452546184417</v>
      </c>
      <c r="G71" s="190" t="b">
        <v>1</v>
      </c>
      <c r="H71" s="228" t="s">
        <v>1081</v>
      </c>
      <c r="I71" s="221" t="s">
        <v>1175</v>
      </c>
      <c r="J71" s="150" t="s">
        <v>1156</v>
      </c>
      <c r="K71" s="169" t="s">
        <v>1235</v>
      </c>
      <c r="L71" s="150"/>
      <c r="M71" s="168" t="s">
        <v>1236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0.365808912</v>
      </c>
      <c r="AE71" s="133">
        <f t="shared" si="41"/>
        <v>0.4230345255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340</v>
      </c>
      <c r="C72" s="117" t="str">
        <f>IF(B72&gt;1,VLOOKUP(B72,DB!$D$4:$E$800,2,0),"")</f>
        <v>ATR 72</v>
      </c>
      <c r="D72" s="264">
        <v>0.3701388888888889</v>
      </c>
      <c r="E72" s="232" t="b">
        <v>1</v>
      </c>
      <c r="F72" s="233">
        <v>0.40481567129609175</v>
      </c>
      <c r="G72" s="234" t="b">
        <v>1</v>
      </c>
      <c r="H72" s="235" t="s">
        <v>1087</v>
      </c>
      <c r="I72" s="122" t="str">
        <f>IF(K72&gt;1,VLOOKUP(K72,DB!$A$4:$B$500,2,0),"")</f>
        <v>WAHH</v>
      </c>
      <c r="J72" s="123" t="str">
        <f>IF(L72&gt;1,VLOOKUP(L72,DB!$A$4:$B$500,2,0),"")</f>
        <v>WAHH</v>
      </c>
      <c r="K72" s="236" t="s">
        <v>531</v>
      </c>
      <c r="L72" s="227" t="s">
        <v>537</v>
      </c>
      <c r="M72" s="115" t="str">
        <f>IF(B72&gt;1,VLOOKUP(B72,DB!$D$4:$F$800,3,0),"")</f>
        <v>CITILINK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N-977JH</v>
      </c>
      <c r="X72" s="131" t="str">
        <f t="shared" si="6"/>
        <v>CT 680</v>
      </c>
      <c r="Y72" s="132" t="str">
        <f t="shared" si="7"/>
        <v>JIP</v>
      </c>
      <c r="Z72" s="104" t="b">
        <v>1</v>
      </c>
      <c r="AA72" s="64"/>
      <c r="AC72" s="133"/>
      <c r="AD72" s="133">
        <f t="shared" si="40"/>
        <v>0.3701388889</v>
      </c>
      <c r="AE72" s="133">
        <f t="shared" si="41"/>
        <v>0.4048156713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1036</v>
      </c>
      <c r="C73" s="146" t="str">
        <f>IF(B73&gt;1,VLOOKUP(B73,DB!$D$4:$E$800,2,0),"")</f>
        <v>EMB 135</v>
      </c>
      <c r="D73" s="259">
        <v>0.36749251157743856</v>
      </c>
      <c r="E73" s="231" t="b">
        <v>1</v>
      </c>
      <c r="F73" s="148">
        <v>0.3972222222222222</v>
      </c>
      <c r="G73" s="190" t="b">
        <v>1</v>
      </c>
      <c r="H73" s="228" t="s">
        <v>1101</v>
      </c>
      <c r="I73" s="221" t="s">
        <v>1171</v>
      </c>
      <c r="J73" s="150" t="s">
        <v>252</v>
      </c>
      <c r="K73" s="169"/>
      <c r="L73" s="150"/>
      <c r="M73" s="168" t="s">
        <v>738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B. G. S.</v>
      </c>
      <c r="Z73" s="104" t="b">
        <v>1</v>
      </c>
      <c r="AA73" s="64"/>
      <c r="AC73" s="133"/>
      <c r="AD73" s="133">
        <f t="shared" si="40"/>
        <v>0.3674925116</v>
      </c>
      <c r="AE73" s="133">
        <f t="shared" si="41"/>
        <v>0.3972222222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833</v>
      </c>
      <c r="C74" s="117" t="str">
        <f>IF(B74&gt;1,VLOOKUP(B74,DB!$D$4:$E$800,2,0),"")</f>
        <v>B 733</v>
      </c>
      <c r="D74" s="252">
        <v>0.3902777777777778</v>
      </c>
      <c r="E74" s="229" t="b">
        <v>1</v>
      </c>
      <c r="F74" s="119">
        <v>0.5583333333333333</v>
      </c>
      <c r="G74" s="192" t="b">
        <v>1</v>
      </c>
      <c r="H74" s="230" t="s">
        <v>1093</v>
      </c>
      <c r="I74" s="122" t="str">
        <f>IF(K74&gt;1,VLOOKUP(K74,DB!$A$4:$B$500,2,0),"")</f>
        <v>WIKK</v>
      </c>
      <c r="J74" s="123" t="str">
        <f>IF(L74&gt;1,VLOOKUP(L74,DB!$A$4:$B$500,2,0),"")</f>
        <v>WAMM</v>
      </c>
      <c r="K74" s="124" t="s">
        <v>311</v>
      </c>
      <c r="L74" s="120" t="s">
        <v>357</v>
      </c>
      <c r="M74" s="115" t="str">
        <f>IF(B74&gt;1,VLOOKUP(B74,DB!$D$4:$F$800,3,0),"")</f>
        <v>TRIGANA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T7-TUN</v>
      </c>
      <c r="X74" s="131" t="str">
        <f t="shared" si="6"/>
        <v>HK 850</v>
      </c>
      <c r="Y74" s="132" t="str">
        <f t="shared" si="7"/>
        <v>KARISMA</v>
      </c>
      <c r="Z74" s="104" t="b">
        <v>1</v>
      </c>
      <c r="AA74" s="64"/>
      <c r="AC74" s="133"/>
      <c r="AD74" s="133">
        <f t="shared" si="40"/>
        <v>0.3902777778</v>
      </c>
      <c r="AE74" s="133">
        <f t="shared" si="41"/>
        <v>0.5583333333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827</v>
      </c>
      <c r="C75" s="146" t="str">
        <f>IF(B75&gt;1,VLOOKUP(B75,DB!$D$4:$E$800,2,0),"")</f>
        <v>B 733</v>
      </c>
      <c r="D75" s="259">
        <v>0.39375</v>
      </c>
      <c r="E75" s="231" t="b">
        <v>1</v>
      </c>
      <c r="F75" s="148">
        <v>0.5440774305607192</v>
      </c>
      <c r="G75" s="190" t="b">
        <v>1</v>
      </c>
      <c r="H75" s="228" t="s">
        <v>1088</v>
      </c>
      <c r="I75" s="152" t="str">
        <f>IF(K75&gt;1,VLOOKUP(K75,DB!$A$4:$B$500,2,0),"")</f>
        <v>WAGG</v>
      </c>
      <c r="J75" s="153" t="str">
        <f>IF(L75&gt;1,VLOOKUP(L75,DB!$A$4:$B$500,2,0),"")</f>
        <v>WAGG</v>
      </c>
      <c r="K75" s="169" t="s">
        <v>306</v>
      </c>
      <c r="L75" s="150" t="s">
        <v>300</v>
      </c>
      <c r="M75" s="168" t="str">
        <f>IF(B75&gt;1,VLOOKUP(B75,DB!$D$4:$F$800,3,0),"")</f>
        <v>TRIGANA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0.39375</v>
      </c>
      <c r="AE75" s="133">
        <f t="shared" si="41"/>
        <v>0.5440774306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295</v>
      </c>
      <c r="C76" s="117" t="str">
        <f>IF(B76&gt;1,VLOOKUP(B76,DB!$D$4:$E$800,2,0),"")</f>
        <v>A 320</v>
      </c>
      <c r="D76" s="252">
        <v>0.4013888888888889</v>
      </c>
      <c r="E76" s="229" t="b">
        <v>1</v>
      </c>
      <c r="F76" s="119">
        <v>0.46946063657378545</v>
      </c>
      <c r="G76" s="192" t="b">
        <v>1</v>
      </c>
      <c r="H76" s="230" t="s">
        <v>1092</v>
      </c>
      <c r="I76" s="219" t="s">
        <v>1079</v>
      </c>
      <c r="J76" s="123" t="str">
        <f>IF(L76&gt;1,VLOOKUP(L76,DB!$A$4:$B$500,2,0),"")</f>
        <v>WARA</v>
      </c>
      <c r="K76" s="124"/>
      <c r="L76" s="120" t="s">
        <v>271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0.4013888889</v>
      </c>
      <c r="AE76" s="133">
        <f t="shared" si="41"/>
        <v>0.4694606366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425</v>
      </c>
      <c r="C77" s="146" t="str">
        <f>IF(B77&gt;1,VLOOKUP(B77,DB!$D$4:$E$800,2,0),"")</f>
        <v>A 320</v>
      </c>
      <c r="D77" s="259">
        <v>0.4152777777777778</v>
      </c>
      <c r="E77" s="231" t="b">
        <v>1</v>
      </c>
      <c r="F77" s="148">
        <v>0.45537452546705026</v>
      </c>
      <c r="G77" s="190" t="b">
        <v>1</v>
      </c>
      <c r="H77" s="228" t="s">
        <v>1084</v>
      </c>
      <c r="I77" s="152" t="str">
        <f>IF(K77&gt;1,VLOOKUP(K77,DB!$A$4:$B$500,2,0),"")</f>
        <v>WARR</v>
      </c>
      <c r="J77" s="153" t="str">
        <f>IF(L77&gt;1,VLOOKUP(L77,DB!$A$4:$B$500,2,0),"")</f>
        <v>WIPP</v>
      </c>
      <c r="K77" s="169" t="s">
        <v>489</v>
      </c>
      <c r="L77" s="150" t="s">
        <v>463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0.4152777778</v>
      </c>
      <c r="AE77" s="133">
        <f t="shared" si="41"/>
        <v>0.4553745255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1035</v>
      </c>
      <c r="C78" s="117" t="str">
        <f>IF(B78&gt;1,VLOOKUP(B78,DB!$D$4:$E$800,2,0),"")</f>
        <v>G VI</v>
      </c>
      <c r="D78" s="252">
        <v>0.42986111111111114</v>
      </c>
      <c r="E78" s="229" t="b">
        <v>1</v>
      </c>
      <c r="F78" s="119"/>
      <c r="G78" s="192" t="b">
        <v>0</v>
      </c>
      <c r="H78" s="230" t="s">
        <v>1156</v>
      </c>
      <c r="I78" s="219" t="s">
        <v>1081</v>
      </c>
      <c r="J78" s="123" t="str">
        <f>IF(L78&gt;1,VLOOKUP(L78,DB!$A$4:$B$500,2,0),"")</f>
        <v/>
      </c>
      <c r="K78" s="124"/>
      <c r="L78" s="120"/>
      <c r="M78" s="115" t="s">
        <v>1236</v>
      </c>
      <c r="N78" s="193"/>
      <c r="O78" s="128" t="str">
        <f t="shared" si="34"/>
        <v>RON</v>
      </c>
      <c r="P78" s="253"/>
      <c r="Q78" s="64" t="str">
        <f t="shared" si="35"/>
        <v>SA13</v>
      </c>
      <c r="R78" s="64" t="str">
        <f t="shared" si="36"/>
        <v>RON</v>
      </c>
      <c r="S78" s="64" t="str">
        <f t="shared" si="37"/>
        <v>G VI</v>
      </c>
      <c r="T78" s="64" t="str">
        <f t="shared" si="38"/>
        <v>HB-JKQ</v>
      </c>
      <c r="U78" s="64" t="str">
        <f t="shared" si="39"/>
        <v>SUBA AIR</v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0.4298611111</v>
      </c>
      <c r="AE78" s="133" t="str">
        <f t="shared" si="41"/>
        <v>-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778</v>
      </c>
      <c r="C79" s="146" t="str">
        <f>IF(B79&gt;1,VLOOKUP(B79,DB!$D$4:$E$800,2,0),"")</f>
        <v>C 208</v>
      </c>
      <c r="D79" s="259">
        <v>0.43333333333333335</v>
      </c>
      <c r="E79" s="231" t="b">
        <v>1</v>
      </c>
      <c r="F79" s="148">
        <v>0.4892774652762455</v>
      </c>
      <c r="G79" s="190" t="b">
        <v>1</v>
      </c>
      <c r="H79" s="228" t="s">
        <v>1080</v>
      </c>
      <c r="I79" s="152" t="str">
        <f>IF(K79&gt;1,VLOOKUP(K79,DB!$A$4:$B$500,2,0),"")</f>
        <v>WICN</v>
      </c>
      <c r="J79" s="153" t="str">
        <f>IF(L79&gt;1,VLOOKUP(L79,DB!$A$4:$B$500,2,0),"")</f>
        <v>WICN</v>
      </c>
      <c r="K79" s="169" t="s">
        <v>594</v>
      </c>
      <c r="L79" s="150" t="s">
        <v>591</v>
      </c>
      <c r="M79" s="168" t="str">
        <f>IF(B79&gt;1,VLOOKUP(B79,DB!$D$4:$F$800,3,0),"")</f>
        <v>SUSI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0.4333333333</v>
      </c>
      <c r="AE79" s="133">
        <f t="shared" si="41"/>
        <v>0.4892774653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203</v>
      </c>
      <c r="C80" s="117" t="str">
        <f>IF(B80&gt;1,VLOOKUP(B80,DB!$D$4:$E$800,2,0),"")</f>
        <v>A 320</v>
      </c>
      <c r="D80" s="252">
        <v>0.4777777777777778</v>
      </c>
      <c r="E80" s="229" t="b">
        <v>1</v>
      </c>
      <c r="F80" s="119">
        <v>0.5621778819477186</v>
      </c>
      <c r="G80" s="192" t="b">
        <v>1</v>
      </c>
      <c r="H80" s="230" t="s">
        <v>1076</v>
      </c>
      <c r="I80" s="122" t="str">
        <f>IF(K80&gt;1,VLOOKUP(K80,DB!$A$4:$B$500,2,0),"")</f>
        <v>WAHI</v>
      </c>
      <c r="J80" s="123" t="str">
        <f>IF(L80&gt;1,VLOOKUP(L80,DB!$A$4:$B$500,2,0),"")</f>
        <v>WARR</v>
      </c>
      <c r="K80" s="124" t="s">
        <v>247</v>
      </c>
      <c r="L80" s="120" t="s">
        <v>198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0.4777777778</v>
      </c>
      <c r="AE80" s="133">
        <f t="shared" si="41"/>
        <v>0.5621778819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642</v>
      </c>
      <c r="C81" s="146" t="str">
        <f>IF(B81&gt;1,VLOOKUP(B81,DB!$D$4:$E$800,2,0),"")</f>
        <v>B 738</v>
      </c>
      <c r="D81" s="259">
        <v>0.48333333333333334</v>
      </c>
      <c r="E81" s="231" t="b">
        <v>1</v>
      </c>
      <c r="F81" s="148">
        <v>0.52301226851705</v>
      </c>
      <c r="G81" s="190" t="b">
        <v>1</v>
      </c>
      <c r="H81" s="228" t="s">
        <v>1087</v>
      </c>
      <c r="I81" s="152" t="str">
        <f>IF(K81&gt;1,VLOOKUP(K81,DB!$A$4:$B$500,2,0),"")</f>
        <v>WIMM</v>
      </c>
      <c r="J81" s="153" t="str">
        <f>IF(L81&gt;1,VLOOKUP(L81,DB!$A$4:$B$500,2,0),"")</f>
        <v>WARR</v>
      </c>
      <c r="K81" s="169" t="s">
        <v>73</v>
      </c>
      <c r="L81" s="150" t="s">
        <v>74</v>
      </c>
      <c r="M81" s="168" t="str">
        <f>IF(B81&gt;1,VLOOKUP(B81,DB!$D$4:$F$800,3,0),"")</f>
        <v>GARUDA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0.4833333333</v>
      </c>
      <c r="AE81" s="133">
        <f t="shared" si="41"/>
        <v>0.5230122685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456</v>
      </c>
      <c r="C82" s="117" t="str">
        <f>IF(B82&gt;1,VLOOKUP(B82,DB!$D$4:$E$800,2,0),"")</f>
        <v>A 320</v>
      </c>
      <c r="D82" s="252">
        <v>0.4847222222222222</v>
      </c>
      <c r="E82" s="229" t="b">
        <v>1</v>
      </c>
      <c r="F82" s="119">
        <v>0.5166666666666667</v>
      </c>
      <c r="G82" s="192" t="b">
        <v>1</v>
      </c>
      <c r="H82" s="230" t="s">
        <v>1084</v>
      </c>
      <c r="I82" s="122" t="str">
        <f>IF(K82&gt;1,VLOOKUP(K82,DB!$A$4:$B$500,2,0),"")</f>
        <v>WIMN</v>
      </c>
      <c r="J82" s="123" t="str">
        <f>IF(L82&gt;1,VLOOKUP(L82,DB!$A$4:$B$500,2,0),"")</f>
        <v>WARA</v>
      </c>
      <c r="K82" s="124" t="s">
        <v>437</v>
      </c>
      <c r="L82" s="120" t="s">
        <v>483</v>
      </c>
      <c r="M82" s="115" t="str">
        <f>IF(B82&gt;1,VLOOKUP(B82,DB!$D$4:$F$800,3,0),"")</f>
        <v>CITILINK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0.4847222222</v>
      </c>
      <c r="AE82" s="133">
        <f t="shared" si="41"/>
        <v>0.5166666667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921</v>
      </c>
      <c r="C83" s="146" t="str">
        <f>IF(B83&gt;1,VLOOKUP(B83,DB!$D$4:$E$800,2,0),"")</f>
        <v>EMB 135</v>
      </c>
      <c r="D83" s="259">
        <v>0.5034722222222222</v>
      </c>
      <c r="E83" s="231" t="b">
        <v>1</v>
      </c>
      <c r="F83" s="148">
        <v>0.525602314810385</v>
      </c>
      <c r="G83" s="190" t="b">
        <v>1</v>
      </c>
      <c r="H83" s="228" t="s">
        <v>1092</v>
      </c>
      <c r="I83" s="221" t="s">
        <v>1229</v>
      </c>
      <c r="J83" s="150" t="s">
        <v>1152</v>
      </c>
      <c r="K83" s="169"/>
      <c r="L83" s="150"/>
      <c r="M83" s="168" t="s">
        <v>1138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0.5034722222</v>
      </c>
      <c r="AE83" s="133">
        <f t="shared" si="41"/>
        <v>0.5256023148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1036</v>
      </c>
      <c r="C84" s="117" t="str">
        <f>IF(B84&gt;1,VLOOKUP(B84,DB!$D$4:$E$800,2,0),"")</f>
        <v>EMB 135</v>
      </c>
      <c r="D84" s="252">
        <v>0.4871489583310904</v>
      </c>
      <c r="E84" s="229" t="b">
        <v>1</v>
      </c>
      <c r="F84" s="119">
        <v>0.5001817592565203</v>
      </c>
      <c r="G84" s="192" t="b">
        <v>1</v>
      </c>
      <c r="H84" s="230" t="s">
        <v>1081</v>
      </c>
      <c r="I84" s="219" t="s">
        <v>252</v>
      </c>
      <c r="J84" s="120" t="s">
        <v>1171</v>
      </c>
      <c r="K84" s="124"/>
      <c r="L84" s="120"/>
      <c r="M84" s="115" t="s">
        <v>738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0.4871489583</v>
      </c>
      <c r="AE84" s="133">
        <f t="shared" si="41"/>
        <v>0.5001817593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166</v>
      </c>
      <c r="C85" s="146" t="str">
        <f>IF(B85&gt;1,VLOOKUP(B85,DB!$D$4:$E$800,2,0),"")</f>
        <v>A 320</v>
      </c>
      <c r="D85" s="259">
        <v>0.49444444444444446</v>
      </c>
      <c r="E85" s="231" t="b">
        <v>1</v>
      </c>
      <c r="F85" s="148">
        <v>0.5263774884224404</v>
      </c>
      <c r="G85" s="190" t="b">
        <v>1</v>
      </c>
      <c r="H85" s="228" t="s">
        <v>1100</v>
      </c>
      <c r="I85" s="152" t="str">
        <f>IF(K85&gt;1,VLOOKUP(K85,DB!$A$4:$B$500,2,0),"")</f>
        <v>WAHQ</v>
      </c>
      <c r="J85" s="153" t="str">
        <f>IF(L85&gt;1,VLOOKUP(L85,DB!$A$4:$B$500,2,0),"")</f>
        <v>WAHI</v>
      </c>
      <c r="K85" s="169" t="s">
        <v>147</v>
      </c>
      <c r="L85" s="150" t="s">
        <v>245</v>
      </c>
      <c r="M85" s="168" t="str">
        <f>IF(B85&gt;1,VLOOKUP(B85,DB!$D$4:$F$800,3,0),"")</f>
        <v>BATIK AIR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0.4944444444</v>
      </c>
      <c r="AE85" s="133">
        <f t="shared" si="41"/>
        <v>0.5263774884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1032</v>
      </c>
      <c r="C86" s="117" t="str">
        <f>IF(B86&gt;1,VLOOKUP(B86,DB!$D$4:$E$800,2,0),"")</f>
        <v>G V</v>
      </c>
      <c r="D86" s="252">
        <v>0.50625</v>
      </c>
      <c r="E86" s="229" t="b">
        <v>1</v>
      </c>
      <c r="F86" s="119">
        <v>0.5506944444444445</v>
      </c>
      <c r="G86" s="192" t="b">
        <v>1</v>
      </c>
      <c r="H86" s="230" t="s">
        <v>1096</v>
      </c>
      <c r="I86" s="219" t="s">
        <v>1178</v>
      </c>
      <c r="J86" s="120" t="s">
        <v>638</v>
      </c>
      <c r="K86" s="124"/>
      <c r="L86" s="120"/>
      <c r="M86" s="115" t="s">
        <v>1153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0.50625</v>
      </c>
      <c r="AE86" s="133">
        <f t="shared" si="41"/>
        <v>0.5506944444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705</v>
      </c>
      <c r="C87" s="146" t="str">
        <f>IF(B87&gt;1,VLOOKUP(B87,DB!$D$4:$E$800,2,0),"")</f>
        <v>CT 680</v>
      </c>
      <c r="D87" s="259">
        <v>0.49930555555555556</v>
      </c>
      <c r="E87" s="231" t="b">
        <v>1</v>
      </c>
      <c r="F87" s="148">
        <v>0.5178886805515504</v>
      </c>
      <c r="G87" s="190" t="b">
        <v>1</v>
      </c>
      <c r="H87" s="228" t="s">
        <v>1077</v>
      </c>
      <c r="I87" s="221" t="s">
        <v>135</v>
      </c>
      <c r="J87" s="150" t="s">
        <v>1162</v>
      </c>
      <c r="K87" s="169"/>
      <c r="L87" s="150"/>
      <c r="M87" s="168" t="str">
        <f>IF(B87&gt;1,VLOOKUP(B87,DB!$D$4:$F$800,3,0),"")</f>
        <v>JIP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0.4993055556</v>
      </c>
      <c r="AE87" s="133">
        <f t="shared" si="41"/>
        <v>0.5178886806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83</v>
      </c>
      <c r="C88" s="117" t="str">
        <f>IF(B88&gt;1,VLOOKUP(B88,DB!$D$4:$E$800,2,0),"")</f>
        <v>A 320</v>
      </c>
      <c r="D88" s="264">
        <v>0.5090277777777777</v>
      </c>
      <c r="E88" s="232" t="b">
        <v>1</v>
      </c>
      <c r="F88" s="233">
        <v>0.5433780671301065</v>
      </c>
      <c r="G88" s="234" t="b">
        <v>1</v>
      </c>
      <c r="H88" s="235" t="s">
        <v>1080</v>
      </c>
      <c r="I88" s="122" t="str">
        <f>IF(K88&gt;1,VLOOKUP(K88,DB!$A$4:$B$500,2,0),"")</f>
        <v>WARR</v>
      </c>
      <c r="J88" s="123" t="str">
        <f>IF(L88&gt;1,VLOOKUP(L88,DB!$A$4:$B$500,2,0),"")</f>
        <v>WIPP</v>
      </c>
      <c r="K88" s="236" t="s">
        <v>218</v>
      </c>
      <c r="L88" s="227" t="s">
        <v>152</v>
      </c>
      <c r="M88" s="115" t="str">
        <f>IF(B88&gt;1,VLOOKUP(B88,DB!$D$4:$F$800,3,0),"")</f>
        <v>BATIK AIR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0.5090277778</v>
      </c>
      <c r="AE88" s="133">
        <f t="shared" si="41"/>
        <v>0.5433780671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746</v>
      </c>
      <c r="C89" s="146" t="str">
        <f>IF(B89&gt;1,VLOOKUP(B89,DB!$D$4:$E$800,2,0),"")</f>
        <v>G VI</v>
      </c>
      <c r="D89" s="259">
        <v>0.5138888888888888</v>
      </c>
      <c r="E89" s="231" t="b">
        <v>1</v>
      </c>
      <c r="F89" s="148">
        <v>0.5627684722276172</v>
      </c>
      <c r="G89" s="190" t="b">
        <v>1</v>
      </c>
      <c r="H89" s="228" t="s">
        <v>1085</v>
      </c>
      <c r="I89" s="221" t="s">
        <v>1230</v>
      </c>
      <c r="J89" s="150" t="s">
        <v>1171</v>
      </c>
      <c r="K89" s="169" t="s">
        <v>1231</v>
      </c>
      <c r="L89" s="150"/>
      <c r="M89" s="168" t="str">
        <f>IF(B89&gt;1,VLOOKUP(B89,DB!$D$4:$F$800,3,0),"")</f>
        <v>PREMI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0.5138888889</v>
      </c>
      <c r="AE89" s="133">
        <f t="shared" si="41"/>
        <v>0.5627684722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209</v>
      </c>
      <c r="C90" s="117" t="str">
        <f>IF(B90&gt;1,VLOOKUP(B90,DB!$D$4:$E$800,2,0),"")</f>
        <v>A 320</v>
      </c>
      <c r="D90" s="252">
        <v>0.5166666666666667</v>
      </c>
      <c r="E90" s="229" t="b">
        <v>1</v>
      </c>
      <c r="F90" s="119">
        <v>0.5673611111111111</v>
      </c>
      <c r="G90" s="192" t="b">
        <v>1</v>
      </c>
      <c r="H90" s="230" t="s">
        <v>1078</v>
      </c>
      <c r="I90" s="122" t="str">
        <f>IF(K90&gt;1,VLOOKUP(K90,DB!$A$4:$B$500,2,0),"")</f>
        <v>WAHS</v>
      </c>
      <c r="J90" s="123" t="str">
        <f>IF(L90&gt;1,VLOOKUP(L90,DB!$A$4:$B$500,2,0),"")</f>
        <v>WIEE</v>
      </c>
      <c r="K90" s="124" t="s">
        <v>256</v>
      </c>
      <c r="L90" s="120" t="s">
        <v>183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0.5166666667</v>
      </c>
      <c r="AE90" s="133">
        <f t="shared" si="41"/>
        <v>0.5673611111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340</v>
      </c>
      <c r="C91" s="146" t="str">
        <f>IF(B91&gt;1,VLOOKUP(B91,DB!$D$4:$E$800,2,0),"")</f>
        <v>ATR 72</v>
      </c>
      <c r="D91" s="259">
        <v>0.5305555555555556</v>
      </c>
      <c r="E91" s="231" t="b">
        <v>1</v>
      </c>
      <c r="F91" s="148">
        <v>0.5640458449051948</v>
      </c>
      <c r="G91" s="190" t="b">
        <v>1</v>
      </c>
      <c r="H91" s="228" t="s">
        <v>1084</v>
      </c>
      <c r="I91" s="152" t="str">
        <f>IF(K91&gt;1,VLOOKUP(K91,DB!$A$4:$B$500,2,0),"")</f>
        <v>WAHH</v>
      </c>
      <c r="J91" s="153" t="str">
        <f>IF(L91&gt;1,VLOOKUP(L91,DB!$A$4:$B$500,2,0),"")</f>
        <v>WAHH</v>
      </c>
      <c r="K91" s="169" t="s">
        <v>535</v>
      </c>
      <c r="L91" s="150" t="s">
        <v>533</v>
      </c>
      <c r="M91" s="168" t="str">
        <f>IF(B91&gt;1,VLOOKUP(B91,DB!$D$4:$F$800,3,0),"")</f>
        <v>CITILINK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0.5305555556</v>
      </c>
      <c r="AE91" s="133">
        <f t="shared" si="41"/>
        <v>0.5640458449</v>
      </c>
    </row>
    <row r="92">
      <c r="A92" s="115">
        <v>75.0</v>
      </c>
      <c r="B92" s="115" t="s">
        <v>705</v>
      </c>
      <c r="C92" s="117" t="str">
        <f>IF(B92&gt;1,VLOOKUP(B92,DB!$D$4:$E$800,2,0),"")</f>
        <v>CT 680</v>
      </c>
      <c r="D92" s="252">
        <v>0.5243055555555556</v>
      </c>
      <c r="E92" s="229" t="b">
        <v>1</v>
      </c>
      <c r="F92" s="119"/>
      <c r="G92" s="192" t="b">
        <v>0</v>
      </c>
      <c r="H92" s="230" t="s">
        <v>1162</v>
      </c>
      <c r="I92" s="219" t="s">
        <v>1077</v>
      </c>
      <c r="J92" s="123" t="str">
        <f>IF(L92&gt;1,VLOOKUP(L92,DB!$A$4:$B$500,2,0),"")</f>
        <v/>
      </c>
      <c r="K92" s="124"/>
      <c r="L92" s="120"/>
      <c r="M92" s="115" t="str">
        <f>IF(B92&gt;1,VLOOKUP(B92,DB!$D$4:$F$800,3,0),"")</f>
        <v>JIP</v>
      </c>
      <c r="N92" s="220"/>
      <c r="O92" s="128" t="str">
        <f t="shared" si="34"/>
        <v>RON</v>
      </c>
      <c r="Q92" s="64" t="str">
        <f t="shared" si="35"/>
        <v>NSA09</v>
      </c>
      <c r="R92" s="64" t="str">
        <f t="shared" si="36"/>
        <v>RON</v>
      </c>
      <c r="S92" s="64" t="str">
        <f t="shared" si="37"/>
        <v>CT 680</v>
      </c>
      <c r="T92" s="64" t="str">
        <f t="shared" si="38"/>
        <v>N-977JH</v>
      </c>
      <c r="U92" s="64" t="str">
        <f t="shared" si="39"/>
        <v>JIP</v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0.5243055556</v>
      </c>
      <c r="AE92" s="133" t="str">
        <f t="shared" si="41"/>
        <v>-</v>
      </c>
    </row>
    <row r="93">
      <c r="A93" s="168">
        <v>76.0</v>
      </c>
      <c r="B93" s="168" t="s">
        <v>921</v>
      </c>
      <c r="C93" s="146" t="str">
        <f>IF(B93&gt;1,VLOOKUP(B93,DB!$D$4:$E$800,2,0),"")</f>
        <v>EMB 135</v>
      </c>
      <c r="D93" s="259">
        <v>0.5319444444444444</v>
      </c>
      <c r="E93" s="231" t="b">
        <v>1</v>
      </c>
      <c r="F93" s="148"/>
      <c r="G93" s="190" t="b">
        <v>0</v>
      </c>
      <c r="H93" s="228" t="s">
        <v>1152</v>
      </c>
      <c r="I93" s="221" t="s">
        <v>1092</v>
      </c>
      <c r="J93" s="153" t="str">
        <f>IF(L93&gt;1,VLOOKUP(L93,DB!$A$4:$B$500,2,0),"")</f>
        <v/>
      </c>
      <c r="K93" s="169"/>
      <c r="L93" s="150"/>
      <c r="M93" s="168" t="s">
        <v>1138</v>
      </c>
      <c r="N93" s="200"/>
      <c r="O93" s="155" t="str">
        <f t="shared" si="34"/>
        <v>RON</v>
      </c>
      <c r="Q93" s="64" t="str">
        <f t="shared" si="35"/>
        <v>SA16</v>
      </c>
      <c r="R93" s="64" t="str">
        <f t="shared" si="36"/>
        <v>RON</v>
      </c>
      <c r="S93" s="64" t="str">
        <f t="shared" si="37"/>
        <v>EMB 135</v>
      </c>
      <c r="T93" s="64" t="str">
        <f t="shared" si="38"/>
        <v>VP-CLL</v>
      </c>
      <c r="U93" s="64" t="str">
        <f t="shared" si="39"/>
        <v>KARISMA</v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0.5319444444</v>
      </c>
      <c r="AE93" s="133" t="str">
        <f t="shared" si="41"/>
        <v>-</v>
      </c>
    </row>
    <row r="94">
      <c r="A94" s="115">
        <v>77.0</v>
      </c>
      <c r="B94" s="115" t="s">
        <v>1037</v>
      </c>
      <c r="C94" s="117" t="str">
        <f>IF(B94&gt;1,VLOOKUP(B94,DB!$D$4:$E$800,2,0),"")</f>
        <v>G 280</v>
      </c>
      <c r="D94" s="252">
        <v>0.5388888888888889</v>
      </c>
      <c r="E94" s="229" t="b">
        <v>1</v>
      </c>
      <c r="F94" s="119">
        <v>0.5625</v>
      </c>
      <c r="G94" s="192" t="b">
        <v>1</v>
      </c>
      <c r="H94" s="230" t="s">
        <v>1092</v>
      </c>
      <c r="I94" s="219" t="s">
        <v>1175</v>
      </c>
      <c r="J94" s="120" t="s">
        <v>638</v>
      </c>
      <c r="K94" s="124"/>
      <c r="L94" s="120"/>
      <c r="M94" s="115" t="s">
        <v>1153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0.5388888889</v>
      </c>
      <c r="AE94" s="133">
        <f t="shared" si="41"/>
        <v>0.5625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31</v>
      </c>
      <c r="C95" s="146" t="str">
        <f>IF(B95&gt;1,VLOOKUP(B95,DB!$D$4:$E$800,2,0),"")</f>
        <v>B 734</v>
      </c>
      <c r="D95" s="259">
        <v>0.54375</v>
      </c>
      <c r="E95" s="231" t="b">
        <v>1</v>
      </c>
      <c r="F95" s="148">
        <v>0.7145833333333333</v>
      </c>
      <c r="G95" s="190" t="b">
        <v>1</v>
      </c>
      <c r="H95" s="228" t="s">
        <v>1101</v>
      </c>
      <c r="I95" s="152" t="str">
        <f>IF(K95&gt;1,VLOOKUP(K95,DB!$A$4:$B$500,2,0),"")</f>
        <v>WIOO</v>
      </c>
      <c r="J95" s="150" t="s">
        <v>1155</v>
      </c>
      <c r="K95" s="169" t="s">
        <v>48</v>
      </c>
      <c r="L95" s="150"/>
      <c r="M95" s="168" t="str">
        <f>IF(B95&gt;1,VLOOKUP(B95,DB!$D$4:$F$800,3,0),"")</f>
        <v>B. B. N.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0.54375</v>
      </c>
      <c r="AE95" s="133">
        <f t="shared" si="41"/>
        <v>0.7145833333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425</v>
      </c>
      <c r="C96" s="117" t="str">
        <f>IF(B96&gt;1,VLOOKUP(B96,DB!$D$4:$E$800,2,0),"")</f>
        <v>A 320</v>
      </c>
      <c r="D96" s="252">
        <v>0.5805555555555556</v>
      </c>
      <c r="E96" s="229" t="b">
        <v>1</v>
      </c>
      <c r="F96" s="119">
        <v>0.6090277777777777</v>
      </c>
      <c r="G96" s="192" t="b">
        <v>1</v>
      </c>
      <c r="H96" s="230" t="s">
        <v>1087</v>
      </c>
      <c r="I96" s="122" t="str">
        <f>IF(K96&gt;1,VLOOKUP(K96,DB!$A$4:$B$500,2,0),"")</f>
        <v>WIPP</v>
      </c>
      <c r="J96" s="123" t="str">
        <f>IF(L96&gt;1,VLOOKUP(L96,DB!$A$4:$B$500,2,0),"")</f>
        <v>WARR</v>
      </c>
      <c r="K96" s="124" t="s">
        <v>465</v>
      </c>
      <c r="L96" s="120" t="s">
        <v>495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0.5805555556</v>
      </c>
      <c r="AE96" s="133">
        <f t="shared" si="41"/>
        <v>0.6090277778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413</v>
      </c>
      <c r="C97" s="146" t="str">
        <f>IF(B97&gt;1,VLOOKUP(B97,DB!$D$4:$E$800,2,0),"")</f>
        <v>A 320</v>
      </c>
      <c r="D97" s="259">
        <v>0.6013888888888889</v>
      </c>
      <c r="E97" s="231" t="b">
        <v>1</v>
      </c>
      <c r="F97" s="148">
        <v>0.6749311689782189</v>
      </c>
      <c r="G97" s="190" t="b">
        <v>1</v>
      </c>
      <c r="H97" s="228" t="s">
        <v>1084</v>
      </c>
      <c r="I97" s="152" t="str">
        <f>IF(K97&gt;1,VLOOKUP(K97,DB!$A$4:$B$500,2,0),"")</f>
        <v>WAHI</v>
      </c>
      <c r="J97" s="153" t="str">
        <f>IF(L97&gt;1,VLOOKUP(L97,DB!$A$4:$B$500,2,0),"")</f>
        <v>WIMM</v>
      </c>
      <c r="K97" s="169" t="s">
        <v>469</v>
      </c>
      <c r="L97" s="150" t="s">
        <v>439</v>
      </c>
      <c r="M97" s="168" t="str">
        <f>IF(B97&gt;1,VLOOKUP(B97,DB!$D$4:$F$800,3,0),"")</f>
        <v>CITILINK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0.6013888889</v>
      </c>
      <c r="AE97" s="133">
        <f t="shared" si="41"/>
        <v>0.674931169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78</v>
      </c>
      <c r="C98" s="117" t="str">
        <f>IF(B98&gt;1,VLOOKUP(B98,DB!$D$4:$E$800,2,0),"")</f>
        <v>A 320</v>
      </c>
      <c r="D98" s="252">
        <v>0.6083333333333333</v>
      </c>
      <c r="E98" s="229" t="b">
        <v>1</v>
      </c>
      <c r="F98" s="119"/>
      <c r="G98" s="192" t="b">
        <v>0</v>
      </c>
      <c r="H98" s="230" t="s">
        <v>1081</v>
      </c>
      <c r="I98" s="122" t="str">
        <f>IF(K98&gt;1,VLOOKUP(K98,DB!$A$4:$B$500,2,0),"")</f>
        <v>WADD</v>
      </c>
      <c r="J98" s="123" t="str">
        <f>IF(L98&gt;1,VLOOKUP(L98,DB!$A$4:$B$500,2,0),"")</f>
        <v/>
      </c>
      <c r="K98" s="124" t="s">
        <v>189</v>
      </c>
      <c r="L98" s="120"/>
      <c r="M98" s="115" t="str">
        <f>IF(B98&gt;1,VLOOKUP(B98,DB!$D$4:$F$800,3,0),"")</f>
        <v>BATIK AIR</v>
      </c>
      <c r="N98" s="193"/>
      <c r="O98" s="128" t="str">
        <f t="shared" si="34"/>
        <v>RON</v>
      </c>
      <c r="Q98" s="64" t="str">
        <f t="shared" si="35"/>
        <v>B8</v>
      </c>
      <c r="R98" s="64" t="str">
        <f t="shared" si="36"/>
        <v>RON</v>
      </c>
      <c r="S98" s="64" t="str">
        <f t="shared" si="37"/>
        <v>A 320</v>
      </c>
      <c r="T98" s="64" t="str">
        <f t="shared" si="38"/>
        <v>PK-BKR</v>
      </c>
      <c r="U98" s="64" t="str">
        <f t="shared" si="39"/>
        <v>BATIK AIR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0.6083333333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823</v>
      </c>
      <c r="C99" s="146" t="str">
        <f>IF(B99&gt;1,VLOOKUP(B99,DB!$D$4:$E$800,2,0),"")</f>
        <v>B 733</v>
      </c>
      <c r="D99" s="259">
        <v>0.6111111111111112</v>
      </c>
      <c r="E99" s="231" t="b">
        <v>1</v>
      </c>
      <c r="F99" s="148">
        <v>0.6983457870373968</v>
      </c>
      <c r="G99" s="190" t="b">
        <v>1</v>
      </c>
      <c r="H99" s="228" t="s">
        <v>1093</v>
      </c>
      <c r="I99" s="152" t="str">
        <f>IF(K99&gt;1,VLOOKUP(K99,DB!$A$4:$B$500,2,0),"")</f>
        <v>WAOO</v>
      </c>
      <c r="J99" s="153" t="str">
        <f>IF(L99&gt;1,VLOOKUP(L99,DB!$A$4:$B$500,2,0),"")</f>
        <v>WALL</v>
      </c>
      <c r="K99" s="169" t="s">
        <v>343</v>
      </c>
      <c r="L99" s="150" t="s">
        <v>349</v>
      </c>
      <c r="M99" s="168" t="str">
        <f>IF(B99&gt;1,VLOOKUP(B99,DB!$D$4:$F$800,3,0),"")</f>
        <v>TRIGANA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0.6111111111</v>
      </c>
      <c r="AE99" s="133">
        <f t="shared" si="41"/>
        <v>0.698345787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295</v>
      </c>
      <c r="C100" s="117" t="str">
        <f>IF(B100&gt;1,VLOOKUP(B100,DB!$D$4:$E$800,2,0),"")</f>
        <v>A 320</v>
      </c>
      <c r="D100" s="252">
        <v>0.6145833333333334</v>
      </c>
      <c r="E100" s="229" t="b">
        <v>1</v>
      </c>
      <c r="F100" s="119">
        <v>0.6676243287074612</v>
      </c>
      <c r="G100" s="192" t="b">
        <v>1</v>
      </c>
      <c r="H100" s="230" t="s">
        <v>1085</v>
      </c>
      <c r="I100" s="122" t="str">
        <f>IF(K100&gt;1,VLOOKUP(K100,DB!$A$4:$B$500,2,0),"")</f>
        <v>WARA</v>
      </c>
      <c r="J100" s="120" t="s">
        <v>1159</v>
      </c>
      <c r="K100" s="124" t="s">
        <v>269</v>
      </c>
      <c r="L100" s="120"/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0.6145833333</v>
      </c>
      <c r="AE100" s="133">
        <f t="shared" si="41"/>
        <v>0.6676243287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24</v>
      </c>
      <c r="C101" s="146" t="str">
        <f>IF(B101&gt;1,VLOOKUP(B101,DB!$D$4:$E$800,2,0),"")</f>
        <v>B 733</v>
      </c>
      <c r="D101" s="259">
        <v>0.6319444444444444</v>
      </c>
      <c r="E101" s="231" t="b">
        <v>1</v>
      </c>
      <c r="F101" s="148">
        <v>0.7020833333333333</v>
      </c>
      <c r="G101" s="190" t="b">
        <v>1</v>
      </c>
      <c r="H101" s="228" t="s">
        <v>1088</v>
      </c>
      <c r="I101" s="221" t="s">
        <v>23</v>
      </c>
      <c r="J101" s="150" t="s">
        <v>46</v>
      </c>
      <c r="K101" s="169"/>
      <c r="L101" s="150"/>
      <c r="M101" s="168" t="str">
        <f>IF(B101&gt;1,VLOOKUP(B101,DB!$D$4:$F$800,3,0),"")</f>
        <v>AIRNESIA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0.6319444444</v>
      </c>
      <c r="AE101" s="133">
        <f t="shared" si="41"/>
        <v>0.7020833333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9</v>
      </c>
      <c r="C102" s="117" t="str">
        <f>IF(B102&gt;1,VLOOKUP(B102,DB!$D$4:$E$800,2,0),"")</f>
        <v>BELL 407</v>
      </c>
      <c r="D102" s="252">
        <v>0.6145833333333334</v>
      </c>
      <c r="E102" s="229" t="b">
        <v>1</v>
      </c>
      <c r="F102" s="119">
        <v>0.6224462268510251</v>
      </c>
      <c r="G102" s="192" t="b">
        <v>1</v>
      </c>
      <c r="H102" s="230" t="s">
        <v>1077</v>
      </c>
      <c r="I102" s="219" t="s">
        <v>1237</v>
      </c>
      <c r="J102" s="120" t="s">
        <v>1237</v>
      </c>
      <c r="K102" s="124"/>
      <c r="L102" s="120"/>
      <c r="M102" s="115" t="str">
        <f>IF(B102&gt;1,VLOOKUP(B102,DB!$D$4:$F$800,3,0),"")</f>
        <v>AIR PASIFIC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42</v>
      </c>
      <c r="AA102" s="14"/>
      <c r="AD102" s="133">
        <f t="shared" si="40"/>
        <v>0.6145833333</v>
      </c>
      <c r="AE102" s="133">
        <f t="shared" si="41"/>
        <v>0.6224462269</v>
      </c>
    </row>
    <row r="103">
      <c r="A103" s="168">
        <v>86.0</v>
      </c>
      <c r="B103" s="168" t="s">
        <v>1036</v>
      </c>
      <c r="C103" s="146" t="str">
        <f>IF(B103&gt;1,VLOOKUP(B103,DB!$D$4:$E$800,2,0),"")</f>
        <v>EMB 135</v>
      </c>
      <c r="D103" s="259">
        <v>0.6256944444444444</v>
      </c>
      <c r="E103" s="231" t="b">
        <v>1</v>
      </c>
      <c r="F103" s="148">
        <v>0.6561837615736295</v>
      </c>
      <c r="G103" s="190" t="b">
        <v>1</v>
      </c>
      <c r="H103" s="228" t="s">
        <v>1079</v>
      </c>
      <c r="I103" s="221" t="s">
        <v>1171</v>
      </c>
      <c r="J103" s="150" t="s">
        <v>1238</v>
      </c>
      <c r="K103" s="169"/>
      <c r="L103" s="150"/>
      <c r="M103" s="168" t="s">
        <v>738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Z102-'02'!Z102</f>
        <v>3</v>
      </c>
      <c r="AC103" s="133"/>
      <c r="AD103" s="133">
        <f t="shared" si="40"/>
        <v>0.6256944444</v>
      </c>
      <c r="AE103" s="133">
        <f t="shared" si="41"/>
        <v>0.6561837616</v>
      </c>
    </row>
    <row r="104">
      <c r="A104" s="115">
        <v>87.0</v>
      </c>
      <c r="B104" s="115" t="s">
        <v>166</v>
      </c>
      <c r="C104" s="117" t="str">
        <f>IF(B104&gt;1,VLOOKUP(B104,DB!$D$4:$E$800,2,0),"")</f>
        <v>A 320</v>
      </c>
      <c r="D104" s="252">
        <v>0.6417706249994808</v>
      </c>
      <c r="E104" s="229" t="b">
        <v>1</v>
      </c>
      <c r="F104" s="119">
        <v>0.7769529745419277</v>
      </c>
      <c r="G104" s="192" t="b">
        <v>1</v>
      </c>
      <c r="H104" s="230" t="s">
        <v>1076</v>
      </c>
      <c r="I104" s="122" t="str">
        <f>IF(K104&gt;1,VLOOKUP(K104,DB!$A$4:$B$500,2,0),"")</f>
        <v>WAHI</v>
      </c>
      <c r="J104" s="123" t="str">
        <f>IF(L104&gt;1,VLOOKUP(L104,DB!$A$4:$B$500,2,0),"")</f>
        <v>WIPP</v>
      </c>
      <c r="K104" s="124" t="s">
        <v>243</v>
      </c>
      <c r="L104" s="120" t="s">
        <v>161</v>
      </c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0.641770625</v>
      </c>
      <c r="AE104" s="133">
        <f t="shared" si="41"/>
        <v>0.7769529745</v>
      </c>
    </row>
    <row r="105">
      <c r="A105" s="168">
        <v>88.0</v>
      </c>
      <c r="B105" s="331" t="s">
        <v>83</v>
      </c>
      <c r="C105" s="332" t="str">
        <f>IF(B105&gt;1,VLOOKUP(B105,DB!$D$4:$E$800,2,0),"")</f>
        <v>A 320</v>
      </c>
      <c r="D105" s="259">
        <v>0.6587349652763805</v>
      </c>
      <c r="E105" s="231" t="b">
        <v>1</v>
      </c>
      <c r="F105" s="333">
        <v>0.6923611111111111</v>
      </c>
      <c r="G105" s="190" t="b">
        <v>1</v>
      </c>
      <c r="H105" s="228" t="s">
        <v>1100</v>
      </c>
      <c r="I105" s="152" t="str">
        <f>IF(K105&gt;1,VLOOKUP(K105,DB!$A$4:$B$500,2,0),"")</f>
        <v>WIPP</v>
      </c>
      <c r="J105" s="334" t="str">
        <f>IF(L105&gt;1,VLOOKUP(L105,DB!$A$4:$B$500,2,0),"")</f>
        <v>WARR</v>
      </c>
      <c r="K105" s="169" t="s">
        <v>155</v>
      </c>
      <c r="L105" s="335" t="s">
        <v>202</v>
      </c>
      <c r="M105" s="331" t="str">
        <f>IF(B105&gt;1,VLOOKUP(B105,DB!$D$4:$F$800,3,0),"")</f>
        <v>BATIK AIR</v>
      </c>
      <c r="N105" s="336" t="s">
        <v>1239</v>
      </c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0.6587349653</v>
      </c>
      <c r="AE105" s="133">
        <f t="shared" si="41"/>
        <v>0.6923611111</v>
      </c>
    </row>
    <row r="106">
      <c r="A106" s="115">
        <v>89.0</v>
      </c>
      <c r="B106" s="115" t="s">
        <v>456</v>
      </c>
      <c r="C106" s="117" t="str">
        <f>IF(B106&gt;1,VLOOKUP(B106,DB!$D$4:$E$800,2,0),"")</f>
        <v>A 320</v>
      </c>
      <c r="D106" s="252">
        <v>0.6597222222222222</v>
      </c>
      <c r="E106" s="229" t="b">
        <v>1</v>
      </c>
      <c r="F106" s="119">
        <v>0.6947078125012922</v>
      </c>
      <c r="G106" s="192" t="b">
        <v>1</v>
      </c>
      <c r="H106" s="230" t="s">
        <v>1087</v>
      </c>
      <c r="I106" s="122" t="str">
        <f>IF(K106&gt;1,VLOOKUP(K106,DB!$A$4:$B$500,2,0),"")</f>
        <v>WARA</v>
      </c>
      <c r="J106" s="123" t="str">
        <f>IF(L106&gt;1,VLOOKUP(L106,DB!$A$4:$B$500,2,0),"")</f>
        <v>WARR</v>
      </c>
      <c r="K106" s="124" t="s">
        <v>485</v>
      </c>
      <c r="L106" s="120" t="s">
        <v>491</v>
      </c>
      <c r="M106" s="115" t="str">
        <f>IF(B106&gt;1,VLOOKUP(B106,DB!$D$4:$F$800,3,0),"")</f>
        <v>CITILINK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0.6597222222</v>
      </c>
      <c r="AE106" s="133">
        <f t="shared" si="41"/>
        <v>0.6947078125</v>
      </c>
    </row>
    <row r="107">
      <c r="A107" s="168">
        <v>90.0</v>
      </c>
      <c r="B107" s="168" t="s">
        <v>715</v>
      </c>
      <c r="C107" s="146" t="str">
        <f>IF(B107&gt;1,VLOOKUP(B107,DB!$D$4:$E$800,2,0),"")</f>
        <v>ATR 72</v>
      </c>
      <c r="D107" s="259">
        <v>0.6725560763879912</v>
      </c>
      <c r="E107" s="231" t="b">
        <v>1</v>
      </c>
      <c r="F107" s="148">
        <v>0.7180785416712752</v>
      </c>
      <c r="G107" s="190" t="b">
        <v>1</v>
      </c>
      <c r="H107" s="228" t="s">
        <v>1078</v>
      </c>
      <c r="I107" s="152" t="str">
        <f>IF(K107&gt;1,VLOOKUP(K107,DB!$A$4:$B$500,2,0),"")</f>
        <v>WIDM</v>
      </c>
      <c r="J107" s="150" t="s">
        <v>1163</v>
      </c>
      <c r="K107" s="169" t="s">
        <v>424</v>
      </c>
      <c r="L107" s="150"/>
      <c r="M107" s="168" t="str">
        <f>IF(B107&gt;1,VLOOKUP(B107,DB!$D$4:$F$800,3,0),"")</f>
        <v>PELITA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0.6725560764</v>
      </c>
      <c r="AE107" s="133">
        <f t="shared" si="41"/>
        <v>0.7180785417</v>
      </c>
    </row>
    <row r="108">
      <c r="A108" s="115">
        <v>91.0</v>
      </c>
      <c r="B108" s="115" t="s">
        <v>642</v>
      </c>
      <c r="C108" s="117" t="str">
        <f>IF(B108&gt;1,VLOOKUP(B108,DB!$D$4:$E$800,2,0),"")</f>
        <v>B 738</v>
      </c>
      <c r="D108" s="252">
        <v>0.6854166666666667</v>
      </c>
      <c r="E108" s="229" t="b">
        <v>1</v>
      </c>
      <c r="F108" s="119">
        <v>0.7421173379625543</v>
      </c>
      <c r="G108" s="192" t="b">
        <v>1</v>
      </c>
      <c r="H108" s="230" t="s">
        <v>1092</v>
      </c>
      <c r="I108" s="122" t="str">
        <f>IF(K108&gt;1,VLOOKUP(K108,DB!$A$4:$B$500,2,0),"")</f>
        <v>WARR</v>
      </c>
      <c r="J108" s="123" t="str">
        <f>IF(L108&gt;1,VLOOKUP(L108,DB!$A$4:$B$500,2,0),"")</f>
        <v>WIEE</v>
      </c>
      <c r="K108" s="124" t="s">
        <v>77</v>
      </c>
      <c r="L108" s="120" t="s">
        <v>69</v>
      </c>
      <c r="M108" s="115" t="str">
        <f>IF(B108&gt;1,VLOOKUP(B108,DB!$D$4:$F$800,3,0),"")</f>
        <v>GARUDA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0.6854166667</v>
      </c>
      <c r="AE108" s="133">
        <f t="shared" si="41"/>
        <v>0.742117338</v>
      </c>
    </row>
    <row r="109">
      <c r="A109" s="168">
        <v>92.0</v>
      </c>
      <c r="B109" s="168" t="s">
        <v>340</v>
      </c>
      <c r="C109" s="146" t="str">
        <f>IF(B109&gt;1,VLOOKUP(B109,DB!$D$4:$E$800,2,0),"")</f>
        <v>ATR 72</v>
      </c>
      <c r="D109" s="259">
        <v>0.6909722222222222</v>
      </c>
      <c r="E109" s="231" t="b">
        <v>1</v>
      </c>
      <c r="F109" s="148"/>
      <c r="G109" s="190" t="b">
        <v>0</v>
      </c>
      <c r="H109" s="228" t="s">
        <v>1084</v>
      </c>
      <c r="I109" s="152" t="str">
        <f>IF(K109&gt;1,VLOOKUP(K109,DB!$A$4:$B$500,2,0),"")</f>
        <v>WAHH</v>
      </c>
      <c r="J109" s="153" t="str">
        <f>IF(L109&gt;1,VLOOKUP(L109,DB!$A$4:$B$500,2,0),"")</f>
        <v/>
      </c>
      <c r="K109" s="169" t="s">
        <v>539</v>
      </c>
      <c r="L109" s="150"/>
      <c r="M109" s="168" t="str">
        <f>IF(B109&gt;1,VLOOKUP(B109,DB!$D$4:$F$800,3,0),"")</f>
        <v>CITILINK</v>
      </c>
      <c r="N109" s="211"/>
      <c r="O109" s="155" t="str">
        <f t="shared" si="34"/>
        <v>RON</v>
      </c>
      <c r="Q109" s="64" t="str">
        <f t="shared" si="35"/>
        <v>B1</v>
      </c>
      <c r="R109" s="64" t="str">
        <f t="shared" si="36"/>
        <v>RON</v>
      </c>
      <c r="S109" s="64" t="str">
        <f t="shared" si="37"/>
        <v>ATR 72</v>
      </c>
      <c r="T109" s="64" t="str">
        <f t="shared" si="38"/>
        <v>PK-GJT</v>
      </c>
      <c r="U109" s="64" t="str">
        <f t="shared" si="39"/>
        <v>CITILINK</v>
      </c>
      <c r="AC109" s="133"/>
      <c r="AD109" s="133">
        <f t="shared" si="40"/>
        <v>0.6909722222</v>
      </c>
      <c r="AE109" s="133" t="str">
        <f t="shared" si="41"/>
        <v>-</v>
      </c>
    </row>
    <row r="110">
      <c r="A110" s="115">
        <v>93.0</v>
      </c>
      <c r="B110" s="115" t="s">
        <v>295</v>
      </c>
      <c r="C110" s="117" t="str">
        <f>IF(B110&gt;1,VLOOKUP(B110,DB!$D$4:$E$800,2,0),"")</f>
        <v>A 320</v>
      </c>
      <c r="D110" s="252">
        <v>0.6743055555555556</v>
      </c>
      <c r="E110" s="229" t="b">
        <v>1</v>
      </c>
      <c r="F110" s="119"/>
      <c r="G110" s="192" t="b">
        <v>0</v>
      </c>
      <c r="H110" s="230" t="s">
        <v>1159</v>
      </c>
      <c r="I110" s="219" t="s">
        <v>1085</v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>BATIK AIR</v>
      </c>
      <c r="N110" s="193"/>
      <c r="O110" s="128" t="str">
        <f t="shared" si="34"/>
        <v>RON</v>
      </c>
      <c r="Q110" s="64" t="str">
        <f t="shared" si="35"/>
        <v>SA18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PK-LUO</v>
      </c>
      <c r="U110" s="64" t="str">
        <f t="shared" si="39"/>
        <v>BATIK AIR</v>
      </c>
      <c r="AC110" s="133"/>
      <c r="AD110" s="133">
        <f t="shared" si="40"/>
        <v>0.6743055556</v>
      </c>
      <c r="AE110" s="133" t="str">
        <f t="shared" si="41"/>
        <v>-</v>
      </c>
    </row>
    <row r="111">
      <c r="A111" s="168">
        <v>94.0</v>
      </c>
      <c r="B111" s="168" t="s">
        <v>203</v>
      </c>
      <c r="C111" s="146" t="str">
        <f>IF(B111&gt;1,VLOOKUP(B111,DB!$D$4:$E$800,2,0),"")</f>
        <v>A 320</v>
      </c>
      <c r="D111" s="259">
        <v>0.7020833333333333</v>
      </c>
      <c r="E111" s="231" t="b">
        <v>1</v>
      </c>
      <c r="F111" s="148">
        <v>0.7722222222222223</v>
      </c>
      <c r="G111" s="190" t="b">
        <v>1</v>
      </c>
      <c r="H111" s="228" t="s">
        <v>1079</v>
      </c>
      <c r="I111" s="152" t="str">
        <f>IF(K111&gt;1,VLOOKUP(K111,DB!$A$4:$B$500,2,0),"")</f>
        <v>WARR</v>
      </c>
      <c r="J111" s="153" t="str">
        <f>IF(L111&gt;1,VLOOKUP(L111,DB!$A$4:$B$500,2,0),"")</f>
        <v>WIBB</v>
      </c>
      <c r="K111" s="169" t="s">
        <v>210</v>
      </c>
      <c r="L111" s="150" t="s">
        <v>177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0.7020833333</v>
      </c>
      <c r="AE111" s="133">
        <f t="shared" si="41"/>
        <v>0.7722222222</v>
      </c>
    </row>
    <row r="112">
      <c r="A112" s="115">
        <v>95.0</v>
      </c>
      <c r="B112" s="115" t="s">
        <v>440</v>
      </c>
      <c r="C112" s="117" t="str">
        <f>IF(B112&gt;1,VLOOKUP(B112,DB!$D$4:$E$800,2,0),"")</f>
        <v>A 320</v>
      </c>
      <c r="D112" s="252">
        <v>0.7104166666666667</v>
      </c>
      <c r="E112" s="229" t="b">
        <v>1</v>
      </c>
      <c r="F112" s="119">
        <v>0.7457171180576552</v>
      </c>
      <c r="G112" s="192" t="b">
        <v>1</v>
      </c>
      <c r="H112" s="230" t="s">
        <v>1087</v>
      </c>
      <c r="I112" s="122" t="str">
        <f>IF(K112&gt;1,VLOOKUP(K112,DB!$A$4:$B$500,2,0),"")</f>
        <v>WADD</v>
      </c>
      <c r="J112" s="123" t="str">
        <f>IF(L112&gt;1,VLOOKUP(L112,DB!$A$4:$B$500,2,0),"")</f>
        <v>WADD</v>
      </c>
      <c r="K112" s="124" t="s">
        <v>518</v>
      </c>
      <c r="L112" s="120" t="s">
        <v>516</v>
      </c>
      <c r="M112" s="115" t="str">
        <f>IF(B112&gt;1,VLOOKUP(B112,DB!$D$4:$F$800,3,0),"")</f>
        <v>CITILINK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0.7104166667</v>
      </c>
      <c r="AE112" s="133">
        <f t="shared" si="41"/>
        <v>0.7457171181</v>
      </c>
    </row>
    <row r="113">
      <c r="A113" s="168">
        <v>96.0</v>
      </c>
      <c r="B113" s="168" t="s">
        <v>100</v>
      </c>
      <c r="C113" s="146" t="str">
        <f>IF(B113&gt;1,VLOOKUP(B113,DB!$D$4:$E$800,2,0),"")</f>
        <v>A 320</v>
      </c>
      <c r="D113" s="259">
        <v>0.7421732986113057</v>
      </c>
      <c r="E113" s="231" t="b">
        <v>1</v>
      </c>
      <c r="F113" s="148"/>
      <c r="G113" s="190" t="b">
        <v>0</v>
      </c>
      <c r="H113" s="228" t="s">
        <v>1085</v>
      </c>
      <c r="I113" s="152" t="str">
        <f>IF(K113&gt;1,VLOOKUP(K113,DB!$A$4:$B$500,2,0),"")</f>
        <v>WIMM</v>
      </c>
      <c r="J113" s="153" t="str">
        <f>IF(L113&gt;1,VLOOKUP(L113,DB!$A$4:$B$500,2,0),"")</f>
        <v/>
      </c>
      <c r="K113" s="169" t="s">
        <v>139</v>
      </c>
      <c r="L113" s="150"/>
      <c r="M113" s="168" t="str">
        <f>IF(B113&gt;1,VLOOKUP(B113,DB!$D$4:$F$800,3,0),"")</f>
        <v>BATIK AIR</v>
      </c>
      <c r="N113" s="200"/>
      <c r="O113" s="155" t="str">
        <f t="shared" si="34"/>
        <v>RON</v>
      </c>
      <c r="Q113" s="64" t="str">
        <f t="shared" si="35"/>
        <v>B9</v>
      </c>
      <c r="R113" s="64" t="str">
        <f t="shared" si="36"/>
        <v>RON</v>
      </c>
      <c r="S113" s="64" t="str">
        <f t="shared" si="37"/>
        <v>A 320</v>
      </c>
      <c r="T113" s="64" t="str">
        <f t="shared" si="38"/>
        <v>PK-BLA</v>
      </c>
      <c r="U113" s="64" t="str">
        <f t="shared" si="39"/>
        <v>BATIK AIR</v>
      </c>
      <c r="AC113" s="133"/>
      <c r="AD113" s="133">
        <f t="shared" si="40"/>
        <v>0.7421732986</v>
      </c>
      <c r="AE113" s="133" t="str">
        <f t="shared" si="41"/>
        <v>-</v>
      </c>
    </row>
    <row r="114">
      <c r="A114" s="115">
        <v>97.0</v>
      </c>
      <c r="B114" s="115" t="s">
        <v>209</v>
      </c>
      <c r="C114" s="117" t="str">
        <f>IF(B114&gt;1,VLOOKUP(B114,DB!$D$4:$E$800,2,0),"")</f>
        <v>A 320</v>
      </c>
      <c r="D114" s="252">
        <v>0.7444444444444445</v>
      </c>
      <c r="E114" s="229" t="b">
        <v>1</v>
      </c>
      <c r="F114" s="119">
        <v>0.7803373958304292</v>
      </c>
      <c r="G114" s="192" t="b">
        <v>1</v>
      </c>
      <c r="H114" s="230" t="s">
        <v>1080</v>
      </c>
      <c r="I114" s="122" t="str">
        <f>IF(K114&gt;1,VLOOKUP(K114,DB!$A$4:$B$500,2,0),"")</f>
        <v>WIEE</v>
      </c>
      <c r="J114" s="123" t="str">
        <f>IF(L114&gt;1,VLOOKUP(L114,DB!$A$4:$B$500,2,0),"")</f>
        <v>WARR</v>
      </c>
      <c r="K114" s="124" t="s">
        <v>181</v>
      </c>
      <c r="L114" s="120" t="s">
        <v>228</v>
      </c>
      <c r="M114" s="115" t="str">
        <f>IF(B114&gt;1,VLOOKUP(B114,DB!$D$4:$F$800,3,0),"")</f>
        <v>BATIK AIR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0.7444444444</v>
      </c>
      <c r="AE114" s="133">
        <f t="shared" si="41"/>
        <v>0.7803373958</v>
      </c>
    </row>
    <row r="115">
      <c r="A115" s="168">
        <v>98.0</v>
      </c>
      <c r="B115" s="168" t="s">
        <v>702</v>
      </c>
      <c r="C115" s="146" t="str">
        <f>IF(B115&gt;1,VLOOKUP(B115,DB!$D$4:$E$800,2,0),"")</f>
        <v>CL 850</v>
      </c>
      <c r="D115" s="259">
        <v>0.7487637037047534</v>
      </c>
      <c r="E115" s="231" t="b">
        <v>1</v>
      </c>
      <c r="F115" s="148">
        <v>0.7729166666666667</v>
      </c>
      <c r="G115" s="190" t="b">
        <v>1</v>
      </c>
      <c r="H115" s="228" t="s">
        <v>1096</v>
      </c>
      <c r="I115" s="221" t="s">
        <v>1175</v>
      </c>
      <c r="J115" s="150" t="s">
        <v>1164</v>
      </c>
      <c r="K115" s="169" t="s">
        <v>1240</v>
      </c>
      <c r="L115" s="150"/>
      <c r="M115" s="168" t="str">
        <f>IF(B115&gt;1,VLOOKUP(B115,DB!$D$4:$F$800,3,0),"")</f>
        <v>JETSET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0.7487637037</v>
      </c>
      <c r="AE115" s="133">
        <f t="shared" si="41"/>
        <v>0.7729166667</v>
      </c>
    </row>
    <row r="116">
      <c r="A116" s="115">
        <v>99.0</v>
      </c>
      <c r="B116" s="115" t="s">
        <v>827</v>
      </c>
      <c r="C116" s="117" t="str">
        <f>IF(B116&gt;1,VLOOKUP(B116,DB!$D$4:$E$800,2,0),"")</f>
        <v>B 733</v>
      </c>
      <c r="D116" s="252">
        <v>0.7520833333333333</v>
      </c>
      <c r="E116" s="229" t="b">
        <v>1</v>
      </c>
      <c r="F116" s="119"/>
      <c r="G116" s="192" t="b">
        <v>0</v>
      </c>
      <c r="H116" s="230" t="s">
        <v>1097</v>
      </c>
      <c r="I116" s="122" t="str">
        <f>IF(K116&gt;1,VLOOKUP(K116,DB!$A$4:$B$500,2,0),"")</f>
        <v>WAGG</v>
      </c>
      <c r="J116" s="123" t="str">
        <f>IF(L116&gt;1,VLOOKUP(L116,DB!$A$4:$B$500,2,0),"")</f>
        <v/>
      </c>
      <c r="K116" s="124" t="s">
        <v>304</v>
      </c>
      <c r="L116" s="120"/>
      <c r="M116" s="115" t="str">
        <f>IF(B116&gt;1,VLOOKUP(B116,DB!$D$4:$F$800,3,0),"")</f>
        <v>TRIGANA</v>
      </c>
      <c r="N116" s="220"/>
      <c r="O116" s="128" t="str">
        <f t="shared" si="34"/>
        <v>RON</v>
      </c>
      <c r="Q116" s="64" t="str">
        <f t="shared" si="35"/>
        <v>B12</v>
      </c>
      <c r="R116" s="64" t="str">
        <f t="shared" si="36"/>
        <v>RON</v>
      </c>
      <c r="S116" s="64" t="str">
        <f t="shared" si="37"/>
        <v>B 733</v>
      </c>
      <c r="T116" s="64" t="str">
        <f t="shared" si="38"/>
        <v>PK-YSH</v>
      </c>
      <c r="U116" s="64" t="str">
        <f t="shared" si="39"/>
        <v>TRIGANA</v>
      </c>
      <c r="AC116" s="133"/>
      <c r="AD116" s="133">
        <f t="shared" si="40"/>
        <v>0.7520833333</v>
      </c>
      <c r="AE116" s="133" t="str">
        <f t="shared" si="41"/>
        <v>-</v>
      </c>
    </row>
    <row r="117">
      <c r="A117" s="168">
        <v>100.0</v>
      </c>
      <c r="B117" s="168" t="s">
        <v>31</v>
      </c>
      <c r="C117" s="146" t="str">
        <f>IF(B117&gt;1,VLOOKUP(B117,DB!$D$4:$E$800,2,0),"")</f>
        <v>B 734</v>
      </c>
      <c r="D117" s="259">
        <v>0.7215277777777778</v>
      </c>
      <c r="E117" s="231" t="b">
        <v>1</v>
      </c>
      <c r="F117" s="148"/>
      <c r="G117" s="190" t="b">
        <v>0</v>
      </c>
      <c r="H117" s="228" t="s">
        <v>1155</v>
      </c>
      <c r="I117" s="221" t="s">
        <v>1101</v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>B. B. N.</v>
      </c>
      <c r="N117" s="211"/>
      <c r="O117" s="155" t="str">
        <f t="shared" si="34"/>
        <v>RON</v>
      </c>
      <c r="Q117" s="64" t="str">
        <f t="shared" si="35"/>
        <v>SA19</v>
      </c>
      <c r="R117" s="64" t="str">
        <f t="shared" si="36"/>
        <v>RON</v>
      </c>
      <c r="S117" s="64" t="str">
        <f t="shared" si="37"/>
        <v>B 734</v>
      </c>
      <c r="T117" s="64" t="str">
        <f t="shared" si="38"/>
        <v>PK-BBJ</v>
      </c>
      <c r="U117" s="64" t="str">
        <f t="shared" si="39"/>
        <v>B. B. N.</v>
      </c>
      <c r="AC117" s="133"/>
      <c r="AD117" s="133">
        <f t="shared" si="40"/>
        <v>0.7215277778</v>
      </c>
      <c r="AE117" s="133" t="str">
        <f t="shared" si="41"/>
        <v>-</v>
      </c>
    </row>
    <row r="118">
      <c r="A118" s="115">
        <v>101.0</v>
      </c>
      <c r="B118" s="115" t="s">
        <v>715</v>
      </c>
      <c r="C118" s="117" t="str">
        <f>IF(B118&gt;1,VLOOKUP(B118,DB!$D$4:$E$800,2,0),"")</f>
        <v>ATR 72</v>
      </c>
      <c r="D118" s="252">
        <v>0.725</v>
      </c>
      <c r="E118" s="229" t="b">
        <v>1</v>
      </c>
      <c r="F118" s="119"/>
      <c r="G118" s="192" t="b">
        <v>0</v>
      </c>
      <c r="H118" s="230" t="s">
        <v>1163</v>
      </c>
      <c r="I118" s="219" t="s">
        <v>1078</v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>PELITA</v>
      </c>
      <c r="N118" s="193"/>
      <c r="O118" s="128" t="str">
        <f t="shared" si="34"/>
        <v>RON</v>
      </c>
      <c r="Q118" s="64" t="str">
        <f t="shared" si="35"/>
        <v>SA20</v>
      </c>
      <c r="R118" s="64" t="str">
        <f t="shared" si="36"/>
        <v>RON</v>
      </c>
      <c r="S118" s="64" t="str">
        <f t="shared" si="37"/>
        <v>ATR 72</v>
      </c>
      <c r="T118" s="64" t="str">
        <f t="shared" si="38"/>
        <v>PK-PAH</v>
      </c>
      <c r="U118" s="64" t="str">
        <f t="shared" si="39"/>
        <v>PELITA</v>
      </c>
      <c r="AC118" s="133"/>
      <c r="AD118" s="133">
        <f t="shared" si="40"/>
        <v>0.725</v>
      </c>
      <c r="AE118" s="133" t="str">
        <f t="shared" si="41"/>
        <v>-</v>
      </c>
    </row>
    <row r="119">
      <c r="A119" s="168">
        <v>102.0</v>
      </c>
      <c r="B119" s="168" t="s">
        <v>819</v>
      </c>
      <c r="C119" s="146" t="str">
        <f>IF(B119&gt;1,VLOOKUP(B119,DB!$D$4:$E$800,2,0),"")</f>
        <v>B 733</v>
      </c>
      <c r="D119" s="259">
        <v>0.7555555555555555</v>
      </c>
      <c r="E119" s="231" t="b">
        <v>1</v>
      </c>
      <c r="F119" s="148">
        <v>0.8944444444444445</v>
      </c>
      <c r="G119" s="190" t="b">
        <v>1</v>
      </c>
      <c r="H119" s="228" t="s">
        <v>1093</v>
      </c>
      <c r="I119" s="152" t="str">
        <f>IF(K119&gt;1,VLOOKUP(K119,DB!$A$4:$B$500,2,0),"")</f>
        <v>WAJJ</v>
      </c>
      <c r="J119" s="153" t="str">
        <f>IF(L119&gt;1,VLOOKUP(L119,DB!$A$4:$B$500,2,0),"")</f>
        <v>WIMM</v>
      </c>
      <c r="K119" s="169" t="s">
        <v>606</v>
      </c>
      <c r="L119" s="150" t="s">
        <v>111</v>
      </c>
      <c r="M119" s="168" t="str">
        <f>IF(B119&gt;1,VLOOKUP(B119,DB!$D$4:$F$800,3,0),"")</f>
        <v>TRI MG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0.7555555556</v>
      </c>
      <c r="AE119" s="133">
        <f t="shared" si="41"/>
        <v>0.8944444444</v>
      </c>
    </row>
    <row r="120">
      <c r="A120" s="115">
        <v>103.0</v>
      </c>
      <c r="B120" s="115" t="s">
        <v>702</v>
      </c>
      <c r="C120" s="117" t="str">
        <f>IF(B120&gt;1,VLOOKUP(B120,DB!$D$4:$E$800,2,0),"")</f>
        <v>CL 850</v>
      </c>
      <c r="D120" s="252">
        <v>0.7798611111111111</v>
      </c>
      <c r="E120" s="229" t="b">
        <v>1</v>
      </c>
      <c r="F120" s="119"/>
      <c r="G120" s="192" t="b">
        <v>0</v>
      </c>
      <c r="H120" s="230" t="s">
        <v>1164</v>
      </c>
      <c r="I120" s="219" t="s">
        <v>1096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JETSET</v>
      </c>
      <c r="N120" s="193"/>
      <c r="O120" s="128" t="str">
        <f t="shared" si="34"/>
        <v>RON</v>
      </c>
      <c r="Q120" s="64" t="str">
        <f t="shared" si="35"/>
        <v>SA21</v>
      </c>
      <c r="R120" s="64" t="str">
        <f t="shared" si="36"/>
        <v>RON</v>
      </c>
      <c r="S120" s="64" t="str">
        <f t="shared" si="37"/>
        <v>CL 850</v>
      </c>
      <c r="T120" s="64" t="str">
        <f t="shared" si="38"/>
        <v>PK-KAS</v>
      </c>
      <c r="U120" s="64" t="str">
        <f t="shared" si="39"/>
        <v>JETSET</v>
      </c>
      <c r="AC120" s="133"/>
      <c r="AD120" s="133">
        <f t="shared" si="40"/>
        <v>0.7798611111</v>
      </c>
      <c r="AE120" s="133" t="str">
        <f t="shared" si="41"/>
        <v>-</v>
      </c>
    </row>
    <row r="121">
      <c r="A121" s="168">
        <v>104.0</v>
      </c>
      <c r="B121" s="168" t="s">
        <v>666</v>
      </c>
      <c r="C121" s="146" t="str">
        <f>IF(B121&gt;1,VLOOKUP(B121,DB!$D$4:$E$800,2,0),"")</f>
        <v>B 738</v>
      </c>
      <c r="D121" s="259">
        <v>0.7972222222222223</v>
      </c>
      <c r="E121" s="231" t="b">
        <v>1</v>
      </c>
      <c r="F121" s="148"/>
      <c r="G121" s="190" t="b">
        <v>0</v>
      </c>
      <c r="H121" s="228" t="s">
        <v>1100</v>
      </c>
      <c r="I121" s="152" t="str">
        <f>IF(K121&gt;1,VLOOKUP(K121,DB!$A$4:$B$500,2,0),"")</f>
        <v>WIEE</v>
      </c>
      <c r="J121" s="153" t="str">
        <f>IF(L121&gt;1,VLOOKUP(L121,DB!$A$4:$B$500,2,0),"")</f>
        <v/>
      </c>
      <c r="K121" s="169" t="s">
        <v>66</v>
      </c>
      <c r="L121" s="150"/>
      <c r="M121" s="168" t="str">
        <f>IF(B121&gt;1,VLOOKUP(B121,DB!$D$4:$F$800,3,0),"")</f>
        <v>GARUDA</v>
      </c>
      <c r="N121" s="200"/>
      <c r="O121" s="155" t="str">
        <f t="shared" si="34"/>
        <v>RON</v>
      </c>
      <c r="Q121" s="64" t="str">
        <f t="shared" si="35"/>
        <v>B5</v>
      </c>
      <c r="R121" s="64" t="str">
        <f t="shared" si="36"/>
        <v>RON</v>
      </c>
      <c r="S121" s="64" t="str">
        <f t="shared" si="37"/>
        <v>B 738</v>
      </c>
      <c r="T121" s="64" t="str">
        <f t="shared" si="38"/>
        <v>PK-GUF</v>
      </c>
      <c r="U121" s="64" t="str">
        <f t="shared" si="39"/>
        <v>GARUDA</v>
      </c>
      <c r="AC121" s="133"/>
      <c r="AD121" s="133">
        <f t="shared" si="40"/>
        <v>0.7972222222</v>
      </c>
      <c r="AE121" s="133" t="str">
        <f t="shared" si="41"/>
        <v>-</v>
      </c>
    </row>
    <row r="122">
      <c r="A122" s="115">
        <v>105.0</v>
      </c>
      <c r="B122" s="115" t="s">
        <v>83</v>
      </c>
      <c r="C122" s="117" t="str">
        <f>IF(B122&gt;1,VLOOKUP(B122,DB!$D$4:$E$800,2,0),"")</f>
        <v>A 320</v>
      </c>
      <c r="D122" s="252">
        <v>0.8263888888888888</v>
      </c>
      <c r="E122" s="229" t="b">
        <v>1</v>
      </c>
      <c r="F122" s="119">
        <v>0.9875</v>
      </c>
      <c r="G122" s="192" t="b">
        <v>0</v>
      </c>
      <c r="H122" s="230" t="s">
        <v>1078</v>
      </c>
      <c r="I122" s="122" t="str">
        <f>IF(K122&gt;1,VLOOKUP(K122,DB!$A$4:$B$500,2,0),"")</f>
        <v>WARR</v>
      </c>
      <c r="J122" s="120" t="s">
        <v>1165</v>
      </c>
      <c r="K122" s="124" t="s">
        <v>200</v>
      </c>
      <c r="L122" s="120"/>
      <c r="M122" s="115" t="str">
        <f>IF(B122&gt;1,VLOOKUP(B122,DB!$D$4:$F$800,3,0),"")</f>
        <v>BATIK AIR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0.8263888889</v>
      </c>
      <c r="AE122" s="133">
        <f t="shared" si="41"/>
        <v>0.9875</v>
      </c>
    </row>
    <row r="123">
      <c r="A123" s="168">
        <v>106.0</v>
      </c>
      <c r="B123" s="168" t="s">
        <v>456</v>
      </c>
      <c r="C123" s="146" t="str">
        <f>IF(B123&gt;1,VLOOKUP(B123,DB!$D$4:$E$800,2,0),"")</f>
        <v>A 320</v>
      </c>
      <c r="D123" s="259">
        <v>0.8368055555555556</v>
      </c>
      <c r="E123" s="231" t="b">
        <v>1</v>
      </c>
      <c r="F123" s="148"/>
      <c r="G123" s="190" t="b">
        <v>0</v>
      </c>
      <c r="H123" s="228" t="s">
        <v>1080</v>
      </c>
      <c r="I123" s="152" t="str">
        <f>IF(K123&gt;1,VLOOKUP(K123,DB!$A$4:$B$500,2,0),"")</f>
        <v>WARR</v>
      </c>
      <c r="J123" s="153" t="str">
        <f>IF(L123&gt;1,VLOOKUP(L123,DB!$A$4:$B$500,2,0),"")</f>
        <v/>
      </c>
      <c r="K123" s="169" t="s">
        <v>493</v>
      </c>
      <c r="L123" s="150"/>
      <c r="M123" s="168" t="str">
        <f>IF(B123&gt;1,VLOOKUP(B123,DB!$D$4:$F$800,3,0),"")</f>
        <v>CITILINK</v>
      </c>
      <c r="N123" s="200"/>
      <c r="O123" s="155" t="str">
        <f t="shared" si="34"/>
        <v>RON</v>
      </c>
      <c r="Q123" s="64" t="str">
        <f t="shared" si="35"/>
        <v>A3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PK-GTD</v>
      </c>
      <c r="U123" s="64" t="str">
        <f t="shared" si="39"/>
        <v>CITILINK</v>
      </c>
      <c r="AC123" s="133"/>
      <c r="AD123" s="133">
        <f t="shared" si="40"/>
        <v>0.8368055556</v>
      </c>
      <c r="AE123" s="133" t="str">
        <f t="shared" si="41"/>
        <v>-</v>
      </c>
    </row>
    <row r="124">
      <c r="A124" s="115">
        <v>107.0</v>
      </c>
      <c r="B124" s="115" t="s">
        <v>505</v>
      </c>
      <c r="C124" s="117" t="str">
        <f>IF(B124&gt;1,VLOOKUP(B124,DB!$D$4:$E$800,2,0),"")</f>
        <v>KING AIR</v>
      </c>
      <c r="D124" s="252">
        <v>0.84375</v>
      </c>
      <c r="E124" s="229" t="b">
        <v>1</v>
      </c>
      <c r="F124" s="119">
        <v>0.8611111111111112</v>
      </c>
      <c r="G124" s="192" t="b">
        <v>1</v>
      </c>
      <c r="H124" s="230" t="s">
        <v>1077</v>
      </c>
      <c r="I124" s="219" t="s">
        <v>1241</v>
      </c>
      <c r="J124" s="120" t="s">
        <v>288</v>
      </c>
      <c r="K124" s="124"/>
      <c r="L124" s="120"/>
      <c r="M124" s="115" t="str">
        <f>IF(B124&gt;1,VLOOKUP(B124,DB!$D$4:$F$800,3,0),"")</f>
        <v>DEPHUB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0.84375</v>
      </c>
      <c r="AE124" s="133">
        <f t="shared" si="41"/>
        <v>0.8611111111</v>
      </c>
    </row>
    <row r="125">
      <c r="A125" s="168">
        <v>108.0</v>
      </c>
      <c r="B125" s="168" t="s">
        <v>24</v>
      </c>
      <c r="C125" s="146" t="str">
        <f>IF(B125&gt;1,VLOOKUP(B125,DB!$D$4:$E$800,2,0),"")</f>
        <v>B 733</v>
      </c>
      <c r="D125" s="259">
        <v>0.8666666666666667</v>
      </c>
      <c r="E125" s="231" t="b">
        <v>1</v>
      </c>
      <c r="F125" s="148">
        <v>0.9201388888888888</v>
      </c>
      <c r="G125" s="190" t="b">
        <v>1</v>
      </c>
      <c r="H125" s="228" t="s">
        <v>1088</v>
      </c>
      <c r="I125" s="221" t="s">
        <v>46</v>
      </c>
      <c r="J125" s="150" t="s">
        <v>23</v>
      </c>
      <c r="K125" s="169"/>
      <c r="L125" s="172"/>
      <c r="M125" s="168" t="str">
        <f>IF(B125&gt;1,VLOOKUP(B125,DB!$D$4:$F$800,3,0),"")</f>
        <v>AIRNESIA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0.8666666667</v>
      </c>
      <c r="AE125" s="133">
        <f t="shared" si="41"/>
        <v>0.9201388889</v>
      </c>
    </row>
    <row r="126">
      <c r="A126" s="115">
        <v>109.0</v>
      </c>
      <c r="B126" s="115" t="s">
        <v>823</v>
      </c>
      <c r="C126" s="117" t="str">
        <f>IF(B126&gt;1,VLOOKUP(B126,DB!$D$4:$E$800,2,0),"")</f>
        <v>B 733</v>
      </c>
      <c r="D126" s="252">
        <v>0.9152777777777777</v>
      </c>
      <c r="E126" s="229" t="b">
        <v>1</v>
      </c>
      <c r="F126" s="119"/>
      <c r="G126" s="192" t="b">
        <v>0</v>
      </c>
      <c r="H126" s="230" t="s">
        <v>1101</v>
      </c>
      <c r="I126" s="122" t="str">
        <f>IF(K126&gt;1,VLOOKUP(K126,DB!$A$4:$B$500,2,0),"")</f>
        <v>WALL</v>
      </c>
      <c r="J126" s="123" t="str">
        <f>IF(L126&gt;1,VLOOKUP(L126,DB!$A$4:$B$500,2,0),"")</f>
        <v/>
      </c>
      <c r="K126" s="124" t="s">
        <v>353</v>
      </c>
      <c r="L126" s="120"/>
      <c r="M126" s="115" t="str">
        <f>IF(B126&gt;1,VLOOKUP(B126,DB!$D$4:$F$800,3,0),"")</f>
        <v>TRIGANA</v>
      </c>
      <c r="N126" s="193"/>
      <c r="O126" s="128" t="str">
        <f t="shared" si="34"/>
        <v>RON</v>
      </c>
      <c r="Q126" s="64" t="str">
        <f t="shared" si="35"/>
        <v>B13</v>
      </c>
      <c r="R126" s="64" t="str">
        <f t="shared" si="36"/>
        <v>RON</v>
      </c>
      <c r="S126" s="64" t="str">
        <f t="shared" si="37"/>
        <v>B 733</v>
      </c>
      <c r="T126" s="64" t="str">
        <f t="shared" si="38"/>
        <v>PK-YRD</v>
      </c>
      <c r="U126" s="64" t="str">
        <f t="shared" si="39"/>
        <v>TRIGANA</v>
      </c>
      <c r="AC126" s="133"/>
      <c r="AD126" s="133">
        <f t="shared" si="40"/>
        <v>0.9152777778</v>
      </c>
      <c r="AE126" s="133" t="str">
        <f t="shared" si="41"/>
        <v>-</v>
      </c>
    </row>
    <row r="127">
      <c r="A127" s="168">
        <v>110.0</v>
      </c>
      <c r="B127" s="168" t="s">
        <v>413</v>
      </c>
      <c r="C127" s="146" t="str">
        <f>IF(B127&gt;1,VLOOKUP(B127,DB!$D$4:$E$800,2,0),"")</f>
        <v>A 320</v>
      </c>
      <c r="D127" s="259">
        <v>0.9201388888888888</v>
      </c>
      <c r="E127" s="231" t="b">
        <v>1</v>
      </c>
      <c r="F127" s="148"/>
      <c r="G127" s="190" t="b">
        <v>0</v>
      </c>
      <c r="H127" s="228" t="s">
        <v>1087</v>
      </c>
      <c r="I127" s="152" t="str">
        <f>IF(K127&gt;1,VLOOKUP(K127,DB!$A$4:$B$500,2,0),"")</f>
        <v>WIMM</v>
      </c>
      <c r="J127" s="153" t="str">
        <f>IF(L127&gt;1,VLOOKUP(L127,DB!$A$4:$B$500,2,0),"")</f>
        <v/>
      </c>
      <c r="K127" s="169" t="s">
        <v>441</v>
      </c>
      <c r="L127" s="172"/>
      <c r="M127" s="168" t="str">
        <f>IF(B127&gt;1,VLOOKUP(B127,DB!$D$4:$F$800,3,0),"")</f>
        <v>CITILINK</v>
      </c>
      <c r="N127" s="271"/>
      <c r="O127" s="155" t="str">
        <f t="shared" si="34"/>
        <v>RON</v>
      </c>
      <c r="Q127" s="64" t="str">
        <f t="shared" si="35"/>
        <v>B2</v>
      </c>
      <c r="R127" s="64" t="str">
        <f t="shared" si="36"/>
        <v>RON</v>
      </c>
      <c r="S127" s="64" t="str">
        <f t="shared" si="37"/>
        <v>A 320</v>
      </c>
      <c r="T127" s="64" t="str">
        <f t="shared" si="38"/>
        <v>PK-GQI</v>
      </c>
      <c r="U127" s="64" t="str">
        <f t="shared" si="39"/>
        <v>CITILINK</v>
      </c>
      <c r="AC127" s="133"/>
      <c r="AD127" s="133">
        <f t="shared" si="40"/>
        <v>0.9201388889</v>
      </c>
      <c r="AE127" s="133" t="str">
        <f t="shared" si="41"/>
        <v>-</v>
      </c>
    </row>
    <row r="128">
      <c r="A128" s="115">
        <v>111.0</v>
      </c>
      <c r="B128" s="115" t="s">
        <v>760</v>
      </c>
      <c r="C128" s="117" t="str">
        <f>IF(B128&gt;1,VLOOKUP(B128,DB!$D$4:$E$800,2,0),"")</f>
        <v>PH 300</v>
      </c>
      <c r="D128" s="252">
        <v>0.9041666666666667</v>
      </c>
      <c r="E128" s="229" t="b">
        <v>1</v>
      </c>
      <c r="F128" s="119">
        <v>0.9152777777777777</v>
      </c>
      <c r="G128" s="192" t="b">
        <v>1</v>
      </c>
      <c r="H128" s="230" t="s">
        <v>1096</v>
      </c>
      <c r="I128" s="219" t="s">
        <v>190</v>
      </c>
      <c r="J128" s="120" t="s">
        <v>1171</v>
      </c>
      <c r="K128" s="124"/>
      <c r="L128" s="120"/>
      <c r="M128" s="115" t="str">
        <f>IF(B128&gt;1,VLOOKUP(B128,DB!$D$4:$F$800,3,0),"")</f>
        <v>PURAWISATA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0.9041666667</v>
      </c>
      <c r="AE128" s="133">
        <f t="shared" si="41"/>
        <v>0.9152777778</v>
      </c>
    </row>
    <row r="129">
      <c r="A129" s="168">
        <v>112.0</v>
      </c>
      <c r="B129" s="168" t="s">
        <v>833</v>
      </c>
      <c r="C129" s="146" t="str">
        <f>IF(B129&gt;1,VLOOKUP(B129,DB!$D$4:$E$800,2,0),"")</f>
        <v>B 733</v>
      </c>
      <c r="D129" s="259">
        <v>0.9409722222222222</v>
      </c>
      <c r="E129" s="231" t="b">
        <v>1</v>
      </c>
      <c r="F129" s="149"/>
      <c r="G129" s="190" t="b">
        <v>0</v>
      </c>
      <c r="H129" s="228" t="s">
        <v>1093</v>
      </c>
      <c r="I129" s="152" t="str">
        <f>IF(K129&gt;1,VLOOKUP(K129,DB!$A$4:$B$500,2,0),"")</f>
        <v>WAEE</v>
      </c>
      <c r="J129" s="153" t="str">
        <f>IF(L129&gt;1,VLOOKUP(L129,DB!$A$4:$B$500,2,0),"")</f>
        <v/>
      </c>
      <c r="K129" s="169" t="s">
        <v>401</v>
      </c>
      <c r="L129" s="172"/>
      <c r="M129" s="168" t="str">
        <f>IF(B129&gt;1,VLOOKUP(B129,DB!$D$4:$F$800,3,0),"")</f>
        <v>TRIGANA</v>
      </c>
      <c r="N129" s="200"/>
      <c r="O129" s="155" t="str">
        <f t="shared" si="34"/>
        <v>RON</v>
      </c>
      <c r="Q129" s="64" t="str">
        <f t="shared" si="35"/>
        <v>B11</v>
      </c>
      <c r="R129" s="64" t="str">
        <f t="shared" si="36"/>
        <v>RON</v>
      </c>
      <c r="S129" s="64" t="str">
        <f t="shared" si="37"/>
        <v>B 733</v>
      </c>
      <c r="T129" s="64" t="str">
        <f t="shared" si="38"/>
        <v>PK-YST</v>
      </c>
      <c r="U129" s="64" t="str">
        <f t="shared" si="39"/>
        <v>TRIGANA</v>
      </c>
      <c r="AC129" s="133"/>
      <c r="AD129" s="133">
        <f t="shared" si="40"/>
        <v>0.9409722222</v>
      </c>
      <c r="AE129" s="133" t="str">
        <f t="shared" si="41"/>
        <v>-</v>
      </c>
    </row>
    <row r="130">
      <c r="A130" s="115">
        <v>113.0</v>
      </c>
      <c r="B130" s="115" t="s">
        <v>83</v>
      </c>
      <c r="C130" s="117" t="str">
        <f>IF(B130&gt;1,VLOOKUP(B130,DB!$D$4:$E$800,2,0),"")</f>
        <v>A 320</v>
      </c>
      <c r="D130" s="252">
        <v>0.9944444444444445</v>
      </c>
      <c r="E130" s="229" t="b">
        <v>0</v>
      </c>
      <c r="F130" s="119"/>
      <c r="G130" s="192" t="b">
        <v>0</v>
      </c>
      <c r="H130" s="230" t="s">
        <v>1165</v>
      </c>
      <c r="I130" s="219" t="s">
        <v>1078</v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>BATIK AIR</v>
      </c>
      <c r="N130" s="220"/>
      <c r="O130" s="128" t="str">
        <f t="shared" si="34"/>
        <v>RON</v>
      </c>
      <c r="Q130" s="64" t="str">
        <f t="shared" si="35"/>
        <v>SA22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PK-BKT</v>
      </c>
      <c r="U130" s="64" t="str">
        <f t="shared" si="39"/>
        <v>BATIK AIR</v>
      </c>
      <c r="AC130" s="133"/>
      <c r="AD130" s="133">
        <f t="shared" si="40"/>
        <v>0.9944444444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45781.0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1</v>
      </c>
      <c r="AI17" s="108">
        <f>COUNTIF($AE$18:$AE$167,"&lt;=01:00")</f>
        <v>1</v>
      </c>
      <c r="AJ17" s="109">
        <f t="shared" ref="AJ17:AJ40" si="8">AI17+AH17</f>
        <v>2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1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1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PK-GTD</v>
      </c>
      <c r="X18" s="131" t="str">
        <f t="shared" si="6"/>
        <v>A 320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1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1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0</v>
      </c>
      <c r="BA18" s="141">
        <f t="shared" si="23"/>
        <v>1</v>
      </c>
      <c r="BB18" s="141">
        <f t="shared" si="24"/>
        <v>1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1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8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PK-GQI</v>
      </c>
      <c r="X19" s="160" t="str">
        <f t="shared" si="6"/>
        <v>A 320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1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1</v>
      </c>
      <c r="AV19" s="141">
        <f t="shared" si="18"/>
        <v>0</v>
      </c>
      <c r="AW19" s="141">
        <f t="shared" si="19"/>
        <v>0</v>
      </c>
      <c r="AX19" s="141">
        <f t="shared" si="20"/>
        <v>1</v>
      </c>
      <c r="AY19" s="141">
        <f t="shared" si="21"/>
        <v>1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0</v>
      </c>
      <c r="BD19" s="141">
        <f t="shared" si="26"/>
        <v>1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1</v>
      </c>
      <c r="BI19" s="141">
        <f t="shared" si="31"/>
        <v>0</v>
      </c>
      <c r="BJ19" s="142">
        <f t="shared" si="32"/>
        <v>0</v>
      </c>
      <c r="BK19" s="143">
        <f t="shared" si="33"/>
        <v>8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PK-LAF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1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8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PK-GJT</v>
      </c>
      <c r="X21" s="160" t="str">
        <f t="shared" si="6"/>
        <v>ATR 72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1</v>
      </c>
      <c r="AI21" s="165">
        <f>COUNTIFS($AE$18:$AE$167,"&gt;04:00",$AE$18:$AE$167,"&lt;=05:00")</f>
        <v>1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0</v>
      </c>
      <c r="BC21" s="141">
        <f t="shared" si="25"/>
        <v>1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PK-GMU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4</v>
      </c>
      <c r="AJ22" s="138">
        <f t="shared" si="8"/>
        <v>7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1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1</v>
      </c>
      <c r="AZ22" s="141">
        <f t="shared" si="22"/>
        <v>1</v>
      </c>
      <c r="BA22" s="141">
        <f t="shared" si="23"/>
        <v>0</v>
      </c>
      <c r="BB22" s="141">
        <f t="shared" si="24"/>
        <v>1</v>
      </c>
      <c r="BC22" s="141">
        <f t="shared" si="25"/>
        <v>1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9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1</v>
      </c>
      <c r="AI23" s="165">
        <f>COUNTIFS($AE$18:$AE$167,"&gt;06:00",$AE$18:$AE$167,"&lt;=07:00")</f>
        <v>9</v>
      </c>
      <c r="AJ23" s="109">
        <f t="shared" si="8"/>
        <v>10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1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1</v>
      </c>
      <c r="BD23" s="141">
        <f t="shared" si="26"/>
        <v>0</v>
      </c>
      <c r="BE23" s="141">
        <f t="shared" si="27"/>
        <v>1</v>
      </c>
      <c r="BF23" s="141">
        <f t="shared" si="28"/>
        <v>0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6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6</v>
      </c>
      <c r="AI24" s="137">
        <f>COUNTIFS($AE$18:$AE$167,"&gt;07:00",$AE$18:$AE$167,"&lt;=08:00")</f>
        <v>3</v>
      </c>
      <c r="AJ24" s="138">
        <f t="shared" si="8"/>
        <v>9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1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1</v>
      </c>
      <c r="AX24" s="141">
        <f t="shared" si="20"/>
        <v>1</v>
      </c>
      <c r="AY24" s="141">
        <f t="shared" si="21"/>
        <v>0</v>
      </c>
      <c r="AZ24" s="141">
        <f t="shared" si="22"/>
        <v>0</v>
      </c>
      <c r="BA24" s="141">
        <f t="shared" si="23"/>
        <v>1</v>
      </c>
      <c r="BB24" s="141">
        <f t="shared" si="24"/>
        <v>0</v>
      </c>
      <c r="BC24" s="141">
        <f t="shared" si="25"/>
        <v>1</v>
      </c>
      <c r="BD24" s="141">
        <f t="shared" si="26"/>
        <v>1</v>
      </c>
      <c r="BE24" s="141">
        <f t="shared" si="27"/>
        <v>0</v>
      </c>
      <c r="BF24" s="141">
        <f t="shared" si="28"/>
        <v>1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7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>PK-PAH</v>
      </c>
      <c r="X25" s="160" t="str">
        <f t="shared" si="6"/>
        <v>ATR 72</v>
      </c>
      <c r="Y25" s="161" t="str">
        <f t="shared" si="7"/>
        <v>PELITA</v>
      </c>
      <c r="Z25" s="104" t="b">
        <v>1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6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1</v>
      </c>
      <c r="AX25" s="141">
        <f t="shared" si="20"/>
        <v>0</v>
      </c>
      <c r="AY25" s="141">
        <f t="shared" si="21"/>
        <v>1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1</v>
      </c>
      <c r="BF25" s="141">
        <f t="shared" si="28"/>
        <v>0</v>
      </c>
      <c r="BG25" s="141">
        <f t="shared" si="29"/>
        <v>0</v>
      </c>
      <c r="BH25" s="141">
        <f t="shared" si="30"/>
        <v>1</v>
      </c>
      <c r="BI25" s="141">
        <f t="shared" si="31"/>
        <v>0</v>
      </c>
      <c r="BJ25" s="142">
        <f t="shared" si="32"/>
        <v>1</v>
      </c>
      <c r="BK25" s="143">
        <f t="shared" si="33"/>
        <v>5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1135</v>
      </c>
      <c r="I26" s="122" t="str">
        <f>IF(K26&gt;1,VLOOKUP(K26,DB!$A$4:$B$500,2,0),"")</f>
        <v/>
      </c>
      <c r="J26" s="123" t="str">
        <f>IF(L26&gt;1,VLOOKUP(L26,DB!$A$4:$B$500,2,0),"")</f>
        <v/>
      </c>
      <c r="K26" s="124"/>
      <c r="L26" s="125"/>
      <c r="M26" s="115" t="s">
        <v>1136</v>
      </c>
      <c r="N26" s="171"/>
      <c r="O26" s="128" t="str">
        <f t="shared" si="34"/>
        <v>RON</v>
      </c>
      <c r="Q26" s="64" t="str">
        <f t="shared" si="35"/>
        <v>NSA10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B. G. S.</v>
      </c>
      <c r="V26" s="129" t="s">
        <v>1077</v>
      </c>
      <c r="W26" s="130" t="str">
        <f t="shared" si="5"/>
        <v>PK-BLA</v>
      </c>
      <c r="X26" s="131" t="str">
        <f t="shared" si="6"/>
        <v>A 320</v>
      </c>
      <c r="Y26" s="132" t="str">
        <f t="shared" si="7"/>
        <v>BATIK AIR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4</v>
      </c>
      <c r="AI26" s="137">
        <f>COUNTIFS($AE$18:$AE$167,"&gt;09:00",$AE$18:$AE$167,"&lt;=10:00")</f>
        <v>5</v>
      </c>
      <c r="AJ26" s="138">
        <f t="shared" si="8"/>
        <v>9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2</v>
      </c>
    </row>
    <row r="27">
      <c r="A27" s="168">
        <v>10.0</v>
      </c>
      <c r="B27" s="298" t="s">
        <v>910</v>
      </c>
      <c r="C27" s="146" t="str">
        <f>IF(B27&gt;1,VLOOKUP(B27,DB!$D$4:$E$800,2,0),"")</f>
        <v>HK 850</v>
      </c>
      <c r="D27" s="259" t="s">
        <v>7</v>
      </c>
      <c r="E27" s="148" t="b">
        <v>0</v>
      </c>
      <c r="F27" s="148"/>
      <c r="G27" s="150" t="b">
        <v>0</v>
      </c>
      <c r="H27" s="228" t="s">
        <v>1137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55"/>
      <c r="M27" s="168" t="s">
        <v>1138</v>
      </c>
      <c r="N27" s="170"/>
      <c r="O27" s="155" t="str">
        <f t="shared" si="34"/>
        <v>RON</v>
      </c>
      <c r="Q27" s="64" t="str">
        <f t="shared" si="35"/>
        <v>NSA11</v>
      </c>
      <c r="R27" s="64" t="str">
        <f t="shared" si="36"/>
        <v>RON</v>
      </c>
      <c r="S27" s="64" t="str">
        <f t="shared" si="37"/>
        <v>HK 850</v>
      </c>
      <c r="T27" s="64" t="str">
        <f t="shared" si="38"/>
        <v>T7-TUN</v>
      </c>
      <c r="U27" s="64" t="str">
        <f t="shared" si="39"/>
        <v>KARISMA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4</v>
      </c>
      <c r="AJ27" s="109">
        <f t="shared" si="8"/>
        <v>8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1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1</v>
      </c>
      <c r="AY27" s="141">
        <f t="shared" si="21"/>
        <v>0</v>
      </c>
      <c r="AZ27" s="141">
        <f t="shared" si="22"/>
        <v>1</v>
      </c>
      <c r="BA27" s="141">
        <f t="shared" si="23"/>
        <v>0</v>
      </c>
      <c r="BB27" s="141">
        <f t="shared" si="24"/>
        <v>0</v>
      </c>
      <c r="BC27" s="141">
        <f t="shared" si="25"/>
        <v>1</v>
      </c>
      <c r="BD27" s="141">
        <f t="shared" si="26"/>
        <v>0</v>
      </c>
      <c r="BE27" s="141">
        <f t="shared" si="27"/>
        <v>1</v>
      </c>
      <c r="BF27" s="141">
        <f t="shared" si="28"/>
        <v>1</v>
      </c>
      <c r="BG27" s="141">
        <f t="shared" si="29"/>
        <v>0</v>
      </c>
      <c r="BH27" s="141">
        <f t="shared" si="30"/>
        <v>1</v>
      </c>
      <c r="BI27" s="141">
        <f t="shared" si="31"/>
        <v>0</v>
      </c>
      <c r="BJ27" s="142">
        <f t="shared" si="32"/>
        <v>0</v>
      </c>
      <c r="BK27" s="143">
        <f t="shared" si="33"/>
        <v>7</v>
      </c>
    </row>
    <row r="28">
      <c r="A28" s="115">
        <v>11.0</v>
      </c>
      <c r="B28" s="295" t="s">
        <v>965</v>
      </c>
      <c r="C28" s="117" t="str">
        <f>IF(B28&gt;1,VLOOKUP(B28,DB!$D$4:$E$800,2,0),"")</f>
        <v>EC 135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5"/>
      <c r="M28" s="115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PK-BKU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9</v>
      </c>
      <c r="AI28" s="137">
        <f>COUNTIFS($AE$18:$AE$167,"&gt;11:00",$AE$18:$AE$167,"&lt;=12:00")</f>
        <v>5</v>
      </c>
      <c r="AJ28" s="138">
        <f t="shared" si="8"/>
        <v>14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1</v>
      </c>
      <c r="BF28" s="141">
        <f t="shared" si="28"/>
        <v>0</v>
      </c>
      <c r="BG28" s="141">
        <f t="shared" si="29"/>
        <v>0</v>
      </c>
      <c r="BH28" s="141">
        <f t="shared" si="30"/>
        <v>1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298" t="s">
        <v>699</v>
      </c>
      <c r="C29" s="146" t="str">
        <f>IF(B29&gt;1,VLOOKUP(B29,DB!$D$4:$E$800,2,0),"")</f>
        <v>G IV</v>
      </c>
      <c r="D29" s="259" t="s">
        <v>7</v>
      </c>
      <c r="E29" s="148" t="b">
        <v>0</v>
      </c>
      <c r="F29" s="148">
        <v>0.6236111111111111</v>
      </c>
      <c r="G29" s="150" t="b">
        <v>1</v>
      </c>
      <c r="H29" s="228" t="s">
        <v>1148</v>
      </c>
      <c r="I29" s="152" t="str">
        <f>IF(K29&gt;1,VLOOKUP(K29,DB!$A$4:$B$500,2,0),"")</f>
        <v>EX RON</v>
      </c>
      <c r="J29" s="150" t="s">
        <v>1096</v>
      </c>
      <c r="K29" s="169" t="s">
        <v>7</v>
      </c>
      <c r="L29" s="155"/>
      <c r="M29" s="168" t="str">
        <f>IF(B29&gt;1,VLOOKUP(B29,DB!$D$4:$F$800,3,0),"")</f>
        <v>JETSET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>
        <f t="shared" si="41"/>
        <v>0.6236111111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7</v>
      </c>
      <c r="AJ29" s="109">
        <f t="shared" si="8"/>
        <v>13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1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1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5" t="s">
        <v>736</v>
      </c>
      <c r="C30" s="117" t="str">
        <f>IF(B30&gt;1,VLOOKUP(B30,DB!$D$4:$E$800,2,0),"")</f>
        <v>L 1000</v>
      </c>
      <c r="D30" s="252" t="s">
        <v>7</v>
      </c>
      <c r="E30" s="119" t="b">
        <v>0</v>
      </c>
      <c r="F30" s="119"/>
      <c r="G30" s="120" t="b">
        <v>0</v>
      </c>
      <c r="H30" s="230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24"/>
      <c r="L30" s="128"/>
      <c r="M30" s="115" t="str">
        <f>IF(B30&gt;1,VLOOKUP(B30,DB!$D$4:$F$800,3,0),"")</f>
        <v>PREMI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L 1000</v>
      </c>
      <c r="T30" s="64" t="str">
        <f t="shared" si="38"/>
        <v>N-227GV</v>
      </c>
      <c r="U30" s="64" t="str">
        <f t="shared" si="39"/>
        <v>PREMI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6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1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296" t="s">
        <v>1013</v>
      </c>
      <c r="C31" s="146" t="str">
        <f>IF(B31&gt;1,VLOOKUP(B31,DB!$D$4:$E$800,2,0),"")</f>
        <v>EMB 135</v>
      </c>
      <c r="D31" s="259" t="s">
        <v>7</v>
      </c>
      <c r="E31" s="148" t="b">
        <v>0</v>
      </c>
      <c r="F31" s="148">
        <v>0.4895833333333333</v>
      </c>
      <c r="G31" s="150" t="b">
        <v>1</v>
      </c>
      <c r="H31" s="228" t="s">
        <v>1141</v>
      </c>
      <c r="I31" s="152" t="str">
        <f>IF(K31&gt;1,VLOOKUP(K31,DB!$A$4:$B$500,2,0),"")</f>
        <v>EX RON</v>
      </c>
      <c r="J31" s="150" t="s">
        <v>1085</v>
      </c>
      <c r="K31" s="169" t="s">
        <v>7</v>
      </c>
      <c r="L31" s="155"/>
      <c r="M31" s="168" t="s">
        <v>1138</v>
      </c>
      <c r="N31" s="170"/>
      <c r="O31" s="155" t="str">
        <f t="shared" si="34"/>
        <v/>
      </c>
      <c r="Q31" s="64" t="str">
        <f t="shared" si="35"/>
        <v/>
      </c>
      <c r="R31" s="64" t="str">
        <f t="shared" si="36"/>
        <v/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>
        <f t="shared" si="41"/>
        <v>0.4895833333</v>
      </c>
      <c r="AF31" s="162">
        <v>0.5840277777777778</v>
      </c>
      <c r="AG31" s="163">
        <v>0.625</v>
      </c>
      <c r="AH31" s="164">
        <f>COUNTIFS($AD$18:$AD$167,"&gt;14:00",$AD$18:$AD$167,"&lt;=15:00")</f>
        <v>6</v>
      </c>
      <c r="AI31" s="165">
        <f>COUNTIFS($AE$18:$AE$167,"&gt;14:00",$AE$18:$AE$167,"&lt;=15:00")</f>
        <v>5</v>
      </c>
      <c r="AJ31" s="109">
        <f t="shared" si="8"/>
        <v>11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1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1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5" t="s">
        <v>888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230" t="s">
        <v>1142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1136</v>
      </c>
      <c r="N32" s="171"/>
      <c r="O32" s="128" t="str">
        <f t="shared" si="34"/>
        <v>RON</v>
      </c>
      <c r="Q32" s="64" t="str">
        <f t="shared" si="35"/>
        <v>SA05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PK-RSS</v>
      </c>
      <c r="U32" s="64" t="str">
        <f t="shared" si="39"/>
        <v>B. G. S.</v>
      </c>
      <c r="V32" s="129" t="s">
        <v>1097</v>
      </c>
      <c r="W32" s="130" t="str">
        <f t="shared" si="5"/>
        <v>PK-YST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8</v>
      </c>
      <c r="AJ32" s="138">
        <f t="shared" si="8"/>
        <v>10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1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1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54"/>
      <c r="L33" s="172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>PK-YSH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7</v>
      </c>
      <c r="AI33" s="165">
        <f>COUNTIFS($AE$18:$AE$167,"&gt;16:00",$AE$18:$AE$167,"&lt;=17:00")</f>
        <v>6</v>
      </c>
      <c r="AJ33" s="109">
        <f t="shared" si="8"/>
        <v>13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1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1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3</v>
      </c>
    </row>
    <row r="34">
      <c r="A34" s="115">
        <v>17.0</v>
      </c>
      <c r="B34" s="297" t="s">
        <v>331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66"/>
      <c r="G34" s="120" t="b">
        <v>0</v>
      </c>
      <c r="H34" s="230" t="s">
        <v>1144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BIOMANTARA</v>
      </c>
      <c r="N34" s="171"/>
      <c r="O34" s="128" t="str">
        <f t="shared" si="34"/>
        <v>RON</v>
      </c>
      <c r="Q34" s="64" t="str">
        <f t="shared" si="35"/>
        <v>SA07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N-939GS</v>
      </c>
      <c r="U34" s="64" t="str">
        <f t="shared" si="39"/>
        <v>BIOMANTARA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10</v>
      </c>
      <c r="AI34" s="137">
        <f>COUNTIFS($AE$18:$AE$167,"&gt;17:00",$AE$18:$AE$167,"&lt;=18:00")</f>
        <v>3</v>
      </c>
      <c r="AJ34" s="138">
        <f t="shared" si="8"/>
        <v>13</v>
      </c>
      <c r="AM34" s="186">
        <f t="shared" ref="AM34:BJ34" si="42">SUM(AM17:AM33)</f>
        <v>1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1</v>
      </c>
      <c r="AR34" s="187">
        <f t="shared" si="42"/>
        <v>3</v>
      </c>
      <c r="AS34" s="187">
        <f t="shared" si="42"/>
        <v>1</v>
      </c>
      <c r="AT34" s="187">
        <f t="shared" si="42"/>
        <v>5</v>
      </c>
      <c r="AU34" s="187">
        <f t="shared" si="42"/>
        <v>3</v>
      </c>
      <c r="AV34" s="187">
        <f t="shared" si="42"/>
        <v>3</v>
      </c>
      <c r="AW34" s="187">
        <f t="shared" si="42"/>
        <v>4</v>
      </c>
      <c r="AX34" s="187">
        <f t="shared" si="42"/>
        <v>8</v>
      </c>
      <c r="AY34" s="187">
        <f t="shared" si="42"/>
        <v>6</v>
      </c>
      <c r="AZ34" s="187">
        <f t="shared" si="42"/>
        <v>5</v>
      </c>
      <c r="BA34" s="187">
        <f t="shared" si="42"/>
        <v>4</v>
      </c>
      <c r="BB34" s="187">
        <f t="shared" si="42"/>
        <v>2</v>
      </c>
      <c r="BC34" s="187">
        <f t="shared" si="42"/>
        <v>6</v>
      </c>
      <c r="BD34" s="187">
        <f t="shared" si="42"/>
        <v>9</v>
      </c>
      <c r="BE34" s="187">
        <f t="shared" si="42"/>
        <v>5</v>
      </c>
      <c r="BF34" s="187">
        <f t="shared" si="42"/>
        <v>3</v>
      </c>
      <c r="BG34" s="187">
        <f t="shared" si="42"/>
        <v>6</v>
      </c>
      <c r="BH34" s="187">
        <f t="shared" si="42"/>
        <v>7</v>
      </c>
      <c r="BI34" s="187">
        <f t="shared" si="42"/>
        <v>0</v>
      </c>
      <c r="BJ34" s="188">
        <f t="shared" si="42"/>
        <v>1</v>
      </c>
    </row>
    <row r="35">
      <c r="A35" s="168">
        <v>18.0</v>
      </c>
      <c r="B35" s="298" t="s">
        <v>885</v>
      </c>
      <c r="C35" s="146" t="str">
        <f>IF(B35&gt;1,VLOOKUP(B35,DB!$D$4:$E$800,2,0),"")</f>
        <v>CL 850</v>
      </c>
      <c r="D35" s="259" t="s">
        <v>7</v>
      </c>
      <c r="E35" s="148" t="b">
        <v>0</v>
      </c>
      <c r="F35" s="148"/>
      <c r="G35" s="150" t="b">
        <v>0</v>
      </c>
      <c r="H35" s="228" t="s">
        <v>1145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">
        <v>738</v>
      </c>
      <c r="N35" s="170"/>
      <c r="O35" s="155" t="str">
        <f t="shared" si="34"/>
        <v>RON</v>
      </c>
      <c r="Q35" s="64" t="str">
        <f t="shared" si="35"/>
        <v>SA08</v>
      </c>
      <c r="R35" s="64" t="str">
        <f t="shared" si="36"/>
        <v>RON</v>
      </c>
      <c r="S35" s="64" t="str">
        <f t="shared" si="37"/>
        <v>CL 850</v>
      </c>
      <c r="T35" s="64" t="str">
        <f t="shared" si="38"/>
        <v>PK-IDR</v>
      </c>
      <c r="U35" s="64" t="str">
        <f t="shared" si="39"/>
        <v>PREMI</v>
      </c>
      <c r="V35" s="158" t="s">
        <v>1148</v>
      </c>
      <c r="W35" s="159" t="str">
        <f t="shared" si="5"/>
        <v>VP-CLL</v>
      </c>
      <c r="X35" s="160" t="str">
        <f t="shared" si="6"/>
        <v>EMB 135</v>
      </c>
      <c r="Y35" s="161" t="str">
        <f t="shared" si="7"/>
        <v>KARISMA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6</v>
      </c>
      <c r="AI35" s="165">
        <f>COUNTIFS($AE$18:$AE$167,"&gt;18:00",$AE$18:$AE$167,"&lt;=19:00")</f>
        <v>10</v>
      </c>
      <c r="AJ35" s="109">
        <f t="shared" si="8"/>
        <v>16</v>
      </c>
    </row>
    <row r="36">
      <c r="A36" s="115">
        <v>19.0</v>
      </c>
      <c r="B36" s="297" t="s">
        <v>751</v>
      </c>
      <c r="C36" s="117" t="str">
        <f>IF(B36&gt;1,VLOOKUP(B36,DB!$D$4:$E$800,2,0),"")</f>
        <v>GLEX</v>
      </c>
      <c r="D36" s="252" t="s">
        <v>7</v>
      </c>
      <c r="E36" s="119" t="b">
        <v>0</v>
      </c>
      <c r="F36" s="119"/>
      <c r="G36" s="120" t="b">
        <v>0</v>
      </c>
      <c r="H36" s="230" t="s">
        <v>1146</v>
      </c>
      <c r="I36" s="122" t="str">
        <f>IF(K36&gt;1,VLOOKUP(K36,DB!$A$4:$B$500,2,0),"")</f>
        <v/>
      </c>
      <c r="J36" s="123" t="str">
        <f>IF(L36&gt;1,VLOOKUP(L36,DB!$A$4:$B$500,2,0),"")</f>
        <v/>
      </c>
      <c r="K36" s="124"/>
      <c r="L36" s="120"/>
      <c r="M36" s="115" t="str">
        <f>IF(B36&gt;1,VLOOKUP(B36,DB!$D$4:$F$800,3,0),"")</f>
        <v>PREMI</v>
      </c>
      <c r="N36" s="171"/>
      <c r="O36" s="128" t="str">
        <f t="shared" si="34"/>
        <v>RON</v>
      </c>
      <c r="Q36" s="64" t="str">
        <f t="shared" si="35"/>
        <v>SA09</v>
      </c>
      <c r="R36" s="64" t="str">
        <f t="shared" si="36"/>
        <v>RON</v>
      </c>
      <c r="S36" s="64" t="str">
        <f t="shared" si="37"/>
        <v>GLEX</v>
      </c>
      <c r="T36" s="64" t="str">
        <f t="shared" si="38"/>
        <v>T7-MEL</v>
      </c>
      <c r="U36" s="64" t="str">
        <f t="shared" si="39"/>
        <v>PREMI</v>
      </c>
      <c r="V36" s="129" t="s">
        <v>1140</v>
      </c>
      <c r="W36" s="130" t="str">
        <f t="shared" si="5"/>
        <v>N-227GV</v>
      </c>
      <c r="X36" s="131" t="str">
        <f t="shared" si="6"/>
        <v>L 1000</v>
      </c>
      <c r="Y36" s="132" t="str">
        <f t="shared" si="7"/>
        <v>PREMI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4</v>
      </c>
      <c r="AI36" s="137">
        <f>COUNTIFS($AE$18:$AE$167,"&gt;19:00",$AE$18:$AE$167,"&lt;=20:00")</f>
        <v>2</v>
      </c>
      <c r="AJ36" s="138">
        <f t="shared" si="8"/>
        <v>6</v>
      </c>
    </row>
    <row r="37">
      <c r="A37" s="168">
        <v>20.0</v>
      </c>
      <c r="B37" s="296" t="s">
        <v>855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/>
      <c r="G37" s="150" t="b">
        <v>0</v>
      </c>
      <c r="H37" s="228" t="s">
        <v>1147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759</v>
      </c>
      <c r="N37" s="170"/>
      <c r="O37" s="155" t="str">
        <f t="shared" si="34"/>
        <v>RON</v>
      </c>
      <c r="Q37" s="64" t="str">
        <f t="shared" si="35"/>
        <v>SA10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N-11UB</v>
      </c>
      <c r="U37" s="64" t="str">
        <f t="shared" si="39"/>
        <v>PTN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6</v>
      </c>
      <c r="AI37" s="165">
        <f>COUNTIFS($AE$18:$AE$167,"&gt;20:00",$AE$18:$AE$167,"&lt;=21:00")</f>
        <v>3</v>
      </c>
      <c r="AJ37" s="109">
        <f t="shared" si="8"/>
        <v>9</v>
      </c>
    </row>
    <row r="38">
      <c r="A38" s="115">
        <v>21.0</v>
      </c>
      <c r="B38" s="116" t="s">
        <v>757</v>
      </c>
      <c r="C38" s="117" t="str">
        <f>IF(B38&gt;1,VLOOKUP(B38,DB!$D$4:$E$800,2,0),"")</f>
        <v>BBJ 2</v>
      </c>
      <c r="D38" s="252" t="s">
        <v>7</v>
      </c>
      <c r="E38" s="206" t="b">
        <v>0</v>
      </c>
      <c r="F38" s="119"/>
      <c r="G38" s="192" t="b">
        <v>0</v>
      </c>
      <c r="H38" s="230" t="s">
        <v>1149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>PTN</v>
      </c>
      <c r="N38" s="171"/>
      <c r="O38" s="128" t="str">
        <f t="shared" si="34"/>
        <v>RON</v>
      </c>
      <c r="Q38" s="64" t="str">
        <f t="shared" si="35"/>
        <v>SA11</v>
      </c>
      <c r="R38" s="64" t="str">
        <f t="shared" si="36"/>
        <v>RON</v>
      </c>
      <c r="S38" s="64" t="str">
        <f t="shared" si="37"/>
        <v>BBJ 2</v>
      </c>
      <c r="T38" s="64" t="str">
        <f t="shared" si="38"/>
        <v>PK-GRD</v>
      </c>
      <c r="U38" s="64" t="str">
        <f t="shared" si="39"/>
        <v>PTN</v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9</v>
      </c>
      <c r="AI38" s="137">
        <f>COUNTIFS($AE$18:$AE$167,"&gt;21:00",$AE$18:$AE$167,"&lt;=22:00")</f>
        <v>4</v>
      </c>
      <c r="AJ38" s="138">
        <f t="shared" si="8"/>
        <v>13</v>
      </c>
    </row>
    <row r="39">
      <c r="A39" s="168">
        <v>22.0</v>
      </c>
      <c r="B39" s="298" t="s">
        <v>319</v>
      </c>
      <c r="C39" s="146" t="str">
        <f>IF(B39&gt;1,VLOOKUP(B39,DB!$D$4:$E$800,2,0),"")</f>
        <v>A 320</v>
      </c>
      <c r="D39" s="259" t="s">
        <v>7</v>
      </c>
      <c r="E39" s="199" t="b">
        <v>0</v>
      </c>
      <c r="F39" s="148">
        <v>0.22569444444444445</v>
      </c>
      <c r="G39" s="190" t="b">
        <v>1</v>
      </c>
      <c r="H39" s="228" t="s">
        <v>1150</v>
      </c>
      <c r="I39" s="152" t="str">
        <f>IF(K39&gt;1,VLOOKUP(K39,DB!$A$4:$B$500,2,0),"")</f>
        <v>EX RON</v>
      </c>
      <c r="J39" s="150" t="s">
        <v>1076</v>
      </c>
      <c r="K39" s="169" t="s">
        <v>7</v>
      </c>
      <c r="L39" s="150"/>
      <c r="M39" s="168" t="str">
        <f>IF(B39&gt;1,VLOOKUP(B39,DB!$D$4:$F$800,3,0),"")</f>
        <v>BATIK AIR</v>
      </c>
      <c r="N39" s="200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0.2256944444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5</v>
      </c>
      <c r="AJ39" s="109">
        <f t="shared" si="8"/>
        <v>6</v>
      </c>
    </row>
    <row r="40">
      <c r="A40" s="115">
        <v>23.0</v>
      </c>
      <c r="B40" s="297" t="s">
        <v>912</v>
      </c>
      <c r="C40" s="117" t="str">
        <f>IF(B40&gt;1,VLOOKUP(B40,DB!$D$4:$E$800,2,0),"")</f>
        <v>G VI</v>
      </c>
      <c r="D40" s="252" t="s">
        <v>7</v>
      </c>
      <c r="E40" s="206" t="b">
        <v>0</v>
      </c>
      <c r="F40" s="119">
        <v>0.8180555555555555</v>
      </c>
      <c r="G40" s="192" t="b">
        <v>1</v>
      </c>
      <c r="H40" s="230" t="s">
        <v>1151</v>
      </c>
      <c r="I40" s="122" t="str">
        <f>IF(K40&gt;1,VLOOKUP(K40,DB!$A$4:$B$500,2,0),"")</f>
        <v>EX RON</v>
      </c>
      <c r="J40" s="120" t="s">
        <v>1096</v>
      </c>
      <c r="K40" s="124" t="s">
        <v>7</v>
      </c>
      <c r="L40" s="120"/>
      <c r="M40" s="115" t="s">
        <v>1153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0.8180555556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298" t="s">
        <v>906</v>
      </c>
      <c r="C41" s="146" t="str">
        <f>IF(B41&gt;1,VLOOKUP(B41,DB!$D$4:$E$800,2,0),"")</f>
        <v>G IV</v>
      </c>
      <c r="D41" s="259" t="s">
        <v>7</v>
      </c>
      <c r="E41" s="199" t="b">
        <v>0</v>
      </c>
      <c r="F41" s="148"/>
      <c r="G41" s="190" t="b">
        <v>0</v>
      </c>
      <c r="H41" s="228" t="s">
        <v>1161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1153</v>
      </c>
      <c r="N41" s="211"/>
      <c r="O41" s="155" t="str">
        <f t="shared" si="34"/>
        <v>RON</v>
      </c>
      <c r="Q41" s="64" t="str">
        <f t="shared" si="35"/>
        <v>SA15</v>
      </c>
      <c r="R41" s="64" t="str">
        <f t="shared" si="36"/>
        <v>RON</v>
      </c>
      <c r="S41" s="64" t="str">
        <f t="shared" si="37"/>
        <v>G IV</v>
      </c>
      <c r="T41" s="64" t="str">
        <f t="shared" si="38"/>
        <v>T7-HNA</v>
      </c>
      <c r="U41" s="64" t="str">
        <f t="shared" si="39"/>
        <v>AFM</v>
      </c>
      <c r="V41" s="158" t="s">
        <v>1145</v>
      </c>
      <c r="W41" s="159" t="str">
        <f t="shared" si="5"/>
        <v>PK-IDR</v>
      </c>
      <c r="X41" s="160" t="str">
        <f t="shared" si="6"/>
        <v>CL 850</v>
      </c>
      <c r="Y41" s="161" t="str">
        <f t="shared" si="7"/>
        <v>PREMI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95</v>
      </c>
      <c r="AI41" s="204">
        <f t="shared" si="43"/>
        <v>98</v>
      </c>
      <c r="AJ41" s="204">
        <f t="shared" si="43"/>
        <v>193</v>
      </c>
    </row>
    <row r="42">
      <c r="A42" s="205">
        <v>25.0</v>
      </c>
      <c r="B42" s="297" t="s">
        <v>969</v>
      </c>
      <c r="C42" s="117" t="str">
        <f>IF(B42&gt;1,VLOOKUP(B42,DB!$D$4:$E$800,2,0),"")</f>
        <v>ATR 72</v>
      </c>
      <c r="D42" s="252" t="s">
        <v>7</v>
      </c>
      <c r="E42" s="206" t="b">
        <v>0</v>
      </c>
      <c r="F42" s="119"/>
      <c r="G42" s="192" t="b">
        <v>0</v>
      </c>
      <c r="H42" s="230" t="s">
        <v>1154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1134</v>
      </c>
      <c r="N42" s="220"/>
      <c r="O42" s="128" t="str">
        <f t="shared" si="34"/>
        <v>RON</v>
      </c>
      <c r="Q42" s="64" t="str">
        <f t="shared" si="35"/>
        <v>SA17</v>
      </c>
      <c r="R42" s="64" t="str">
        <f t="shared" si="36"/>
        <v>RON</v>
      </c>
      <c r="S42" s="64" t="str">
        <f t="shared" si="37"/>
        <v>ATR 72</v>
      </c>
      <c r="T42" s="64" t="str">
        <f t="shared" si="38"/>
        <v>PK-OTR</v>
      </c>
      <c r="U42" s="64" t="str">
        <f t="shared" si="39"/>
        <v>TAS</v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13</v>
      </c>
      <c r="AI42" s="210">
        <f t="shared" si="44"/>
        <v>9</v>
      </c>
      <c r="AJ42" s="210">
        <f t="shared" ref="AJ42:AJ43" si="46">SUM(AH42:AI42)</f>
        <v>22</v>
      </c>
    </row>
    <row r="43">
      <c r="A43" s="168">
        <v>26.0</v>
      </c>
      <c r="B43" s="168" t="s">
        <v>1035</v>
      </c>
      <c r="C43" s="146" t="str">
        <f>IF(B43&gt;1,VLOOKUP(B43,DB!$D$4:$E$800,2,0),"")</f>
        <v>G VI</v>
      </c>
      <c r="D43" s="259" t="s">
        <v>7</v>
      </c>
      <c r="E43" s="231" t="b">
        <v>0</v>
      </c>
      <c r="F43" s="148">
        <v>0.44583333333333336</v>
      </c>
      <c r="G43" s="190" t="b">
        <v>1</v>
      </c>
      <c r="H43" s="228" t="s">
        <v>1156</v>
      </c>
      <c r="I43" s="152" t="str">
        <f>IF(K43&gt;1,VLOOKUP(K43,DB!$A$4:$B$500,2,0),"")</f>
        <v>EX RON</v>
      </c>
      <c r="J43" s="150" t="s">
        <v>1100</v>
      </c>
      <c r="K43" s="169" t="s">
        <v>7</v>
      </c>
      <c r="L43" s="150"/>
      <c r="M43" s="168" t="s">
        <v>1236</v>
      </c>
      <c r="N43" s="200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0.4458333333</v>
      </c>
      <c r="AF43" s="212" t="s">
        <v>1158</v>
      </c>
      <c r="AG43" s="213"/>
      <c r="AH43" s="214">
        <f t="shared" ref="AH43:AI43" si="45">COUNTIF(I18:I165,"HGR")</f>
        <v>2</v>
      </c>
      <c r="AI43" s="215">
        <f t="shared" si="45"/>
        <v>3</v>
      </c>
      <c r="AJ43" s="215">
        <f t="shared" si="46"/>
        <v>5</v>
      </c>
    </row>
    <row r="44">
      <c r="A44" s="115">
        <v>27.0</v>
      </c>
      <c r="B44" s="115" t="s">
        <v>705</v>
      </c>
      <c r="C44" s="117" t="str">
        <f>IF(B44&gt;1,VLOOKUP(B44,DB!$D$4:$E$800,2,0),"")</f>
        <v>CT 680</v>
      </c>
      <c r="D44" s="252" t="s">
        <v>7</v>
      </c>
      <c r="E44" s="229" t="b">
        <v>0</v>
      </c>
      <c r="F44" s="119">
        <v>0.18055555555555555</v>
      </c>
      <c r="G44" s="192" t="b">
        <v>1</v>
      </c>
      <c r="H44" s="230" t="s">
        <v>1162</v>
      </c>
      <c r="I44" s="122" t="str">
        <f>IF(K44&gt;1,VLOOKUP(K44,DB!$A$4:$B$500,2,0),"")</f>
        <v>EX RON</v>
      </c>
      <c r="J44" s="120" t="s">
        <v>1092</v>
      </c>
      <c r="K44" s="124" t="s">
        <v>7</v>
      </c>
      <c r="L44" s="120"/>
      <c r="M44" s="115" t="str">
        <f>IF(B44&gt;1,VLOOKUP(B44,DB!$D$4:$F$800,3,0),"")</f>
        <v>JIP</v>
      </c>
      <c r="N44" s="220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0.1805555556</v>
      </c>
    </row>
    <row r="45">
      <c r="A45" s="168">
        <v>28.0</v>
      </c>
      <c r="B45" s="168" t="s">
        <v>921</v>
      </c>
      <c r="C45" s="146" t="str">
        <f>IF(B45&gt;1,VLOOKUP(B45,DB!$D$4:$E$800,2,0),"")</f>
        <v>EMB 135</v>
      </c>
      <c r="D45" s="259" t="s">
        <v>7</v>
      </c>
      <c r="E45" s="231" t="b">
        <v>0</v>
      </c>
      <c r="F45" s="148">
        <v>0.2152777777777778</v>
      </c>
      <c r="G45" s="190" t="b">
        <v>1</v>
      </c>
      <c r="H45" s="228" t="s">
        <v>1152</v>
      </c>
      <c r="I45" s="152" t="str">
        <f>IF(K45&gt;1,VLOOKUP(K45,DB!$A$4:$B$500,2,0),"")</f>
        <v>EX RON</v>
      </c>
      <c r="J45" s="150" t="s">
        <v>1096</v>
      </c>
      <c r="K45" s="169" t="s">
        <v>7</v>
      </c>
      <c r="L45" s="150"/>
      <c r="M45" s="168" t="s">
        <v>1138</v>
      </c>
      <c r="N45" s="200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T7-RSG</v>
      </c>
      <c r="X45" s="160" t="str">
        <f t="shared" si="6"/>
        <v>G V</v>
      </c>
      <c r="Y45" s="161" t="str">
        <f t="shared" si="7"/>
        <v>KARISMA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0.2152777778</v>
      </c>
    </row>
    <row r="46">
      <c r="A46" s="115">
        <v>29.0</v>
      </c>
      <c r="B46" s="115" t="s">
        <v>78</v>
      </c>
      <c r="C46" s="117" t="str">
        <f>IF(B46&gt;1,VLOOKUP(B46,DB!$D$4:$E$800,2,0),"")</f>
        <v>A 320</v>
      </c>
      <c r="D46" s="252" t="s">
        <v>7</v>
      </c>
      <c r="E46" s="229" t="b">
        <v>0</v>
      </c>
      <c r="F46" s="119">
        <v>0.5527777777777778</v>
      </c>
      <c r="G46" s="192" t="b">
        <v>1</v>
      </c>
      <c r="H46" s="230" t="s">
        <v>1081</v>
      </c>
      <c r="I46" s="219" t="s">
        <v>8</v>
      </c>
      <c r="J46" s="123" t="str">
        <f>IF(L46&gt;1,VLOOKUP(L46,DB!$A$4:$B$500,2,0),"")</f>
        <v>WARR</v>
      </c>
      <c r="K46" s="124"/>
      <c r="L46" s="120" t="s">
        <v>216</v>
      </c>
      <c r="M46" s="115" t="str">
        <f>IF(B46&gt;1,VLOOKUP(B46,DB!$D$4:$F$800,3,0),"")</f>
        <v>BATIK AIR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VP-CWZ</v>
      </c>
      <c r="X46" s="131" t="str">
        <f t="shared" si="6"/>
        <v>G V</v>
      </c>
      <c r="Y46" s="132" t="str">
        <f t="shared" si="7"/>
        <v>KARISMA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0.5527777778</v>
      </c>
    </row>
    <row r="47">
      <c r="A47" s="168">
        <v>30.0</v>
      </c>
      <c r="B47" s="168" t="s">
        <v>340</v>
      </c>
      <c r="C47" s="146" t="str">
        <f>IF(B47&gt;1,VLOOKUP(B47,DB!$D$4:$E$800,2,0),"")</f>
        <v>ATR 72</v>
      </c>
      <c r="D47" s="259" t="s">
        <v>7</v>
      </c>
      <c r="E47" s="231" t="b">
        <v>0</v>
      </c>
      <c r="F47" s="148">
        <v>0.23958333333333334</v>
      </c>
      <c r="G47" s="190" t="b">
        <v>1</v>
      </c>
      <c r="H47" s="228" t="s">
        <v>1084</v>
      </c>
      <c r="I47" s="152" t="str">
        <f>IF(K47&gt;1,VLOOKUP(K47,DB!$A$4:$B$500,2,0),"")</f>
        <v>EX RON</v>
      </c>
      <c r="J47" s="153" t="str">
        <f>IF(L47&gt;1,VLOOKUP(L47,DB!$A$4:$B$500,2,0),"")</f>
        <v>WAHH</v>
      </c>
      <c r="K47" s="169" t="s">
        <v>7</v>
      </c>
      <c r="L47" s="150" t="s">
        <v>527</v>
      </c>
      <c r="M47" s="168" t="str">
        <f>IF(B47&gt;1,VLOOKUP(B47,DB!$D$4:$F$800,3,0),"")</f>
        <v>CITILINK</v>
      </c>
      <c r="N47" s="211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PK-LUZ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0.2395833333</v>
      </c>
    </row>
    <row r="48">
      <c r="A48" s="115">
        <v>31.0</v>
      </c>
      <c r="B48" s="115" t="s">
        <v>295</v>
      </c>
      <c r="C48" s="117" t="str">
        <f>IF(B48&gt;1,VLOOKUP(B48,DB!$D$4:$E$800,2,0),"")</f>
        <v>A 320</v>
      </c>
      <c r="D48" s="252" t="s">
        <v>7</v>
      </c>
      <c r="E48" s="229" t="b">
        <v>0</v>
      </c>
      <c r="F48" s="119">
        <v>0.005555555555555556</v>
      </c>
      <c r="G48" s="192" t="b">
        <v>1</v>
      </c>
      <c r="H48" s="230" t="s">
        <v>1159</v>
      </c>
      <c r="I48" s="122" t="str">
        <f>IF(K48&gt;1,VLOOKUP(K48,DB!$A$4:$B$500,2,0),"")</f>
        <v>EX RON</v>
      </c>
      <c r="J48" s="120" t="s">
        <v>1078</v>
      </c>
      <c r="K48" s="124" t="s">
        <v>7</v>
      </c>
      <c r="L48" s="120"/>
      <c r="M48" s="115" t="str">
        <f>IF(B48&gt;1,VLOOKUP(B48,DB!$D$4:$F$800,3,0),"")</f>
        <v>BATIK AIR</v>
      </c>
      <c r="N48" s="193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T7-HNA</v>
      </c>
      <c r="X48" s="131" t="str">
        <f t="shared" si="6"/>
        <v>G IV</v>
      </c>
      <c r="Y48" s="132" t="str">
        <f t="shared" si="7"/>
        <v>AFM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0.005555555556</v>
      </c>
    </row>
    <row r="49">
      <c r="A49" s="168">
        <v>32.0</v>
      </c>
      <c r="B49" s="168" t="s">
        <v>100</v>
      </c>
      <c r="C49" s="146" t="str">
        <f>IF(B49&gt;1,VLOOKUP(B49,DB!$D$4:$E$800,2,0),"")</f>
        <v>A 320</v>
      </c>
      <c r="D49" s="259" t="s">
        <v>7</v>
      </c>
      <c r="E49" s="231" t="b">
        <v>0</v>
      </c>
      <c r="F49" s="148">
        <v>0.3645833333333333</v>
      </c>
      <c r="G49" s="190" t="b">
        <v>1</v>
      </c>
      <c r="H49" s="228" t="s">
        <v>1085</v>
      </c>
      <c r="I49" s="152" t="str">
        <f>IF(K49&gt;1,VLOOKUP(K49,DB!$A$4:$B$500,2,0),"")</f>
        <v>EX RON</v>
      </c>
      <c r="J49" s="153" t="str">
        <f>IF(L49&gt;1,VLOOKUP(L49,DB!$A$4:$B$500,2,0),"")</f>
        <v>WARR</v>
      </c>
      <c r="K49" s="169" t="s">
        <v>7</v>
      </c>
      <c r="L49" s="150" t="s">
        <v>212</v>
      </c>
      <c r="M49" s="168" t="str">
        <f>IF(B49&gt;1,VLOOKUP(B49,DB!$D$4:$F$800,3,0),"")</f>
        <v>BATIK AIR</v>
      </c>
      <c r="N49" s="200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PK-LUU</v>
      </c>
      <c r="X49" s="160" t="str">
        <f t="shared" si="6"/>
        <v>A 320</v>
      </c>
      <c r="Y49" s="161" t="str">
        <f t="shared" si="7"/>
        <v>BATIK AIR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0.3645833333</v>
      </c>
    </row>
    <row r="50">
      <c r="A50" s="115">
        <v>33.0</v>
      </c>
      <c r="B50" s="115" t="s">
        <v>827</v>
      </c>
      <c r="C50" s="117" t="str">
        <f>IF(B50&gt;1,VLOOKUP(B50,DB!$D$4:$E$800,2,0),"")</f>
        <v>B 733</v>
      </c>
      <c r="D50" s="252" t="s">
        <v>7</v>
      </c>
      <c r="E50" s="229" t="b">
        <v>0</v>
      </c>
      <c r="F50" s="119">
        <v>0.25555555555555554</v>
      </c>
      <c r="G50" s="192" t="b">
        <v>1</v>
      </c>
      <c r="H50" s="230" t="s">
        <v>1097</v>
      </c>
      <c r="I50" s="122" t="str">
        <f>IF(K50&gt;1,VLOOKUP(K50,DB!$A$4:$B$500,2,0),"")</f>
        <v>EX RON</v>
      </c>
      <c r="J50" s="123" t="str">
        <f>IF(L50&gt;1,VLOOKUP(L50,DB!$A$4:$B$500,2,0),"")</f>
        <v>WAGG</v>
      </c>
      <c r="K50" s="124" t="s">
        <v>7</v>
      </c>
      <c r="L50" s="120" t="s">
        <v>302</v>
      </c>
      <c r="M50" s="115" t="str">
        <f>IF(B50&gt;1,VLOOKUP(B50,DB!$D$4:$F$800,3,0),"")</f>
        <v>TRIGANA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PK-OTR</v>
      </c>
      <c r="X50" s="131" t="str">
        <f t="shared" si="6"/>
        <v>ATR 72</v>
      </c>
      <c r="Y50" s="132" t="str">
        <f t="shared" si="7"/>
        <v>TAS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0.2555555556</v>
      </c>
    </row>
    <row r="51">
      <c r="A51" s="168">
        <v>34.0</v>
      </c>
      <c r="B51" s="168" t="s">
        <v>31</v>
      </c>
      <c r="C51" s="146" t="str">
        <f>IF(B51&gt;1,VLOOKUP(B51,DB!$D$4:$E$800,2,0),"")</f>
        <v>B 734</v>
      </c>
      <c r="D51" s="259" t="s">
        <v>7</v>
      </c>
      <c r="E51" s="231" t="b">
        <v>0</v>
      </c>
      <c r="F51" s="148">
        <v>0.2972222222222222</v>
      </c>
      <c r="G51" s="190" t="b">
        <v>1</v>
      </c>
      <c r="H51" s="228" t="s">
        <v>1155</v>
      </c>
      <c r="I51" s="152" t="str">
        <f>IF(K51&gt;1,VLOOKUP(K51,DB!$A$4:$B$500,2,0),"")</f>
        <v>EX RON</v>
      </c>
      <c r="J51" s="150" t="s">
        <v>1097</v>
      </c>
      <c r="K51" s="169" t="s">
        <v>7</v>
      </c>
      <c r="L51" s="172"/>
      <c r="M51" s="168" t="str">
        <f>IF(B51&gt;1,VLOOKUP(B51,DB!$D$4:$F$800,3,0),"")</f>
        <v>B. B. N.</v>
      </c>
      <c r="N51" s="211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T7-GBS</v>
      </c>
      <c r="X51" s="160" t="str">
        <f t="shared" si="6"/>
        <v>EMB 135</v>
      </c>
      <c r="Y51" s="161" t="str">
        <f t="shared" si="7"/>
        <v>KARISMA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0.2972222222</v>
      </c>
    </row>
    <row r="52">
      <c r="A52" s="115">
        <v>35.0</v>
      </c>
      <c r="B52" s="115" t="s">
        <v>715</v>
      </c>
      <c r="C52" s="117" t="str">
        <f>IF(B52&gt;1,VLOOKUP(B52,DB!$D$4:$E$800,2,0),"")</f>
        <v>ATR 72</v>
      </c>
      <c r="D52" s="252" t="s">
        <v>7</v>
      </c>
      <c r="E52" s="229" t="b">
        <v>0</v>
      </c>
      <c r="F52" s="119">
        <v>0.9652777777777778</v>
      </c>
      <c r="G52" s="192" t="b">
        <v>1</v>
      </c>
      <c r="H52" s="230" t="s">
        <v>1163</v>
      </c>
      <c r="I52" s="122" t="str">
        <f>IF(K52&gt;1,VLOOKUP(K52,DB!$A$4:$B$500,2,0),"")</f>
        <v>EX RON</v>
      </c>
      <c r="J52" s="120" t="s">
        <v>1100</v>
      </c>
      <c r="K52" s="124" t="s">
        <v>7</v>
      </c>
      <c r="L52" s="120"/>
      <c r="M52" s="115" t="str">
        <f>IF(B52&gt;1,VLOOKUP(B52,DB!$D$4:$F$800,3,0),"")</f>
        <v>PELITA</v>
      </c>
      <c r="N52" s="193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0.9652777778</v>
      </c>
    </row>
    <row r="53">
      <c r="A53" s="168">
        <v>36.0</v>
      </c>
      <c r="B53" s="168" t="s">
        <v>702</v>
      </c>
      <c r="C53" s="146" t="str">
        <f>IF(B53&gt;1,VLOOKUP(B53,DB!$D$4:$E$800,2,0),"")</f>
        <v>CL 850</v>
      </c>
      <c r="D53" s="259" t="s">
        <v>7</v>
      </c>
      <c r="E53" s="231" t="b">
        <v>0</v>
      </c>
      <c r="F53" s="148">
        <v>0.26944444444444443</v>
      </c>
      <c r="G53" s="190" t="b">
        <v>1</v>
      </c>
      <c r="H53" s="228" t="s">
        <v>1164</v>
      </c>
      <c r="I53" s="152" t="str">
        <f>IF(K53&gt;1,VLOOKUP(K53,DB!$A$4:$B$500,2,0),"")</f>
        <v>EX RON</v>
      </c>
      <c r="J53" s="150" t="s">
        <v>1092</v>
      </c>
      <c r="K53" s="169" t="s">
        <v>7</v>
      </c>
      <c r="L53" s="150"/>
      <c r="M53" s="168" t="str">
        <f>IF(B53&gt;1,VLOOKUP(B53,DB!$D$4:$F$800,3,0),"")</f>
        <v>JETSET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0.2694444444</v>
      </c>
    </row>
    <row r="54">
      <c r="A54" s="115">
        <v>37.0</v>
      </c>
      <c r="B54" s="115" t="s">
        <v>666</v>
      </c>
      <c r="C54" s="117" t="str">
        <f>IF(B54&gt;1,VLOOKUP(B54,DB!$D$4:$E$800,2,0),"")</f>
        <v>B 738</v>
      </c>
      <c r="D54" s="252" t="s">
        <v>7</v>
      </c>
      <c r="E54" s="229" t="b">
        <v>0</v>
      </c>
      <c r="F54" s="119">
        <v>0.25833333333333336</v>
      </c>
      <c r="G54" s="192" t="b">
        <v>1</v>
      </c>
      <c r="H54" s="230" t="s">
        <v>1100</v>
      </c>
      <c r="I54" s="122" t="str">
        <f>IF(K54&gt;1,VLOOKUP(K54,DB!$A$4:$B$500,2,0),"")</f>
        <v>EX RON</v>
      </c>
      <c r="J54" s="123" t="str">
        <f>IF(L54&gt;1,VLOOKUP(L54,DB!$A$4:$B$500,2,0),"")</f>
        <v>WIMM</v>
      </c>
      <c r="K54" s="124" t="s">
        <v>7</v>
      </c>
      <c r="L54" s="120" t="s">
        <v>71</v>
      </c>
      <c r="M54" s="115" t="str">
        <f>IF(B54&gt;1,VLOOKUP(B54,DB!$D$4:$F$800,3,0),"")</f>
        <v>GARUDA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0.2583333333</v>
      </c>
    </row>
    <row r="55">
      <c r="A55" s="168">
        <v>38.0</v>
      </c>
      <c r="B55" s="168" t="s">
        <v>456</v>
      </c>
      <c r="C55" s="146" t="str">
        <f>IF(B55&gt;1,VLOOKUP(B55,DB!$D$4:$E$800,2,0),"")</f>
        <v>A 320</v>
      </c>
      <c r="D55" s="259" t="s">
        <v>7</v>
      </c>
      <c r="E55" s="231" t="b">
        <v>0</v>
      </c>
      <c r="F55" s="148">
        <v>0.2791666666666667</v>
      </c>
      <c r="G55" s="190" t="b">
        <v>1</v>
      </c>
      <c r="H55" s="228" t="s">
        <v>1080</v>
      </c>
      <c r="I55" s="152" t="str">
        <f>IF(K55&gt;1,VLOOKUP(K55,DB!$A$4:$B$500,2,0),"")</f>
        <v>EX RON</v>
      </c>
      <c r="J55" s="153" t="str">
        <f>IF(L55&gt;1,VLOOKUP(L55,DB!$A$4:$B$500,2,0),"")</f>
        <v>WIMN</v>
      </c>
      <c r="K55" s="169" t="s">
        <v>7</v>
      </c>
      <c r="L55" s="150" t="s">
        <v>434</v>
      </c>
      <c r="M55" s="168" t="str">
        <f>IF(B55&gt;1,VLOOKUP(B55,DB!$D$4:$F$800,3,0),"")</f>
        <v>CITILINK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0.2791666667</v>
      </c>
      <c r="AF55" s="4"/>
    </row>
    <row r="56">
      <c r="A56" s="115">
        <v>39.0</v>
      </c>
      <c r="B56" s="115" t="s">
        <v>823</v>
      </c>
      <c r="C56" s="117" t="str">
        <f>IF(B56&gt;1,VLOOKUP(B56,DB!$D$4:$E$800,2,0),"")</f>
        <v>B 733</v>
      </c>
      <c r="D56" s="252" t="s">
        <v>7</v>
      </c>
      <c r="E56" s="229" t="b">
        <v>0</v>
      </c>
      <c r="F56" s="119">
        <v>0.2881944444444444</v>
      </c>
      <c r="G56" s="192" t="b">
        <v>1</v>
      </c>
      <c r="H56" s="230" t="s">
        <v>1101</v>
      </c>
      <c r="I56" s="122" t="str">
        <f>IF(K56&gt;1,VLOOKUP(K56,DB!$A$4:$B$500,2,0),"")</f>
        <v>EX RON</v>
      </c>
      <c r="J56" s="123" t="str">
        <f>IF(L56&gt;1,VLOOKUP(L56,DB!$A$4:$B$500,2,0),"")</f>
        <v>WIKK</v>
      </c>
      <c r="K56" s="124" t="s">
        <v>7</v>
      </c>
      <c r="L56" s="120" t="s">
        <v>308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0.2881944444</v>
      </c>
      <c r="AF56" s="4"/>
    </row>
    <row r="57">
      <c r="A57" s="168">
        <v>40.0</v>
      </c>
      <c r="B57" s="168" t="s">
        <v>413</v>
      </c>
      <c r="C57" s="146" t="str">
        <f>IF(B57&gt;1,VLOOKUP(B57,DB!$D$4:$E$800,2,0),"")</f>
        <v>A 320</v>
      </c>
      <c r="D57" s="259" t="s">
        <v>7</v>
      </c>
      <c r="E57" s="231" t="b">
        <v>0</v>
      </c>
      <c r="F57" s="148">
        <v>0.24305555555555555</v>
      </c>
      <c r="G57" s="190" t="b">
        <v>1</v>
      </c>
      <c r="H57" s="228" t="s">
        <v>1087</v>
      </c>
      <c r="I57" s="152" t="str">
        <f>IF(K57&gt;1,VLOOKUP(K57,DB!$A$4:$B$500,2,0),"")</f>
        <v>EX RON</v>
      </c>
      <c r="J57" s="153" t="str">
        <f>IF(L57&gt;1,VLOOKUP(L57,DB!$A$4:$B$500,2,0),"")</f>
        <v>WARR</v>
      </c>
      <c r="K57" s="169" t="s">
        <v>7</v>
      </c>
      <c r="L57" s="150" t="s">
        <v>487</v>
      </c>
      <c r="M57" s="168" t="str">
        <f>IF(B57&gt;1,VLOOKUP(B57,DB!$D$4:$F$800,3,0),"")</f>
        <v>CITILINK</v>
      </c>
      <c r="N57" s="271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0.2430555556</v>
      </c>
      <c r="AF57" s="4"/>
    </row>
    <row r="58">
      <c r="A58" s="115">
        <v>41.0</v>
      </c>
      <c r="B58" s="115" t="s">
        <v>833</v>
      </c>
      <c r="C58" s="117" t="str">
        <f>IF(B58&gt;1,VLOOKUP(B58,DB!$D$4:$E$800,2,0),"")</f>
        <v>B 733</v>
      </c>
      <c r="D58" s="252" t="s">
        <v>7</v>
      </c>
      <c r="E58" s="229" t="b">
        <v>0</v>
      </c>
      <c r="F58" s="119">
        <v>0.2708333333333333</v>
      </c>
      <c r="G58" s="192" t="b">
        <v>1</v>
      </c>
      <c r="H58" s="230" t="s">
        <v>1093</v>
      </c>
      <c r="I58" s="122" t="str">
        <f>IF(K58&gt;1,VLOOKUP(K58,DB!$A$4:$B$500,2,0),"")</f>
        <v>EX RON</v>
      </c>
      <c r="J58" s="123" t="str">
        <f>IF(L58&gt;1,VLOOKUP(L58,DB!$A$4:$B$500,2,0),"")</f>
        <v>WIMM</v>
      </c>
      <c r="K58" s="124" t="s">
        <v>7</v>
      </c>
      <c r="L58" s="120" t="s">
        <v>290</v>
      </c>
      <c r="M58" s="115" t="str">
        <f>IF(B58&gt;1,VLOOKUP(B58,DB!$D$4:$F$800,3,0),"")</f>
        <v>TRIGANA</v>
      </c>
      <c r="N58" s="193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0.2708333333</v>
      </c>
      <c r="AF58" s="4"/>
    </row>
    <row r="59">
      <c r="A59" s="168">
        <v>42.0</v>
      </c>
      <c r="B59" s="168" t="s">
        <v>83</v>
      </c>
      <c r="C59" s="146" t="str">
        <f>IF(B59&gt;1,VLOOKUP(B59,DB!$D$4:$E$800,2,0),"")</f>
        <v>A 320</v>
      </c>
      <c r="D59" s="259" t="s">
        <v>7</v>
      </c>
      <c r="E59" s="231" t="b">
        <v>0</v>
      </c>
      <c r="F59" s="148">
        <v>0.3104166666666667</v>
      </c>
      <c r="G59" s="190" t="b">
        <v>1</v>
      </c>
      <c r="H59" s="228" t="s">
        <v>1165</v>
      </c>
      <c r="I59" s="152" t="str">
        <f>IF(K59&gt;1,VLOOKUP(K59,DB!$A$4:$B$500,2,0),"")</f>
        <v>EX RON</v>
      </c>
      <c r="J59" s="150" t="s">
        <v>1079</v>
      </c>
      <c r="K59" s="169" t="s">
        <v>7</v>
      </c>
      <c r="L59" s="150"/>
      <c r="M59" s="168" t="str">
        <f>IF(B59&gt;1,VLOOKUP(B59,DB!$D$4:$F$800,3,0),"")</f>
        <v>BATIK AIR</v>
      </c>
      <c r="N59" s="211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0.3104166667</v>
      </c>
      <c r="AF59" s="4"/>
    </row>
    <row r="60">
      <c r="A60" s="115">
        <v>43.0</v>
      </c>
      <c r="B60" s="115" t="s">
        <v>295</v>
      </c>
      <c r="C60" s="117" t="str">
        <f>IF(B60&gt;1,VLOOKUP(B60,DB!$D$4:$E$800,2,0),"")</f>
        <v>A 320</v>
      </c>
      <c r="D60" s="252">
        <v>0.0125</v>
      </c>
      <c r="E60" s="229" t="b">
        <v>1</v>
      </c>
      <c r="F60" s="119">
        <v>0.2881944444444444</v>
      </c>
      <c r="G60" s="192" t="b">
        <v>1</v>
      </c>
      <c r="H60" s="230" t="s">
        <v>1078</v>
      </c>
      <c r="I60" s="219" t="s">
        <v>1159</v>
      </c>
      <c r="J60" s="123" t="str">
        <f>IF(L60&gt;1,VLOOKUP(L60,DB!$A$4:$B$500,2,0),"")</f>
        <v>WIPP</v>
      </c>
      <c r="K60" s="124" t="s">
        <v>7</v>
      </c>
      <c r="L60" s="120" t="s">
        <v>157</v>
      </c>
      <c r="M60" s="115" t="str">
        <f>IF(B60&gt;1,VLOOKUP(B60,DB!$D$4:$F$800,3,0),"")</f>
        <v>BATIK AIR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0.0125</v>
      </c>
      <c r="AE60" s="133">
        <f t="shared" si="41"/>
        <v>0.2881944444</v>
      </c>
    </row>
    <row r="61">
      <c r="A61" s="168">
        <v>44.0</v>
      </c>
      <c r="B61" s="168" t="s">
        <v>705</v>
      </c>
      <c r="C61" s="146" t="str">
        <f>IF(B61&gt;1,VLOOKUP(B61,DB!$D$4:$E$800,2,0),"")</f>
        <v>CT 680</v>
      </c>
      <c r="D61" s="259">
        <v>0.1875</v>
      </c>
      <c r="E61" s="231" t="b">
        <v>1</v>
      </c>
      <c r="F61" s="148">
        <v>0.2652777777777778</v>
      </c>
      <c r="G61" s="190" t="b">
        <v>1</v>
      </c>
      <c r="H61" s="228" t="s">
        <v>1092</v>
      </c>
      <c r="I61" s="221" t="s">
        <v>1162</v>
      </c>
      <c r="J61" s="150" t="s">
        <v>23</v>
      </c>
      <c r="K61" s="169"/>
      <c r="L61" s="150"/>
      <c r="M61" s="168" t="str">
        <f>IF(B61&gt;1,VLOOKUP(B61,DB!$D$4:$F$800,3,0),"")</f>
        <v>JIP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0.1875</v>
      </c>
      <c r="AE61" s="133">
        <f t="shared" si="41"/>
        <v>0.2652777778</v>
      </c>
    </row>
    <row r="62">
      <c r="A62" s="115">
        <v>45.0</v>
      </c>
      <c r="B62" s="115" t="s">
        <v>24</v>
      </c>
      <c r="C62" s="117" t="str">
        <f>IF(B62&gt;1,VLOOKUP(B62,DB!$D$4:$E$800,2,0),"")</f>
        <v>B 733</v>
      </c>
      <c r="D62" s="264">
        <v>0.20972222222222223</v>
      </c>
      <c r="E62" s="232" t="b">
        <v>1</v>
      </c>
      <c r="F62" s="233">
        <v>0.6729166666666667</v>
      </c>
      <c r="G62" s="234" t="b">
        <v>1</v>
      </c>
      <c r="H62" s="235" t="s">
        <v>1088</v>
      </c>
      <c r="I62" s="219" t="s">
        <v>23</v>
      </c>
      <c r="J62" s="120" t="s">
        <v>46</v>
      </c>
      <c r="K62" s="236"/>
      <c r="L62" s="227"/>
      <c r="M62" s="115" t="str">
        <f>IF(B62&gt;1,VLOOKUP(B62,DB!$D$4:$F$800,3,0),"")</f>
        <v>AIRNESIA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0.2097222222</v>
      </c>
      <c r="AE62" s="133">
        <f t="shared" si="41"/>
        <v>0.6729166667</v>
      </c>
    </row>
    <row r="63">
      <c r="A63" s="168">
        <v>46.0</v>
      </c>
      <c r="B63" s="168" t="s">
        <v>921</v>
      </c>
      <c r="C63" s="146" t="str">
        <f>IF(B63&gt;1,VLOOKUP(B63,DB!$D$4:$E$800,2,0),"")</f>
        <v>EMB 135</v>
      </c>
      <c r="D63" s="259">
        <v>0.2222222222222222</v>
      </c>
      <c r="E63" s="231" t="b">
        <v>1</v>
      </c>
      <c r="F63" s="148">
        <v>0.2986111111111111</v>
      </c>
      <c r="G63" s="190" t="b">
        <v>1</v>
      </c>
      <c r="H63" s="228" t="s">
        <v>1096</v>
      </c>
      <c r="I63" s="221" t="s">
        <v>1152</v>
      </c>
      <c r="J63" s="150" t="s">
        <v>170</v>
      </c>
      <c r="K63" s="169"/>
      <c r="L63" s="150"/>
      <c r="M63" s="168" t="s">
        <v>1138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0.2222222222</v>
      </c>
      <c r="AE63" s="133">
        <f t="shared" si="41"/>
        <v>0.2986111111</v>
      </c>
    </row>
    <row r="64">
      <c r="A64" s="115">
        <v>47.0</v>
      </c>
      <c r="B64" s="115" t="s">
        <v>319</v>
      </c>
      <c r="C64" s="117" t="str">
        <f>IF(B64&gt;1,VLOOKUP(B64,DB!$D$4:$E$800,2,0),"")</f>
        <v>A 320</v>
      </c>
      <c r="D64" s="252">
        <v>0.2326388888888889</v>
      </c>
      <c r="E64" s="229" t="b">
        <v>1</v>
      </c>
      <c r="F64" s="119">
        <v>0.2833333333333333</v>
      </c>
      <c r="G64" s="192" t="b">
        <v>1</v>
      </c>
      <c r="H64" s="230" t="s">
        <v>1076</v>
      </c>
      <c r="I64" s="219" t="s">
        <v>1150</v>
      </c>
      <c r="J64" s="123" t="str">
        <f>IF(L64&gt;1,VLOOKUP(L64,DB!$A$4:$B$500,2,0),"")</f>
        <v>WARA</v>
      </c>
      <c r="K64" s="124" t="s">
        <v>7</v>
      </c>
      <c r="L64" s="120" t="s">
        <v>267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0.2326388889</v>
      </c>
      <c r="AE64" s="133">
        <f t="shared" si="41"/>
        <v>0.2833333333</v>
      </c>
    </row>
    <row r="65">
      <c r="A65" s="168">
        <v>48.0</v>
      </c>
      <c r="B65" s="168" t="s">
        <v>702</v>
      </c>
      <c r="C65" s="146" t="str">
        <f>IF(B65&gt;1,VLOOKUP(B65,DB!$D$4:$E$800,2,0),"")</f>
        <v>CL 850</v>
      </c>
      <c r="D65" s="259">
        <v>0.2763888888888889</v>
      </c>
      <c r="E65" s="231" t="b">
        <v>1</v>
      </c>
      <c r="F65" s="148">
        <v>0.35694444444444445</v>
      </c>
      <c r="G65" s="190" t="b">
        <v>1</v>
      </c>
      <c r="H65" s="228" t="s">
        <v>1092</v>
      </c>
      <c r="I65" s="221" t="s">
        <v>1164</v>
      </c>
      <c r="J65" s="150" t="s">
        <v>1225</v>
      </c>
      <c r="K65" s="169"/>
      <c r="L65" s="150"/>
      <c r="M65" s="168" t="str">
        <f>IF(B65&gt;1,VLOOKUP(B65,DB!$D$4:$F$800,3,0),"")</f>
        <v>JETSET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0.2763888889</v>
      </c>
      <c r="AE65" s="133">
        <f t="shared" si="41"/>
        <v>0.3569444444</v>
      </c>
    </row>
    <row r="66">
      <c r="A66" s="115">
        <v>49.0</v>
      </c>
      <c r="B66" s="115" t="s">
        <v>31</v>
      </c>
      <c r="C66" s="117" t="str">
        <f>IF(B66&gt;1,VLOOKUP(B66,DB!$D$4:$E$800,2,0),"")</f>
        <v>B 734</v>
      </c>
      <c r="D66" s="252">
        <v>0.30416666666666664</v>
      </c>
      <c r="E66" s="229" t="b">
        <v>1</v>
      </c>
      <c r="F66" s="119">
        <v>0.35</v>
      </c>
      <c r="G66" s="192" t="b">
        <v>1</v>
      </c>
      <c r="H66" s="230" t="s">
        <v>1097</v>
      </c>
      <c r="I66" s="219" t="s">
        <v>1155</v>
      </c>
      <c r="J66" s="123" t="str">
        <f>IF(L66&gt;1,VLOOKUP(L66,DB!$A$4:$B$500,2,0),"")</f>
        <v>WIOO</v>
      </c>
      <c r="K66" s="124"/>
      <c r="L66" s="120" t="s">
        <v>45</v>
      </c>
      <c r="M66" s="115" t="str">
        <f>IF(B66&gt;1,VLOOKUP(B66,DB!$D$4:$F$800,3,0),"")</f>
        <v>B. B. N.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0.3041666667</v>
      </c>
      <c r="AE66" s="133">
        <f t="shared" si="41"/>
        <v>0.35</v>
      </c>
    </row>
    <row r="67">
      <c r="A67" s="168">
        <v>50.0</v>
      </c>
      <c r="B67" s="168" t="s">
        <v>85</v>
      </c>
      <c r="C67" s="146" t="str">
        <f>IF(B67&gt;1,VLOOKUP(B67,DB!$D$4:$E$800,2,0),"")</f>
        <v>A 320</v>
      </c>
      <c r="D67" s="259">
        <v>0.3138888888888889</v>
      </c>
      <c r="E67" s="231" t="b">
        <v>1</v>
      </c>
      <c r="F67" s="148">
        <v>0.39791666666666664</v>
      </c>
      <c r="G67" s="190" t="b">
        <v>1</v>
      </c>
      <c r="H67" s="228" t="s">
        <v>1076</v>
      </c>
      <c r="I67" s="152" t="str">
        <f>IF(K67&gt;1,VLOOKUP(K67,DB!$A$4:$B$500,2,0),"")</f>
        <v>WALL</v>
      </c>
      <c r="J67" s="153" t="str">
        <f>IF(L67&gt;1,VLOOKUP(L67,DB!$A$4:$B$500,2,0),"")</f>
        <v>WARR</v>
      </c>
      <c r="K67" s="169" t="s">
        <v>185</v>
      </c>
      <c r="L67" s="150" t="s">
        <v>220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0.3138888889</v>
      </c>
      <c r="AE67" s="133">
        <f t="shared" si="41"/>
        <v>0.3979166667</v>
      </c>
    </row>
    <row r="68">
      <c r="A68" s="115">
        <v>51.0</v>
      </c>
      <c r="B68" s="115" t="s">
        <v>83</v>
      </c>
      <c r="C68" s="117" t="str">
        <f>IF(B68&gt;1,VLOOKUP(B68,DB!$D$4:$E$800,2,0),"")</f>
        <v>A 320</v>
      </c>
      <c r="D68" s="264">
        <v>0.3145833333333333</v>
      </c>
      <c r="E68" s="232" t="b">
        <v>1</v>
      </c>
      <c r="F68" s="233">
        <v>0.38958333333333334</v>
      </c>
      <c r="G68" s="234" t="b">
        <v>1</v>
      </c>
      <c r="H68" s="235" t="s">
        <v>1079</v>
      </c>
      <c r="I68" s="219" t="s">
        <v>1165</v>
      </c>
      <c r="J68" s="123" t="str">
        <f>IF(L68&gt;1,VLOOKUP(L68,DB!$A$4:$B$500,2,0),"")</f>
        <v>WADD</v>
      </c>
      <c r="K68" s="236"/>
      <c r="L68" s="227" t="s">
        <v>192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0.3145833333</v>
      </c>
      <c r="AE68" s="133">
        <f t="shared" si="41"/>
        <v>0.3895833333</v>
      </c>
    </row>
    <row r="69">
      <c r="A69" s="168">
        <v>52.0</v>
      </c>
      <c r="B69" s="168" t="s">
        <v>203</v>
      </c>
      <c r="C69" s="146" t="str">
        <f>IF(B69&gt;1,VLOOKUP(B69,DB!$D$4:$E$800,2,0),"")</f>
        <v>A 320</v>
      </c>
      <c r="D69" s="259">
        <v>0.32222222222222224</v>
      </c>
      <c r="E69" s="231" t="b">
        <v>1</v>
      </c>
      <c r="F69" s="148">
        <v>0.3527777777777778</v>
      </c>
      <c r="G69" s="190" t="b">
        <v>1</v>
      </c>
      <c r="H69" s="228" t="s">
        <v>1078</v>
      </c>
      <c r="I69" s="152" t="str">
        <f>IF(K69&gt;1,VLOOKUP(K69,DB!$A$4:$B$500,2,0),"")</f>
        <v>WIBB</v>
      </c>
      <c r="J69" s="153" t="str">
        <f>IF(L69&gt;1,VLOOKUP(L69,DB!$A$4:$B$500,2,0),"")</f>
        <v>WAHI</v>
      </c>
      <c r="K69" s="169" t="s">
        <v>179</v>
      </c>
      <c r="L69" s="150" t="s">
        <v>237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0.3222222222</v>
      </c>
      <c r="AE69" s="133">
        <f t="shared" si="41"/>
        <v>0.3527777778</v>
      </c>
    </row>
    <row r="70">
      <c r="A70" s="115">
        <v>53.0</v>
      </c>
      <c r="B70" s="115" t="s">
        <v>166</v>
      </c>
      <c r="C70" s="117" t="str">
        <f>IF(B70&gt;1,VLOOKUP(B70,DB!$D$4:$E$800,2,0),"")</f>
        <v>A 320</v>
      </c>
      <c r="D70" s="252">
        <v>0.33194444444444443</v>
      </c>
      <c r="E70" s="229" t="b">
        <v>1</v>
      </c>
      <c r="F70" s="119">
        <v>0.36666666666666664</v>
      </c>
      <c r="G70" s="192" t="b">
        <v>1</v>
      </c>
      <c r="H70" s="230" t="s">
        <v>1080</v>
      </c>
      <c r="I70" s="122" t="str">
        <f>IF(K70&gt;1,VLOOKUP(K70,DB!$A$4:$B$500,2,0),"")</f>
        <v>WIPP</v>
      </c>
      <c r="J70" s="123" t="str">
        <f>IF(L70&gt;1,VLOOKUP(L70,DB!$A$4:$B$500,2,0),"")</f>
        <v>WAHQ</v>
      </c>
      <c r="K70" s="124" t="s">
        <v>163</v>
      </c>
      <c r="L70" s="120" t="s">
        <v>150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0.3319444444</v>
      </c>
      <c r="AE70" s="133">
        <f t="shared" si="41"/>
        <v>0.3666666667</v>
      </c>
      <c r="AF70" s="248" t="s">
        <v>1180</v>
      </c>
    </row>
    <row r="71">
      <c r="A71" s="168">
        <v>54.0</v>
      </c>
      <c r="B71" s="168" t="s">
        <v>819</v>
      </c>
      <c r="C71" s="146" t="str">
        <f>IF(B71&gt;1,VLOOKUP(B71,DB!$D$4:$E$800,2,0),"")</f>
        <v>B 733</v>
      </c>
      <c r="D71" s="259">
        <v>0.35</v>
      </c>
      <c r="E71" s="231" t="b">
        <v>1</v>
      </c>
      <c r="F71" s="148">
        <v>0.3875</v>
      </c>
      <c r="G71" s="190" t="b">
        <v>1</v>
      </c>
      <c r="H71" s="228" t="s">
        <v>1101</v>
      </c>
      <c r="I71" s="152" t="str">
        <f>IF(K71&gt;1,VLOOKUP(K71,DB!$A$4:$B$500,2,0),"")</f>
        <v>WIMM</v>
      </c>
      <c r="J71" s="150" t="s">
        <v>1150</v>
      </c>
      <c r="K71" s="169" t="s">
        <v>113</v>
      </c>
      <c r="L71" s="150"/>
      <c r="M71" s="168" t="str">
        <f>IF(B71&gt;1,VLOOKUP(B71,DB!$D$4:$F$800,3,0),"")</f>
        <v>TRI MG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0.35</v>
      </c>
      <c r="AE71" s="133">
        <f t="shared" si="41"/>
        <v>0.3875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305</v>
      </c>
      <c r="C72" s="117" t="str">
        <f>IF(B72&gt;1,VLOOKUP(B72,DB!$D$4:$E$800,2,0),"")</f>
        <v>A 320</v>
      </c>
      <c r="D72" s="264">
        <v>0.3638888888888889</v>
      </c>
      <c r="E72" s="232" t="b">
        <v>1</v>
      </c>
      <c r="F72" s="233">
        <v>0.4083333333333333</v>
      </c>
      <c r="G72" s="234" t="b">
        <v>1</v>
      </c>
      <c r="H72" s="235" t="s">
        <v>1078</v>
      </c>
      <c r="I72" s="122" t="str">
        <f>IF(K72&gt;1,VLOOKUP(K72,DB!$A$4:$B$500,2,0),"")</f>
        <v>WARR</v>
      </c>
      <c r="J72" s="123" t="str">
        <f>IF(L72&gt;1,VLOOKUP(L72,DB!$A$4:$B$500,2,0),"")</f>
        <v>WAHS</v>
      </c>
      <c r="K72" s="236" t="s">
        <v>206</v>
      </c>
      <c r="L72" s="227" t="s">
        <v>258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PK-SNF</v>
      </c>
      <c r="X72" s="131" t="str">
        <f t="shared" si="6"/>
        <v>C 208</v>
      </c>
      <c r="Y72" s="132" t="str">
        <f t="shared" si="7"/>
        <v>PTN</v>
      </c>
      <c r="Z72" s="104" t="b">
        <v>1</v>
      </c>
      <c r="AA72" s="64"/>
      <c r="AC72" s="133"/>
      <c r="AD72" s="133">
        <f t="shared" si="40"/>
        <v>0.3638888889</v>
      </c>
      <c r="AE72" s="133">
        <f t="shared" si="41"/>
        <v>0.4083333333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340</v>
      </c>
      <c r="C73" s="146" t="str">
        <f>IF(B73&gt;1,VLOOKUP(B73,DB!$D$4:$E$800,2,0),"")</f>
        <v>ATR 72</v>
      </c>
      <c r="D73" s="259">
        <v>0.375</v>
      </c>
      <c r="E73" s="231" t="b">
        <v>1</v>
      </c>
      <c r="F73" s="148">
        <v>0.40625</v>
      </c>
      <c r="G73" s="190" t="b">
        <v>1</v>
      </c>
      <c r="H73" s="228" t="s">
        <v>1087</v>
      </c>
      <c r="I73" s="152" t="str">
        <f>IF(K73&gt;1,VLOOKUP(K73,DB!$A$4:$B$500,2,0),"")</f>
        <v>WAHH</v>
      </c>
      <c r="J73" s="153" t="str">
        <f>IF(L73&gt;1,VLOOKUP(L73,DB!$A$4:$B$500,2,0),"")</f>
        <v>WAHH</v>
      </c>
      <c r="K73" s="169" t="s">
        <v>531</v>
      </c>
      <c r="L73" s="150" t="s">
        <v>537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B. G. S.</v>
      </c>
      <c r="Z73" s="104" t="b">
        <v>1</v>
      </c>
      <c r="AA73" s="64"/>
      <c r="AC73" s="133"/>
      <c r="AD73" s="133">
        <f t="shared" si="40"/>
        <v>0.375</v>
      </c>
      <c r="AE73" s="133">
        <f t="shared" si="41"/>
        <v>0.40625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413</v>
      </c>
      <c r="C74" s="117" t="str">
        <f>IF(B74&gt;1,VLOOKUP(B74,DB!$D$4:$E$800,2,0),"")</f>
        <v>A 320</v>
      </c>
      <c r="D74" s="252">
        <v>0.38263888888888886</v>
      </c>
      <c r="E74" s="229" t="b">
        <v>1</v>
      </c>
      <c r="F74" s="119">
        <v>0.4486111111111111</v>
      </c>
      <c r="G74" s="192" t="b">
        <v>1</v>
      </c>
      <c r="H74" s="230" t="s">
        <v>1084</v>
      </c>
      <c r="I74" s="122" t="str">
        <f>IF(K74&gt;1,VLOOKUP(K74,DB!$A$4:$B$500,2,0),"")</f>
        <v>WARR</v>
      </c>
      <c r="J74" s="123" t="str">
        <f>IF(L74&gt;1,VLOOKUP(L74,DB!$A$4:$B$500,2,0),"")</f>
        <v>WAHI</v>
      </c>
      <c r="K74" s="124" t="s">
        <v>497</v>
      </c>
      <c r="L74" s="120" t="s">
        <v>467</v>
      </c>
      <c r="M74" s="115" t="str">
        <f>IF(B74&gt;1,VLOOKUP(B74,DB!$D$4:$F$800,3,0),"")</f>
        <v>CITILINK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T7-TUN</v>
      </c>
      <c r="X74" s="131" t="str">
        <f t="shared" si="6"/>
        <v>HK 850</v>
      </c>
      <c r="Y74" s="132" t="str">
        <f t="shared" si="7"/>
        <v>KARISMA</v>
      </c>
      <c r="Z74" s="104" t="b">
        <v>1</v>
      </c>
      <c r="AA74" s="64"/>
      <c r="AC74" s="133"/>
      <c r="AD74" s="133">
        <f t="shared" si="40"/>
        <v>0.3826388889</v>
      </c>
      <c r="AE74" s="133">
        <f t="shared" si="41"/>
        <v>0.4486111111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687</v>
      </c>
      <c r="C75" s="146" t="str">
        <f>IF(B75&gt;1,VLOOKUP(B75,DB!$D$4:$E$800,2,0),"")</f>
        <v>PIPER PA 34</v>
      </c>
      <c r="D75" s="259">
        <v>0.2951388888888889</v>
      </c>
      <c r="E75" s="231" t="b">
        <v>1</v>
      </c>
      <c r="F75" s="148">
        <v>0.375</v>
      </c>
      <c r="G75" s="190" t="b">
        <v>1</v>
      </c>
      <c r="H75" s="228" t="s">
        <v>1155</v>
      </c>
      <c r="I75" s="221" t="s">
        <v>1171</v>
      </c>
      <c r="J75" s="150" t="s">
        <v>1242</v>
      </c>
      <c r="K75" s="169"/>
      <c r="L75" s="150"/>
      <c r="M75" s="168" t="str">
        <f>IF(B75&gt;1,VLOOKUP(B75,DB!$D$4:$F$800,3,0),"")</f>
        <v>GENESA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0.2951388889</v>
      </c>
      <c r="AE75" s="133">
        <f t="shared" si="41"/>
        <v>0.375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295</v>
      </c>
      <c r="C76" s="117" t="str">
        <f>IF(B76&gt;1,VLOOKUP(B76,DB!$D$4:$E$800,2,0),"")</f>
        <v>A 320</v>
      </c>
      <c r="D76" s="252">
        <v>0.40694444444444444</v>
      </c>
      <c r="E76" s="229" t="b">
        <v>1</v>
      </c>
      <c r="F76" s="119">
        <v>0.4465277777777778</v>
      </c>
      <c r="G76" s="192" t="b">
        <v>1</v>
      </c>
      <c r="H76" s="230" t="s">
        <v>1076</v>
      </c>
      <c r="I76" s="122" t="str">
        <f>IF(K76&gt;1,VLOOKUP(K76,DB!$A$4:$B$500,2,0),"")</f>
        <v>WIPP</v>
      </c>
      <c r="J76" s="123" t="str">
        <f>IF(L76&gt;1,VLOOKUP(L76,DB!$A$4:$B$500,2,0),"")</f>
        <v>WAHQ</v>
      </c>
      <c r="K76" s="124" t="s">
        <v>159</v>
      </c>
      <c r="L76" s="120" t="s">
        <v>233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0.4069444444</v>
      </c>
      <c r="AE76" s="133">
        <f t="shared" si="41"/>
        <v>0.4465277778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440</v>
      </c>
      <c r="C77" s="146" t="str">
        <f>IF(B77&gt;1,VLOOKUP(B77,DB!$D$4:$E$800,2,0),"")</f>
        <v>A 320</v>
      </c>
      <c r="D77" s="259">
        <v>0.4131944444444444</v>
      </c>
      <c r="E77" s="231" t="b">
        <v>1</v>
      </c>
      <c r="F77" s="148">
        <v>0.4548611111111111</v>
      </c>
      <c r="G77" s="190" t="b">
        <v>1</v>
      </c>
      <c r="H77" s="228" t="s">
        <v>1087</v>
      </c>
      <c r="I77" s="152" t="str">
        <f>IF(K77&gt;1,VLOOKUP(K77,DB!$A$4:$B$500,2,0),"")</f>
        <v>WARR</v>
      </c>
      <c r="J77" s="153" t="str">
        <f>IF(L77&gt;1,VLOOKUP(L77,DB!$A$4:$B$500,2,0),"")</f>
        <v>WIPP</v>
      </c>
      <c r="K77" s="169" t="s">
        <v>489</v>
      </c>
      <c r="L77" s="150" t="s">
        <v>463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0.4131944444</v>
      </c>
      <c r="AE77" s="133">
        <f t="shared" si="41"/>
        <v>0.4548611111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819</v>
      </c>
      <c r="C78" s="117" t="str">
        <f>IF(B78&gt;1,VLOOKUP(B78,DB!$D$4:$E$800,2,0),"")</f>
        <v>B 733</v>
      </c>
      <c r="D78" s="252">
        <v>0.39305555555555555</v>
      </c>
      <c r="E78" s="229" t="b">
        <v>1</v>
      </c>
      <c r="F78" s="119">
        <v>0.8395833333333333</v>
      </c>
      <c r="G78" s="192" t="b">
        <v>1</v>
      </c>
      <c r="H78" s="230" t="s">
        <v>1150</v>
      </c>
      <c r="I78" s="219" t="s">
        <v>1101</v>
      </c>
      <c r="J78" s="120" t="s">
        <v>1088</v>
      </c>
      <c r="K78" s="124"/>
      <c r="L78" s="120"/>
      <c r="M78" s="115" t="str">
        <f>IF(B78&gt;1,VLOOKUP(B78,DB!$D$4:$F$800,3,0),"")</f>
        <v>TRI MG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0.3930555556</v>
      </c>
      <c r="AE78" s="133">
        <f t="shared" si="41"/>
        <v>0.8395833333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827</v>
      </c>
      <c r="C79" s="146" t="str">
        <f>IF(B79&gt;1,VLOOKUP(B79,DB!$D$4:$E$800,2,0),"")</f>
        <v>B 733</v>
      </c>
      <c r="D79" s="259">
        <v>0.42569444444444443</v>
      </c>
      <c r="E79" s="231" t="b">
        <v>1</v>
      </c>
      <c r="F79" s="148">
        <v>0.5284722222222222</v>
      </c>
      <c r="G79" s="190" t="b">
        <v>1</v>
      </c>
      <c r="H79" s="228" t="s">
        <v>1093</v>
      </c>
      <c r="I79" s="152" t="str">
        <f>IF(K79&gt;1,VLOOKUP(K79,DB!$A$4:$B$500,2,0),"")</f>
        <v>WAGG</v>
      </c>
      <c r="J79" s="153" t="str">
        <f>IF(L79&gt;1,VLOOKUP(L79,DB!$A$4:$B$500,2,0),"")</f>
        <v>WAGG</v>
      </c>
      <c r="K79" s="169" t="s">
        <v>306</v>
      </c>
      <c r="L79" s="150" t="s">
        <v>300</v>
      </c>
      <c r="M79" s="168" t="str">
        <f>IF(B79&gt;1,VLOOKUP(B79,DB!$D$4:$F$800,3,0),"")</f>
        <v>TRIGANA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0.4256944444</v>
      </c>
      <c r="AE79" s="133">
        <f t="shared" si="41"/>
        <v>0.5284722222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319</v>
      </c>
      <c r="C80" s="117" t="str">
        <f>IF(B80&gt;1,VLOOKUP(B80,DB!$D$4:$E$800,2,0),"")</f>
        <v>A 320</v>
      </c>
      <c r="D80" s="252">
        <v>0.4305555555555556</v>
      </c>
      <c r="E80" s="229" t="b">
        <v>1</v>
      </c>
      <c r="F80" s="119">
        <v>0.4652777777777778</v>
      </c>
      <c r="G80" s="192" t="b">
        <v>1</v>
      </c>
      <c r="H80" s="230" t="s">
        <v>1080</v>
      </c>
      <c r="I80" s="122" t="str">
        <f>IF(K80&gt;1,VLOOKUP(K80,DB!$A$4:$B$500,2,0),"")</f>
        <v>WARA</v>
      </c>
      <c r="J80" s="123" t="str">
        <f>IF(L80&gt;1,VLOOKUP(L80,DB!$A$4:$B$500,2,0),"")</f>
        <v>WARA</v>
      </c>
      <c r="K80" s="124" t="s">
        <v>264</v>
      </c>
      <c r="L80" s="120" t="s">
        <v>271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0.4305555556</v>
      </c>
      <c r="AE80" s="133">
        <f t="shared" si="41"/>
        <v>0.4652777778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710</v>
      </c>
      <c r="C81" s="146" t="str">
        <f>IF(B81&gt;1,VLOOKUP(B81,DB!$D$4:$E$800,2,0),"")</f>
        <v>G VII</v>
      </c>
      <c r="D81" s="259">
        <v>0.4388888888888889</v>
      </c>
      <c r="E81" s="231" t="b">
        <v>1</v>
      </c>
      <c r="F81" s="148">
        <v>0.46875</v>
      </c>
      <c r="G81" s="190" t="b">
        <v>1</v>
      </c>
      <c r="H81" s="228" t="s">
        <v>1096</v>
      </c>
      <c r="I81" s="221" t="s">
        <v>1227</v>
      </c>
      <c r="J81" s="150" t="s">
        <v>1178</v>
      </c>
      <c r="K81" s="169"/>
      <c r="L81" s="150"/>
      <c r="M81" s="168" t="str">
        <f>IF(B81&gt;1,VLOOKUP(B81,DB!$D$4:$F$800,3,0),"")</f>
        <v>JIP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0.4388888889</v>
      </c>
      <c r="AE81" s="133">
        <f t="shared" si="41"/>
        <v>0.46875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205" t="s">
        <v>1035</v>
      </c>
      <c r="C82" s="117" t="str">
        <f>IF(B82&gt;1,VLOOKUP(B82,DB!$D$4:$E$800,2,0),"")</f>
        <v>G VI</v>
      </c>
      <c r="D82" s="252">
        <v>0.45</v>
      </c>
      <c r="E82" s="229" t="b">
        <v>1</v>
      </c>
      <c r="F82" s="119">
        <v>0.4652777777777778</v>
      </c>
      <c r="G82" s="192" t="b">
        <v>1</v>
      </c>
      <c r="H82" s="230" t="s">
        <v>1100</v>
      </c>
      <c r="I82" s="219" t="s">
        <v>1156</v>
      </c>
      <c r="J82" s="120" t="s">
        <v>1079</v>
      </c>
      <c r="K82" s="124"/>
      <c r="L82" s="120"/>
      <c r="M82" s="115" t="s">
        <v>1236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0.45</v>
      </c>
      <c r="AE82" s="133">
        <f t="shared" si="41"/>
        <v>0.4652777778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666</v>
      </c>
      <c r="C83" s="146" t="str">
        <f>IF(B83&gt;1,VLOOKUP(B83,DB!$D$4:$E$800,2,0),"")</f>
        <v>B 738</v>
      </c>
      <c r="D83" s="259">
        <v>0.48680555555555555</v>
      </c>
      <c r="E83" s="231" t="b">
        <v>1</v>
      </c>
      <c r="F83" s="148">
        <v>0.5229166666666667</v>
      </c>
      <c r="G83" s="190" t="b">
        <v>1</v>
      </c>
      <c r="H83" s="228" t="s">
        <v>1087</v>
      </c>
      <c r="I83" s="152" t="str">
        <f>IF(K83&gt;1,VLOOKUP(K83,DB!$A$4:$B$500,2,0),"")</f>
        <v>WIMM</v>
      </c>
      <c r="J83" s="153" t="str">
        <f>IF(L83&gt;1,VLOOKUP(L83,DB!$A$4:$B$500,2,0),"")</f>
        <v>WARR</v>
      </c>
      <c r="K83" s="169" t="s">
        <v>73</v>
      </c>
      <c r="L83" s="150" t="s">
        <v>74</v>
      </c>
      <c r="M83" s="168" t="str">
        <f>IF(B83&gt;1,VLOOKUP(B83,DB!$D$4:$F$800,3,0),"")</f>
        <v>GARUDA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0.4868055556</v>
      </c>
      <c r="AE83" s="133">
        <f t="shared" si="41"/>
        <v>0.5229166667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456</v>
      </c>
      <c r="C84" s="117" t="str">
        <f>IF(B84&gt;1,VLOOKUP(B84,DB!$D$4:$E$800,2,0),"")</f>
        <v>A 320</v>
      </c>
      <c r="D84" s="252">
        <v>0.4888888888888889</v>
      </c>
      <c r="E84" s="229" t="b">
        <v>1</v>
      </c>
      <c r="F84" s="119">
        <v>0.5277777777777778</v>
      </c>
      <c r="G84" s="192" t="b">
        <v>1</v>
      </c>
      <c r="H84" s="230" t="s">
        <v>1084</v>
      </c>
      <c r="I84" s="122" t="str">
        <f>IF(K84&gt;1,VLOOKUP(K84,DB!$A$4:$B$500,2,0),"")</f>
        <v>WIMN</v>
      </c>
      <c r="J84" s="123" t="str">
        <f>IF(L84&gt;1,VLOOKUP(L84,DB!$A$4:$B$500,2,0),"")</f>
        <v>WARA</v>
      </c>
      <c r="K84" s="124" t="s">
        <v>437</v>
      </c>
      <c r="L84" s="120" t="s">
        <v>483</v>
      </c>
      <c r="M84" s="115" t="str">
        <f>IF(B84&gt;1,VLOOKUP(B84,DB!$D$4:$F$800,3,0),"")</f>
        <v>CITILINK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0.4888888889</v>
      </c>
      <c r="AE84" s="133">
        <f t="shared" si="41"/>
        <v>0.5277777778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998</v>
      </c>
      <c r="C85" s="146" t="str">
        <f>IF(B85&gt;1,VLOOKUP(B85,DB!$D$4:$E$800,2,0),"")</f>
        <v>G V</v>
      </c>
      <c r="D85" s="259">
        <v>0.4597222222222222</v>
      </c>
      <c r="E85" s="231" t="b">
        <v>1</v>
      </c>
      <c r="F85" s="148">
        <v>0.48055555555555557</v>
      </c>
      <c r="G85" s="190" t="b">
        <v>1</v>
      </c>
      <c r="H85" s="228" t="s">
        <v>1092</v>
      </c>
      <c r="I85" s="221" t="s">
        <v>1178</v>
      </c>
      <c r="J85" s="150" t="s">
        <v>1156</v>
      </c>
      <c r="K85" s="169"/>
      <c r="L85" s="150"/>
      <c r="M85" s="168" t="s">
        <v>1138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0.4597222222</v>
      </c>
      <c r="AE85" s="133">
        <f t="shared" si="41"/>
        <v>0.4805555556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166</v>
      </c>
      <c r="C86" s="117" t="str">
        <f>IF(B86&gt;1,VLOOKUP(B86,DB!$D$4:$E$800,2,0),"")</f>
        <v>A 320</v>
      </c>
      <c r="D86" s="252">
        <v>0.4930555555555556</v>
      </c>
      <c r="E86" s="229" t="b">
        <v>1</v>
      </c>
      <c r="F86" s="119">
        <v>0.5354166666666667</v>
      </c>
      <c r="G86" s="192" t="b">
        <v>1</v>
      </c>
      <c r="H86" s="230" t="s">
        <v>1076</v>
      </c>
      <c r="I86" s="122" t="str">
        <f>IF(K86&gt;1,VLOOKUP(K86,DB!$A$4:$B$500,2,0),"")</f>
        <v>WAHQ</v>
      </c>
      <c r="J86" s="123" t="str">
        <f>IF(L86&gt;1,VLOOKUP(L86,DB!$A$4:$B$500,2,0),"")</f>
        <v>WAHI</v>
      </c>
      <c r="K86" s="124" t="s">
        <v>147</v>
      </c>
      <c r="L86" s="120" t="s">
        <v>245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0.4930555556</v>
      </c>
      <c r="AE86" s="133">
        <f t="shared" si="41"/>
        <v>0.5354166667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203</v>
      </c>
      <c r="C87" s="146" t="str">
        <f>IF(B87&gt;1,VLOOKUP(B87,DB!$D$4:$E$800,2,0),"")</f>
        <v>A 320</v>
      </c>
      <c r="D87" s="259">
        <v>0.4826388888888889</v>
      </c>
      <c r="E87" s="231" t="b">
        <v>1</v>
      </c>
      <c r="F87" s="148">
        <v>0.5166666666666667</v>
      </c>
      <c r="G87" s="190" t="b">
        <v>1</v>
      </c>
      <c r="H87" s="228" t="s">
        <v>1078</v>
      </c>
      <c r="I87" s="152" t="str">
        <f>IF(K87&gt;1,VLOOKUP(K87,DB!$A$4:$B$500,2,0),"")</f>
        <v>WAHI</v>
      </c>
      <c r="J87" s="153" t="str">
        <f>IF(L87&gt;1,VLOOKUP(L87,DB!$A$4:$B$500,2,0),"")</f>
        <v>WIMM</v>
      </c>
      <c r="K87" s="169" t="s">
        <v>247</v>
      </c>
      <c r="L87" s="150" t="s">
        <v>141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0.4826388889</v>
      </c>
      <c r="AE87" s="133">
        <f t="shared" si="41"/>
        <v>0.5166666667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205" t="s">
        <v>1035</v>
      </c>
      <c r="C88" s="117" t="str">
        <f>IF(B88&gt;1,VLOOKUP(B88,DB!$D$4:$E$800,2,0),"")</f>
        <v>G VI</v>
      </c>
      <c r="D88" s="264">
        <v>0.4673611111111111</v>
      </c>
      <c r="E88" s="232" t="b">
        <v>1</v>
      </c>
      <c r="F88" s="233">
        <v>0.5388888888888889</v>
      </c>
      <c r="G88" s="234" t="b">
        <v>1</v>
      </c>
      <c r="H88" s="235" t="s">
        <v>1079</v>
      </c>
      <c r="I88" s="219" t="s">
        <v>1100</v>
      </c>
      <c r="J88" s="120" t="s">
        <v>1175</v>
      </c>
      <c r="K88" s="236"/>
      <c r="L88" s="227"/>
      <c r="M88" s="115" t="s">
        <v>1236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0.4673611111</v>
      </c>
      <c r="AE88" s="133">
        <f t="shared" si="41"/>
        <v>0.5388888889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100</v>
      </c>
      <c r="C89" s="146" t="str">
        <f>IF(B89&gt;1,VLOOKUP(B89,DB!$D$4:$E$800,2,0),"")</f>
        <v>A 320</v>
      </c>
      <c r="D89" s="259">
        <v>0.5083333333333333</v>
      </c>
      <c r="E89" s="231" t="b">
        <v>1</v>
      </c>
      <c r="F89" s="148">
        <v>0.5451388888888888</v>
      </c>
      <c r="G89" s="190" t="b">
        <v>1</v>
      </c>
      <c r="H89" s="228" t="s">
        <v>1080</v>
      </c>
      <c r="I89" s="152" t="str">
        <f>IF(K89&gt;1,VLOOKUP(K89,DB!$A$4:$B$500,2,0),"")</f>
        <v>WARR</v>
      </c>
      <c r="J89" s="153" t="str">
        <f>IF(L89&gt;1,VLOOKUP(L89,DB!$A$4:$B$500,2,0),"")</f>
        <v>WIPP</v>
      </c>
      <c r="K89" s="169" t="s">
        <v>218</v>
      </c>
      <c r="L89" s="150" t="s">
        <v>152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0.5083333333</v>
      </c>
      <c r="AE89" s="133">
        <f t="shared" si="41"/>
        <v>0.5451388889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833</v>
      </c>
      <c r="C90" s="117" t="str">
        <f>IF(B90&gt;1,VLOOKUP(B90,DB!$D$4:$E$800,2,0),"")</f>
        <v>B 733</v>
      </c>
      <c r="D90" s="252">
        <v>0.5263888888888889</v>
      </c>
      <c r="E90" s="229" t="b">
        <v>1</v>
      </c>
      <c r="F90" s="119">
        <v>0.65625</v>
      </c>
      <c r="G90" s="192" t="b">
        <v>1</v>
      </c>
      <c r="H90" s="230" t="s">
        <v>1097</v>
      </c>
      <c r="I90" s="122" t="str">
        <f>IF(K90&gt;1,VLOOKUP(K90,DB!$A$4:$B$500,2,0),"")</f>
        <v>WIMM</v>
      </c>
      <c r="J90" s="123" t="str">
        <f>IF(L90&gt;1,VLOOKUP(L90,DB!$A$4:$B$500,2,0),"")</f>
        <v>WALL</v>
      </c>
      <c r="K90" s="124" t="s">
        <v>292</v>
      </c>
      <c r="L90" s="120" t="s">
        <v>349</v>
      </c>
      <c r="M90" s="115" t="str">
        <f>IF(B90&gt;1,VLOOKUP(B90,DB!$D$4:$F$800,3,0),"")</f>
        <v>TRIGANA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0.5263888889</v>
      </c>
      <c r="AE90" s="133">
        <f t="shared" si="41"/>
        <v>0.65625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760</v>
      </c>
      <c r="C91" s="146" t="str">
        <f>IF(B91&gt;1,VLOOKUP(B91,DB!$D$4:$E$800,2,0),"")</f>
        <v>PH 300</v>
      </c>
      <c r="D91" s="259">
        <v>0.4791666666666667</v>
      </c>
      <c r="E91" s="231" t="b">
        <v>1</v>
      </c>
      <c r="F91" s="148">
        <v>0.5402777777777777</v>
      </c>
      <c r="G91" s="190" t="b">
        <v>1</v>
      </c>
      <c r="H91" s="228" t="s">
        <v>1096</v>
      </c>
      <c r="I91" s="221" t="s">
        <v>1171</v>
      </c>
      <c r="J91" s="150" t="s">
        <v>1243</v>
      </c>
      <c r="K91" s="169"/>
      <c r="L91" s="150"/>
      <c r="M91" s="168" t="str">
        <f>IF(B91&gt;1,VLOOKUP(B91,DB!$D$4:$F$800,3,0),"")</f>
        <v>PURAWISATA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0.4791666667</v>
      </c>
      <c r="AE91" s="133">
        <f t="shared" si="41"/>
        <v>0.5402777778</v>
      </c>
    </row>
    <row r="92">
      <c r="A92" s="115">
        <v>75.0</v>
      </c>
      <c r="B92" s="115" t="s">
        <v>998</v>
      </c>
      <c r="C92" s="117" t="str">
        <f>IF(B92&gt;1,VLOOKUP(B92,DB!$D$4:$E$800,2,0),"")</f>
        <v>G V</v>
      </c>
      <c r="D92" s="252">
        <v>0.4875</v>
      </c>
      <c r="E92" s="229" t="b">
        <v>1</v>
      </c>
      <c r="F92" s="119"/>
      <c r="G92" s="192" t="b">
        <v>0</v>
      </c>
      <c r="H92" s="230" t="s">
        <v>1156</v>
      </c>
      <c r="I92" s="219" t="s">
        <v>1092</v>
      </c>
      <c r="J92" s="123" t="str">
        <f>IF(L92&gt;1,VLOOKUP(L92,DB!$A$4:$B$500,2,0),"")</f>
        <v/>
      </c>
      <c r="K92" s="124"/>
      <c r="L92" s="120"/>
      <c r="M92" s="115" t="s">
        <v>1138</v>
      </c>
      <c r="N92" s="220"/>
      <c r="O92" s="128" t="str">
        <f t="shared" si="34"/>
        <v>RON</v>
      </c>
      <c r="Q92" s="64" t="str">
        <f t="shared" si="35"/>
        <v>SA13</v>
      </c>
      <c r="R92" s="64" t="str">
        <f t="shared" si="36"/>
        <v>RON</v>
      </c>
      <c r="S92" s="64" t="str">
        <f t="shared" si="37"/>
        <v>G V</v>
      </c>
      <c r="T92" s="64" t="str">
        <f t="shared" si="38"/>
        <v>VP-CWZ</v>
      </c>
      <c r="U92" s="64" t="str">
        <f t="shared" si="39"/>
        <v>KARISMA</v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0.4875</v>
      </c>
      <c r="AE92" s="133" t="str">
        <f t="shared" si="41"/>
        <v>-</v>
      </c>
    </row>
    <row r="93">
      <c r="A93" s="168">
        <v>76.0</v>
      </c>
      <c r="B93" s="337" t="s">
        <v>305</v>
      </c>
      <c r="C93" s="338" t="str">
        <f>IF(B93&gt;1,VLOOKUP(B93,DB!$D$4:$E$800,2,0),"")</f>
        <v>A 320</v>
      </c>
      <c r="D93" s="339">
        <v>0.5243055555555556</v>
      </c>
      <c r="E93" s="231" t="b">
        <v>1</v>
      </c>
      <c r="F93" s="148">
        <v>0.5756944444444444</v>
      </c>
      <c r="G93" s="190" t="b">
        <v>1</v>
      </c>
      <c r="H93" s="228" t="s">
        <v>1100</v>
      </c>
      <c r="I93" s="340" t="str">
        <f>IF(K93&gt;1,VLOOKUP(K93,DB!$A$4:$B$500,2,0),"")</f>
        <v>WAHS</v>
      </c>
      <c r="J93" s="153" t="str">
        <f>IF(L93&gt;1,VLOOKUP(L93,DB!$A$4:$B$500,2,0),"")</f>
        <v>WIEE</v>
      </c>
      <c r="K93" s="341" t="s">
        <v>256</v>
      </c>
      <c r="L93" s="150" t="s">
        <v>183</v>
      </c>
      <c r="M93" s="337" t="str">
        <f>IF(B93&gt;1,VLOOKUP(B93,DB!$D$4:$F$800,3,0),"")</f>
        <v>BATIK AIR</v>
      </c>
      <c r="N93" s="342" t="s">
        <v>1179</v>
      </c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0.5243055556</v>
      </c>
      <c r="AE93" s="133">
        <f t="shared" si="41"/>
        <v>0.5756944444</v>
      </c>
    </row>
    <row r="94">
      <c r="A94" s="115">
        <v>77.0</v>
      </c>
      <c r="B94" s="115" t="s">
        <v>340</v>
      </c>
      <c r="C94" s="117" t="str">
        <f>IF(B94&gt;1,VLOOKUP(B94,DB!$D$4:$E$800,2,0),"")</f>
        <v>ATR 72</v>
      </c>
      <c r="D94" s="252">
        <v>0.5347222222222222</v>
      </c>
      <c r="E94" s="229" t="b">
        <v>1</v>
      </c>
      <c r="F94" s="119">
        <v>0.5611111111111111</v>
      </c>
      <c r="G94" s="192" t="b">
        <v>1</v>
      </c>
      <c r="H94" s="230" t="s">
        <v>1087</v>
      </c>
      <c r="I94" s="122" t="str">
        <f>IF(K94&gt;1,VLOOKUP(K94,DB!$A$4:$B$500,2,0),"")</f>
        <v>WAHH</v>
      </c>
      <c r="J94" s="123" t="str">
        <f>IF(L94&gt;1,VLOOKUP(L94,DB!$A$4:$B$500,2,0),"")</f>
        <v>WAHH</v>
      </c>
      <c r="K94" s="124" t="s">
        <v>535</v>
      </c>
      <c r="L94" s="120" t="s">
        <v>533</v>
      </c>
      <c r="M94" s="115" t="str">
        <f>IF(B94&gt;1,VLOOKUP(B94,DB!$D$4:$F$800,3,0),"")</f>
        <v>CITILINK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0.5347222222</v>
      </c>
      <c r="AE94" s="133">
        <f t="shared" si="41"/>
        <v>0.5611111111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823</v>
      </c>
      <c r="C95" s="146" t="str">
        <f>IF(B95&gt;1,VLOOKUP(B95,DB!$D$4:$E$800,2,0),"")</f>
        <v>B 733</v>
      </c>
      <c r="D95" s="259">
        <v>0.5381944444444444</v>
      </c>
      <c r="E95" s="231" t="b">
        <v>1</v>
      </c>
      <c r="F95" s="148">
        <v>0.64375</v>
      </c>
      <c r="G95" s="190" t="b">
        <v>1</v>
      </c>
      <c r="H95" s="228" t="s">
        <v>1093</v>
      </c>
      <c r="I95" s="152" t="str">
        <f>IF(K95&gt;1,VLOOKUP(K95,DB!$A$4:$B$500,2,0),"")</f>
        <v>WIDN</v>
      </c>
      <c r="J95" s="153" t="str">
        <f>IF(L95&gt;1,VLOOKUP(L95,DB!$A$4:$B$500,2,0),"")</f>
        <v>WAOO</v>
      </c>
      <c r="K95" s="169" t="s">
        <v>316</v>
      </c>
      <c r="L95" s="150" t="s">
        <v>341</v>
      </c>
      <c r="M95" s="168" t="str">
        <f>IF(B95&gt;1,VLOOKUP(B95,DB!$D$4:$F$800,3,0),"")</f>
        <v>TRIGANA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0.5381944444</v>
      </c>
      <c r="AE95" s="133">
        <f t="shared" si="41"/>
        <v>0.64375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205" t="s">
        <v>1013</v>
      </c>
      <c r="C96" s="117" t="str">
        <f>IF(B96&gt;1,VLOOKUP(B96,DB!$D$4:$E$800,2,0),"")</f>
        <v>EMB 135</v>
      </c>
      <c r="D96" s="252">
        <v>0.49444444444444446</v>
      </c>
      <c r="E96" s="229" t="b">
        <v>1</v>
      </c>
      <c r="F96" s="119">
        <v>0.6194444444444445</v>
      </c>
      <c r="G96" s="192" t="b">
        <v>1</v>
      </c>
      <c r="H96" s="230" t="s">
        <v>1085</v>
      </c>
      <c r="I96" s="219" t="s">
        <v>1141</v>
      </c>
      <c r="J96" s="120" t="s">
        <v>153</v>
      </c>
      <c r="K96" s="124"/>
      <c r="L96" s="120"/>
      <c r="M96" s="115" t="s">
        <v>1138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0.4944444444</v>
      </c>
      <c r="AE96" s="133">
        <f t="shared" si="41"/>
        <v>0.6194444444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85</v>
      </c>
      <c r="C97" s="146" t="str">
        <f>IF(B97&gt;1,VLOOKUP(B97,DB!$D$4:$E$800,2,0),"")</f>
        <v>A 320</v>
      </c>
      <c r="D97" s="259">
        <v>0.5409722222222222</v>
      </c>
      <c r="E97" s="231" t="b">
        <v>1</v>
      </c>
      <c r="F97" s="148">
        <v>0.5833333333333334</v>
      </c>
      <c r="G97" s="190" t="b">
        <v>1</v>
      </c>
      <c r="H97" s="228" t="s">
        <v>1078</v>
      </c>
      <c r="I97" s="152" t="str">
        <f>IF(K97&gt;1,VLOOKUP(K97,DB!$A$4:$B$500,2,0),"")</f>
        <v>WARR</v>
      </c>
      <c r="J97" s="153" t="str">
        <f>IF(L97&gt;1,VLOOKUP(L97,DB!$A$4:$B$500,2,0),"")</f>
        <v>WARR</v>
      </c>
      <c r="K97" s="169" t="s">
        <v>226</v>
      </c>
      <c r="L97" s="150" t="s">
        <v>198</v>
      </c>
      <c r="M97" s="168" t="str">
        <f>IF(B97&gt;1,VLOOKUP(B97,DB!$D$4:$F$800,3,0),"")</f>
        <v>BATIK AIR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0.5409722222</v>
      </c>
      <c r="AE97" s="133">
        <f t="shared" si="41"/>
        <v>0.5833333333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295</v>
      </c>
      <c r="C98" s="117" t="str">
        <f>IF(B98&gt;1,VLOOKUP(B98,DB!$D$4:$E$800,2,0),"")</f>
        <v>A 320</v>
      </c>
      <c r="D98" s="252">
        <v>0.5611111111111111</v>
      </c>
      <c r="E98" s="229" t="b">
        <v>1</v>
      </c>
      <c r="F98" s="119">
        <v>0.6555555555555556</v>
      </c>
      <c r="G98" s="192" t="b">
        <v>1</v>
      </c>
      <c r="H98" s="230" t="s">
        <v>1084</v>
      </c>
      <c r="I98" s="122" t="str">
        <f>IF(K98&gt;1,VLOOKUP(K98,DB!$A$4:$B$500,2,0),"")</f>
        <v>WAHQ</v>
      </c>
      <c r="J98" s="123" t="str">
        <f>IF(L98&gt;1,VLOOKUP(L98,DB!$A$4:$B$500,2,0),"")</f>
        <v>WADD</v>
      </c>
      <c r="K98" s="124" t="s">
        <v>235</v>
      </c>
      <c r="L98" s="120" t="s">
        <v>196</v>
      </c>
      <c r="M98" s="115" t="str">
        <f>IF(B98&gt;1,VLOOKUP(B98,DB!$D$4:$F$800,3,0),"")</f>
        <v>BATIK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0.5611111111</v>
      </c>
      <c r="AE98" s="133">
        <f t="shared" si="41"/>
        <v>0.6555555556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440</v>
      </c>
      <c r="C99" s="146" t="str">
        <f>IF(B99&gt;1,VLOOKUP(B99,DB!$D$4:$E$800,2,0),"")</f>
        <v>A 320</v>
      </c>
      <c r="D99" s="259">
        <v>0.5833333333333334</v>
      </c>
      <c r="E99" s="231" t="b">
        <v>1</v>
      </c>
      <c r="F99" s="148">
        <v>0.6111111111111112</v>
      </c>
      <c r="G99" s="190" t="b">
        <v>1</v>
      </c>
      <c r="H99" s="228" t="s">
        <v>1087</v>
      </c>
      <c r="I99" s="152" t="str">
        <f>IF(K99&gt;1,VLOOKUP(K99,DB!$A$4:$B$500,2,0),"")</f>
        <v>WIPP</v>
      </c>
      <c r="J99" s="153" t="str">
        <f>IF(L99&gt;1,VLOOKUP(L99,DB!$A$4:$B$500,2,0),"")</f>
        <v>WARR</v>
      </c>
      <c r="K99" s="169" t="s">
        <v>465</v>
      </c>
      <c r="L99" s="150" t="s">
        <v>495</v>
      </c>
      <c r="M99" s="168" t="str">
        <f>IF(B99&gt;1,VLOOKUP(B99,DB!$D$4:$F$800,3,0),"")</f>
        <v>CITILINK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0.5833333333</v>
      </c>
      <c r="AE99" s="133">
        <f t="shared" si="41"/>
        <v>0.6111111111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83</v>
      </c>
      <c r="C100" s="117" t="str">
        <f>IF(B100&gt;1,VLOOKUP(B100,DB!$D$4:$E$800,2,0),"")</f>
        <v>A 320</v>
      </c>
      <c r="D100" s="252">
        <v>0.5868055555555556</v>
      </c>
      <c r="E100" s="229" t="b">
        <v>1</v>
      </c>
      <c r="F100" s="119">
        <v>0.6215277777777778</v>
      </c>
      <c r="G100" s="192" t="b">
        <v>1</v>
      </c>
      <c r="H100" s="230" t="s">
        <v>1076</v>
      </c>
      <c r="I100" s="122" t="str">
        <f>IF(K100&gt;1,VLOOKUP(K100,DB!$A$4:$B$500,2,0),"")</f>
        <v>WADD</v>
      </c>
      <c r="J100" s="123" t="str">
        <f>IF(L100&gt;1,VLOOKUP(L100,DB!$A$4:$B$500,2,0),"")</f>
        <v>WAHS</v>
      </c>
      <c r="K100" s="124" t="s">
        <v>189</v>
      </c>
      <c r="L100" s="120" t="s">
        <v>262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0.5868055556</v>
      </c>
      <c r="AE100" s="133">
        <f t="shared" si="41"/>
        <v>0.6215277778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31</v>
      </c>
      <c r="C101" s="146" t="str">
        <f>IF(B101&gt;1,VLOOKUP(B101,DB!$D$4:$E$800,2,0),"")</f>
        <v>B 734</v>
      </c>
      <c r="D101" s="259">
        <v>0.5819444444444445</v>
      </c>
      <c r="E101" s="231" t="b">
        <v>1</v>
      </c>
      <c r="F101" s="148">
        <v>0.7041666666666667</v>
      </c>
      <c r="G101" s="190" t="b">
        <v>1</v>
      </c>
      <c r="H101" s="228" t="s">
        <v>1101</v>
      </c>
      <c r="I101" s="152" t="str">
        <f>IF(K101&gt;1,VLOOKUP(K101,DB!$A$4:$B$500,2,0),"")</f>
        <v>WIOO</v>
      </c>
      <c r="J101" s="150" t="s">
        <v>1141</v>
      </c>
      <c r="K101" s="169" t="s">
        <v>48</v>
      </c>
      <c r="L101" s="150"/>
      <c r="M101" s="168" t="str">
        <f>IF(B101&gt;1,VLOOKUP(B101,DB!$D$4:$F$800,3,0),"")</f>
        <v>B. B. N.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0.5819444444</v>
      </c>
      <c r="AE101" s="133">
        <f t="shared" si="41"/>
        <v>0.7041666667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1039</v>
      </c>
      <c r="C102" s="117" t="str">
        <f>IF(B102&gt;1,VLOOKUP(B102,DB!$D$4:$E$800,2,0),"")</f>
        <v>B 733</v>
      </c>
      <c r="D102" s="252">
        <v>0.5743055555555555</v>
      </c>
      <c r="E102" s="229" t="b">
        <v>1</v>
      </c>
      <c r="F102" s="119">
        <v>0.6048611111111111</v>
      </c>
      <c r="G102" s="192" t="b">
        <v>1</v>
      </c>
      <c r="H102" s="230" t="s">
        <v>1079</v>
      </c>
      <c r="I102" s="219" t="s">
        <v>82</v>
      </c>
      <c r="J102" s="120" t="s">
        <v>1152</v>
      </c>
      <c r="K102" s="124"/>
      <c r="L102" s="120"/>
      <c r="M102" s="115" t="s">
        <v>1244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39</v>
      </c>
      <c r="AA102" s="14"/>
      <c r="AD102" s="133">
        <f t="shared" si="40"/>
        <v>0.5743055556</v>
      </c>
      <c r="AE102" s="133">
        <f t="shared" si="41"/>
        <v>0.6048611111</v>
      </c>
    </row>
    <row r="103">
      <c r="A103" s="168">
        <v>86.0</v>
      </c>
      <c r="B103" s="168" t="s">
        <v>740</v>
      </c>
      <c r="C103" s="146" t="str">
        <f>IF(B103&gt;1,VLOOKUP(B103,DB!$D$4:$E$800,2,0),"")</f>
        <v>C 172</v>
      </c>
      <c r="D103" s="259">
        <v>0.56875</v>
      </c>
      <c r="E103" s="231" t="b">
        <v>1</v>
      </c>
      <c r="F103" s="148">
        <v>0.5798611111111112</v>
      </c>
      <c r="G103" s="190" t="b">
        <v>1</v>
      </c>
      <c r="H103" s="228" t="s">
        <v>1075</v>
      </c>
      <c r="I103" s="221" t="s">
        <v>1233</v>
      </c>
      <c r="J103" s="150" t="s">
        <v>1171</v>
      </c>
      <c r="K103" s="169"/>
      <c r="L103" s="150"/>
      <c r="M103" s="168" t="str">
        <f>IF(B103&gt;1,VLOOKUP(B103,DB!$D$4:$F$800,3,0),"")</f>
        <v>PREMI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Z102-'03'!Z102</f>
        <v>-3</v>
      </c>
      <c r="AC103" s="133"/>
      <c r="AD103" s="133">
        <f t="shared" si="40"/>
        <v>0.56875</v>
      </c>
      <c r="AE103" s="133">
        <f t="shared" si="41"/>
        <v>0.5798611111</v>
      </c>
    </row>
    <row r="104">
      <c r="A104" s="115">
        <v>87.0</v>
      </c>
      <c r="B104" s="115" t="s">
        <v>319</v>
      </c>
      <c r="C104" s="117" t="str">
        <f>IF(B104&gt;1,VLOOKUP(B104,DB!$D$4:$E$800,2,0),"")</f>
        <v>A 320</v>
      </c>
      <c r="D104" s="252">
        <v>0.6083333333333333</v>
      </c>
      <c r="E104" s="229" t="b">
        <v>1</v>
      </c>
      <c r="F104" s="119">
        <v>0.6493055555555556</v>
      </c>
      <c r="G104" s="192" t="b">
        <v>1</v>
      </c>
      <c r="H104" s="230" t="s">
        <v>1080</v>
      </c>
      <c r="I104" s="122" t="str">
        <f>IF(K104&gt;1,VLOOKUP(K104,DB!$A$4:$B$500,2,0),"")</f>
        <v>WARA</v>
      </c>
      <c r="J104" s="123" t="str">
        <f>IF(L104&gt;1,VLOOKUP(L104,DB!$A$4:$B$500,2,0),"")</f>
        <v>WIPP</v>
      </c>
      <c r="K104" s="124" t="s">
        <v>269</v>
      </c>
      <c r="L104" s="120" t="s">
        <v>167</v>
      </c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0.6083333333</v>
      </c>
      <c r="AE104" s="133">
        <f t="shared" si="41"/>
        <v>0.6493055556</v>
      </c>
    </row>
    <row r="105">
      <c r="A105" s="168">
        <v>88.0</v>
      </c>
      <c r="B105" s="168" t="s">
        <v>413</v>
      </c>
      <c r="C105" s="146" t="str">
        <f>IF(B105&gt;1,VLOOKUP(B105,DB!$D$4:$E$800,2,0),"")</f>
        <v>A 320</v>
      </c>
      <c r="D105" s="259">
        <v>0.6006944444444444</v>
      </c>
      <c r="E105" s="231" t="b">
        <v>1</v>
      </c>
      <c r="F105" s="148">
        <v>0.6659722222222222</v>
      </c>
      <c r="G105" s="190" t="b">
        <v>1</v>
      </c>
      <c r="H105" s="228" t="s">
        <v>1078</v>
      </c>
      <c r="I105" s="152" t="str">
        <f>IF(K105&gt;1,VLOOKUP(K105,DB!$A$4:$B$500,2,0),"")</f>
        <v>WAHI</v>
      </c>
      <c r="J105" s="153" t="str">
        <f>IF(L105&gt;1,VLOOKUP(L105,DB!$A$4:$B$500,2,0),"")</f>
        <v>WIMM</v>
      </c>
      <c r="K105" s="169" t="s">
        <v>469</v>
      </c>
      <c r="L105" s="150" t="s">
        <v>439</v>
      </c>
      <c r="M105" s="168" t="str">
        <f>IF(B105&gt;1,VLOOKUP(B105,DB!$D$4:$F$800,3,0),"")</f>
        <v>CITILINK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0.6006944444</v>
      </c>
      <c r="AE105" s="133">
        <f t="shared" si="41"/>
        <v>0.6659722222</v>
      </c>
    </row>
    <row r="106">
      <c r="A106" s="115">
        <v>89.0</v>
      </c>
      <c r="B106" s="115" t="s">
        <v>687</v>
      </c>
      <c r="C106" s="117" t="str">
        <f>IF(B106&gt;1,VLOOKUP(B106,DB!$D$4:$E$800,2,0),"")</f>
        <v>PIPER PA 34</v>
      </c>
      <c r="D106" s="252">
        <v>0.6125</v>
      </c>
      <c r="E106" s="229" t="b">
        <v>1</v>
      </c>
      <c r="F106" s="119">
        <v>0.6298611111111111</v>
      </c>
      <c r="G106" s="192" t="b">
        <v>1</v>
      </c>
      <c r="H106" s="230" t="s">
        <v>1141</v>
      </c>
      <c r="I106" s="219" t="s">
        <v>1242</v>
      </c>
      <c r="J106" s="120" t="s">
        <v>1171</v>
      </c>
      <c r="K106" s="124"/>
      <c r="L106" s="120"/>
      <c r="M106" s="115" t="str">
        <f>IF(B106&gt;1,VLOOKUP(B106,DB!$D$4:$F$800,3,0),"")</f>
        <v>GENESA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0.6125</v>
      </c>
      <c r="AE106" s="133">
        <f t="shared" si="41"/>
        <v>0.6298611111</v>
      </c>
    </row>
    <row r="107">
      <c r="A107" s="168">
        <v>90.0</v>
      </c>
      <c r="B107" s="168" t="s">
        <v>699</v>
      </c>
      <c r="C107" s="146" t="str">
        <f>IF(B107&gt;1,VLOOKUP(B107,DB!$D$4:$E$800,2,0),"")</f>
        <v>G IV</v>
      </c>
      <c r="D107" s="259">
        <v>0.5875</v>
      </c>
      <c r="E107" s="231" t="b">
        <v>1</v>
      </c>
      <c r="F107" s="148">
        <v>0.6381944444444444</v>
      </c>
      <c r="G107" s="190" t="b">
        <v>1</v>
      </c>
      <c r="H107" s="228" t="s">
        <v>1096</v>
      </c>
      <c r="I107" s="221" t="s">
        <v>1148</v>
      </c>
      <c r="J107" s="150" t="s">
        <v>1178</v>
      </c>
      <c r="K107" s="169"/>
      <c r="L107" s="150" t="s">
        <v>1245</v>
      </c>
      <c r="M107" s="168" t="str">
        <f>IF(B107&gt;1,VLOOKUP(B107,DB!$D$4:$F$800,3,0),"")</f>
        <v>JETSET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0.5875</v>
      </c>
      <c r="AE107" s="133">
        <f t="shared" si="41"/>
        <v>0.6381944444</v>
      </c>
    </row>
    <row r="108">
      <c r="A108" s="115">
        <v>91.0</v>
      </c>
      <c r="B108" s="115" t="s">
        <v>1039</v>
      </c>
      <c r="C108" s="117" t="str">
        <f>IF(B108&gt;1,VLOOKUP(B108,DB!$D$4:$E$800,2,0),"")</f>
        <v>B 733</v>
      </c>
      <c r="D108" s="252">
        <v>0.6118055555555556</v>
      </c>
      <c r="E108" s="229" t="b">
        <v>1</v>
      </c>
      <c r="F108" s="119">
        <v>0.8729166666666667</v>
      </c>
      <c r="G108" s="192" t="b">
        <v>1</v>
      </c>
      <c r="H108" s="230" t="s">
        <v>1152</v>
      </c>
      <c r="I108" s="219" t="s">
        <v>1079</v>
      </c>
      <c r="J108" s="120" t="s">
        <v>1100</v>
      </c>
      <c r="K108" s="124"/>
      <c r="L108" s="120"/>
      <c r="M108" s="115" t="s">
        <v>1244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0.6118055556</v>
      </c>
      <c r="AE108" s="133">
        <f t="shared" si="41"/>
        <v>0.8729166667</v>
      </c>
    </row>
    <row r="109">
      <c r="A109" s="168">
        <v>92.0</v>
      </c>
      <c r="B109" s="168" t="s">
        <v>777</v>
      </c>
      <c r="C109" s="146" t="str">
        <f>IF(B109&gt;1,VLOOKUP(B109,DB!$D$4:$E$800,2,0),"")</f>
        <v>C 208</v>
      </c>
      <c r="D109" s="259">
        <v>0.6305555555555555</v>
      </c>
      <c r="E109" s="231" t="b">
        <v>1</v>
      </c>
      <c r="F109" s="148">
        <v>0.6513888888888889</v>
      </c>
      <c r="G109" s="190" t="b">
        <v>1</v>
      </c>
      <c r="H109" s="228" t="s">
        <v>1087</v>
      </c>
      <c r="I109" s="221" t="s">
        <v>592</v>
      </c>
      <c r="J109" s="153" t="str">
        <f>IF(L109&gt;1,VLOOKUP(L109,DB!$A$4:$B$500,2,0),"")</f>
        <v>WICN</v>
      </c>
      <c r="K109" s="169"/>
      <c r="L109" s="150" t="s">
        <v>591</v>
      </c>
      <c r="M109" s="168" t="str">
        <f>IF(B109&gt;1,VLOOKUP(B109,DB!$D$4:$F$800,3,0),"")</f>
        <v>SUSI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0.6305555556</v>
      </c>
      <c r="AE109" s="133">
        <f t="shared" si="41"/>
        <v>0.6513888889</v>
      </c>
    </row>
    <row r="110">
      <c r="A110" s="115">
        <v>93.0</v>
      </c>
      <c r="B110" s="205" t="s">
        <v>921</v>
      </c>
      <c r="C110" s="117" t="str">
        <f>IF(B110&gt;1,VLOOKUP(B110,DB!$D$4:$E$800,2,0),"")</f>
        <v>EMB 135</v>
      </c>
      <c r="D110" s="252">
        <v>0.6701388888888888</v>
      </c>
      <c r="E110" s="229" t="b">
        <v>1</v>
      </c>
      <c r="F110" s="119">
        <v>0.6965277777777777</v>
      </c>
      <c r="G110" s="192" t="b">
        <v>1</v>
      </c>
      <c r="H110" s="230" t="s">
        <v>1096</v>
      </c>
      <c r="I110" s="219" t="s">
        <v>170</v>
      </c>
      <c r="J110" s="120" t="s">
        <v>1148</v>
      </c>
      <c r="K110" s="124"/>
      <c r="L110" s="120"/>
      <c r="M110" s="115" t="s">
        <v>1138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0.6701388889</v>
      </c>
      <c r="AE110" s="133">
        <f t="shared" si="41"/>
        <v>0.6965277778</v>
      </c>
    </row>
    <row r="111">
      <c r="A111" s="168">
        <v>94.0</v>
      </c>
      <c r="B111" s="168" t="s">
        <v>456</v>
      </c>
      <c r="C111" s="146" t="str">
        <f>IF(B111&gt;1,VLOOKUP(B111,DB!$D$4:$E$800,2,0),"")</f>
        <v>A 320</v>
      </c>
      <c r="D111" s="259">
        <v>0.6729166666666667</v>
      </c>
      <c r="E111" s="231" t="b">
        <v>1</v>
      </c>
      <c r="F111" s="148">
        <v>0.6993055555555555</v>
      </c>
      <c r="G111" s="190" t="b">
        <v>1</v>
      </c>
      <c r="H111" s="228" t="s">
        <v>1080</v>
      </c>
      <c r="I111" s="152" t="str">
        <f>IF(K111&gt;1,VLOOKUP(K111,DB!$A$4:$B$500,2,0),"")</f>
        <v>WARA</v>
      </c>
      <c r="J111" s="153" t="str">
        <f>IF(L111&gt;1,VLOOKUP(L111,DB!$A$4:$B$500,2,0),"")</f>
        <v>WARR</v>
      </c>
      <c r="K111" s="169" t="s">
        <v>485</v>
      </c>
      <c r="L111" s="150" t="s">
        <v>491</v>
      </c>
      <c r="M111" s="168" t="str">
        <f>IF(B111&gt;1,VLOOKUP(B111,DB!$D$4:$F$800,3,0),"")</f>
        <v>CITILINK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0.6729166667</v>
      </c>
      <c r="AE111" s="133">
        <f t="shared" si="41"/>
        <v>0.6993055556</v>
      </c>
    </row>
    <row r="112">
      <c r="A112" s="115">
        <v>95.0</v>
      </c>
      <c r="B112" s="115" t="s">
        <v>340</v>
      </c>
      <c r="C112" s="117" t="str">
        <f>IF(B112&gt;1,VLOOKUP(B112,DB!$D$4:$E$800,2,0),"")</f>
        <v>ATR 72</v>
      </c>
      <c r="D112" s="252">
        <v>0.7020833333333333</v>
      </c>
      <c r="E112" s="229" t="b">
        <v>1</v>
      </c>
      <c r="F112" s="119">
        <v>0.7263888888888889</v>
      </c>
      <c r="G112" s="192" t="b">
        <v>1</v>
      </c>
      <c r="H112" s="230" t="s">
        <v>1084</v>
      </c>
      <c r="I112" s="122" t="str">
        <f>IF(K112&gt;1,VLOOKUP(K112,DB!$A$4:$B$500,2,0),"")</f>
        <v>WAHH</v>
      </c>
      <c r="J112" s="123" t="str">
        <f>IF(L112&gt;1,VLOOKUP(L112,DB!$A$4:$B$500,2,0),"")</f>
        <v>WIPO</v>
      </c>
      <c r="K112" s="124" t="s">
        <v>539</v>
      </c>
      <c r="L112" s="120" t="s">
        <v>549</v>
      </c>
      <c r="M112" s="115" t="str">
        <f>IF(B112&gt;1,VLOOKUP(B112,DB!$D$4:$F$800,3,0),"")</f>
        <v>CITILINK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0.7020833333</v>
      </c>
      <c r="AE112" s="133">
        <f t="shared" si="41"/>
        <v>0.7263888889</v>
      </c>
    </row>
    <row r="113">
      <c r="A113" s="168">
        <v>96.0</v>
      </c>
      <c r="B113" s="168" t="s">
        <v>666</v>
      </c>
      <c r="C113" s="146" t="str">
        <f>IF(B113&gt;1,VLOOKUP(B113,DB!$D$4:$E$800,2,0),"")</f>
        <v>B 738</v>
      </c>
      <c r="D113" s="259">
        <v>0.6861111111111111</v>
      </c>
      <c r="E113" s="231" t="b">
        <v>1</v>
      </c>
      <c r="F113" s="148">
        <v>0.7215277777777778</v>
      </c>
      <c r="G113" s="190" t="b">
        <v>1</v>
      </c>
      <c r="H113" s="228" t="s">
        <v>1087</v>
      </c>
      <c r="I113" s="152" t="str">
        <f>IF(K113&gt;1,VLOOKUP(K113,DB!$A$4:$B$500,2,0),"")</f>
        <v>WARR</v>
      </c>
      <c r="J113" s="153" t="str">
        <f>IF(L113&gt;1,VLOOKUP(L113,DB!$A$4:$B$500,2,0),"")</f>
        <v>WIEE</v>
      </c>
      <c r="K113" s="169" t="s">
        <v>77</v>
      </c>
      <c r="L113" s="150" t="s">
        <v>69</v>
      </c>
      <c r="M113" s="168" t="str">
        <f>IF(B113&gt;1,VLOOKUP(B113,DB!$D$4:$F$800,3,0),"")</f>
        <v>GARUDA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0.6861111111</v>
      </c>
      <c r="AE113" s="133">
        <f t="shared" si="41"/>
        <v>0.7215277778</v>
      </c>
    </row>
    <row r="114">
      <c r="A114" s="115">
        <v>97.0</v>
      </c>
      <c r="B114" s="115" t="s">
        <v>100</v>
      </c>
      <c r="C114" s="117" t="str">
        <f>IF(B114&gt;1,VLOOKUP(B114,DB!$D$4:$E$800,2,0),"")</f>
        <v>A 320</v>
      </c>
      <c r="D114" s="252">
        <v>0.6673611111111111</v>
      </c>
      <c r="E114" s="229" t="b">
        <v>1</v>
      </c>
      <c r="F114" s="119">
        <v>0.7034722222222223</v>
      </c>
      <c r="G114" s="192" t="b">
        <v>1</v>
      </c>
      <c r="H114" s="230" t="s">
        <v>1079</v>
      </c>
      <c r="I114" s="122" t="str">
        <f>IF(K114&gt;1,VLOOKUP(K114,DB!$A$4:$B$500,2,0),"")</f>
        <v>WIPP</v>
      </c>
      <c r="J114" s="123" t="str">
        <f>IF(L114&gt;1,VLOOKUP(L114,DB!$A$4:$B$500,2,0),"")</f>
        <v>WARR</v>
      </c>
      <c r="K114" s="124" t="s">
        <v>155</v>
      </c>
      <c r="L114" s="120" t="s">
        <v>202</v>
      </c>
      <c r="M114" s="115" t="str">
        <f>IF(B114&gt;1,VLOOKUP(B114,DB!$D$4:$F$800,3,0),"")</f>
        <v>BATIK AIR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0.6673611111</v>
      </c>
      <c r="AE114" s="133">
        <f t="shared" si="41"/>
        <v>0.7034722222</v>
      </c>
    </row>
    <row r="115">
      <c r="A115" s="168">
        <v>98.0</v>
      </c>
      <c r="B115" s="168" t="s">
        <v>166</v>
      </c>
      <c r="C115" s="146" t="str">
        <f>IF(B115&gt;1,VLOOKUP(B115,DB!$D$4:$E$800,2,0),"")</f>
        <v>A 320</v>
      </c>
      <c r="D115" s="259">
        <v>0.6520833333333333</v>
      </c>
      <c r="E115" s="231" t="b">
        <v>1</v>
      </c>
      <c r="F115" s="148">
        <v>0.6826388888888889</v>
      </c>
      <c r="G115" s="190" t="b">
        <v>1</v>
      </c>
      <c r="H115" s="228" t="s">
        <v>1076</v>
      </c>
      <c r="I115" s="152" t="str">
        <f>IF(K115&gt;1,VLOOKUP(K115,DB!$A$4:$B$500,2,0),"")</f>
        <v>WAHI</v>
      </c>
      <c r="J115" s="153" t="str">
        <f>IF(L115&gt;1,VLOOKUP(L115,DB!$A$4:$B$500,2,0),"")</f>
        <v>WAHI</v>
      </c>
      <c r="K115" s="169" t="s">
        <v>243</v>
      </c>
      <c r="L115" s="150" t="s">
        <v>249</v>
      </c>
      <c r="M115" s="168" t="str">
        <f>IF(B115&gt;1,VLOOKUP(B115,DB!$D$4:$F$800,3,0),"")</f>
        <v>BATIK AIR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0.6520833333</v>
      </c>
      <c r="AE115" s="133">
        <f t="shared" si="41"/>
        <v>0.6826388889</v>
      </c>
    </row>
    <row r="116">
      <c r="A116" s="115">
        <v>99.0</v>
      </c>
      <c r="B116" s="205" t="s">
        <v>710</v>
      </c>
      <c r="C116" s="117" t="str">
        <f>IF(B116&gt;1,VLOOKUP(B116,DB!$D$4:$E$800,2,0),"")</f>
        <v>G VII</v>
      </c>
      <c r="D116" s="252">
        <v>0.6965277777777777</v>
      </c>
      <c r="E116" s="229" t="b">
        <v>1</v>
      </c>
      <c r="F116" s="119">
        <v>0.7576388888888889</v>
      </c>
      <c r="G116" s="192" t="b">
        <v>1</v>
      </c>
      <c r="H116" s="230" t="s">
        <v>1092</v>
      </c>
      <c r="I116" s="219" t="s">
        <v>1178</v>
      </c>
      <c r="J116" s="120" t="s">
        <v>1178</v>
      </c>
      <c r="K116" s="124"/>
      <c r="L116" s="120"/>
      <c r="M116" s="115" t="str">
        <f>IF(B116&gt;1,VLOOKUP(B116,DB!$D$4:$F$800,3,0),"")</f>
        <v>JIP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0.6965277778</v>
      </c>
      <c r="AE116" s="133">
        <f t="shared" si="41"/>
        <v>0.7576388889</v>
      </c>
    </row>
    <row r="117">
      <c r="A117" s="168">
        <v>100.0</v>
      </c>
      <c r="B117" s="168" t="s">
        <v>921</v>
      </c>
      <c r="C117" s="146" t="str">
        <f>IF(B117&gt;1,VLOOKUP(B117,DB!$D$4:$E$800,2,0),"")</f>
        <v>EMB 135</v>
      </c>
      <c r="D117" s="259">
        <v>0.7048611111111112</v>
      </c>
      <c r="E117" s="231" t="b">
        <v>1</v>
      </c>
      <c r="F117" s="148"/>
      <c r="G117" s="190" t="b">
        <v>0</v>
      </c>
      <c r="H117" s="228" t="s">
        <v>1148</v>
      </c>
      <c r="I117" s="221" t="s">
        <v>1096</v>
      </c>
      <c r="J117" s="153" t="str">
        <f>IF(L117&gt;1,VLOOKUP(L117,DB!$A$4:$B$500,2,0),"")</f>
        <v/>
      </c>
      <c r="K117" s="169"/>
      <c r="L117" s="172"/>
      <c r="M117" s="168" t="s">
        <v>1138</v>
      </c>
      <c r="N117" s="211"/>
      <c r="O117" s="155" t="str">
        <f t="shared" si="34"/>
        <v>RON</v>
      </c>
      <c r="Q117" s="64" t="str">
        <f t="shared" si="35"/>
        <v>SA02</v>
      </c>
      <c r="R117" s="64" t="str">
        <f t="shared" si="36"/>
        <v>RON</v>
      </c>
      <c r="S117" s="64" t="str">
        <f t="shared" si="37"/>
        <v>EMB 135</v>
      </c>
      <c r="T117" s="64" t="str">
        <f t="shared" si="38"/>
        <v>VP-CLL</v>
      </c>
      <c r="U117" s="64" t="str">
        <f t="shared" si="39"/>
        <v>KARISMA</v>
      </c>
      <c r="AC117" s="133"/>
      <c r="AD117" s="133">
        <f t="shared" si="40"/>
        <v>0.7048611111</v>
      </c>
      <c r="AE117" s="133" t="str">
        <f t="shared" si="41"/>
        <v>-</v>
      </c>
    </row>
    <row r="118">
      <c r="A118" s="115">
        <v>101.0</v>
      </c>
      <c r="B118" s="115" t="s">
        <v>420</v>
      </c>
      <c r="C118" s="117" t="str">
        <f>IF(B118&gt;1,VLOOKUP(B118,DB!$D$4:$E$800,2,0),"")</f>
        <v>A 320</v>
      </c>
      <c r="D118" s="252">
        <v>0.7166666666666667</v>
      </c>
      <c r="E118" s="229" t="b">
        <v>1</v>
      </c>
      <c r="F118" s="119">
        <v>0.7423611111111111</v>
      </c>
      <c r="G118" s="192" t="b">
        <v>1</v>
      </c>
      <c r="H118" s="230" t="s">
        <v>1080</v>
      </c>
      <c r="I118" s="122" t="str">
        <f>IF(K118&gt;1,VLOOKUP(K118,DB!$A$4:$B$500,2,0),"")</f>
        <v>WADD</v>
      </c>
      <c r="J118" s="123" t="str">
        <f>IF(L118&gt;1,VLOOKUP(L118,DB!$A$4:$B$500,2,0),"")</f>
        <v>WADD</v>
      </c>
      <c r="K118" s="124" t="s">
        <v>518</v>
      </c>
      <c r="L118" s="120" t="s">
        <v>516</v>
      </c>
      <c r="M118" s="115" t="str">
        <f>IF(B118&gt;1,VLOOKUP(B118,DB!$D$4:$F$800,3,0),"")</f>
        <v>CITILINK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0.7166666667</v>
      </c>
      <c r="AE118" s="133">
        <f t="shared" si="41"/>
        <v>0.7423611111</v>
      </c>
    </row>
    <row r="119">
      <c r="A119" s="168">
        <v>102.0</v>
      </c>
      <c r="B119" s="337" t="s">
        <v>83</v>
      </c>
      <c r="C119" s="338" t="str">
        <f>IF(B119&gt;1,VLOOKUP(B119,DB!$D$4:$E$800,2,0),"")</f>
        <v>A 320</v>
      </c>
      <c r="D119" s="339">
        <v>0.7256944444444444</v>
      </c>
      <c r="E119" s="231" t="b">
        <v>1</v>
      </c>
      <c r="F119" s="148">
        <v>0.7506944444444444</v>
      </c>
      <c r="G119" s="190" t="b">
        <v>1</v>
      </c>
      <c r="H119" s="228" t="s">
        <v>1077</v>
      </c>
      <c r="I119" s="340" t="str">
        <f>IF(K119&gt;1,VLOOKUP(K119,DB!$A$4:$B$500,2,0),"")</f>
        <v>WAHS</v>
      </c>
      <c r="J119" s="153" t="str">
        <f>IF(L119&gt;1,VLOOKUP(L119,DB!$A$4:$B$500,2,0),"")</f>
        <v>WIII</v>
      </c>
      <c r="K119" s="341" t="s">
        <v>260</v>
      </c>
      <c r="L119" s="150" t="s">
        <v>608</v>
      </c>
      <c r="M119" s="337" t="str">
        <f>IF(B119&gt;1,VLOOKUP(B119,DB!$D$4:$F$800,3,0),"")</f>
        <v>BATIK AIR</v>
      </c>
      <c r="N119" s="342" t="s">
        <v>1246</v>
      </c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0.7256944444</v>
      </c>
      <c r="AE119" s="133">
        <f t="shared" si="41"/>
        <v>0.7506944444</v>
      </c>
    </row>
    <row r="120">
      <c r="A120" s="115">
        <v>103.0</v>
      </c>
      <c r="B120" s="115" t="s">
        <v>85</v>
      </c>
      <c r="C120" s="117" t="str">
        <f>IF(B120&gt;1,VLOOKUP(B120,DB!$D$4:$E$800,2,0),"")</f>
        <v>A 320</v>
      </c>
      <c r="D120" s="252">
        <v>0.7305555555555555</v>
      </c>
      <c r="E120" s="229" t="b">
        <v>1</v>
      </c>
      <c r="F120" s="119">
        <v>0.7638888888888888</v>
      </c>
      <c r="G120" s="192" t="b">
        <v>1</v>
      </c>
      <c r="H120" s="230" t="s">
        <v>1078</v>
      </c>
      <c r="I120" s="122" t="str">
        <f>IF(K120&gt;1,VLOOKUP(K120,DB!$A$4:$B$500,2,0),"")</f>
        <v>WARR</v>
      </c>
      <c r="J120" s="123" t="str">
        <f>IF(L120&gt;1,VLOOKUP(L120,DB!$A$4:$B$500,2,0),"")</f>
        <v>WARR</v>
      </c>
      <c r="K120" s="124" t="s">
        <v>210</v>
      </c>
      <c r="L120" s="120" t="s">
        <v>224</v>
      </c>
      <c r="M120" s="115" t="str">
        <f>IF(B120&gt;1,VLOOKUP(B120,DB!$D$4:$F$800,3,0),"")</f>
        <v>BATIK AIR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0.7305555556</v>
      </c>
      <c r="AE120" s="133">
        <f t="shared" si="41"/>
        <v>0.7638888889</v>
      </c>
    </row>
    <row r="121">
      <c r="A121" s="168">
        <v>104.0</v>
      </c>
      <c r="B121" s="168" t="s">
        <v>176</v>
      </c>
      <c r="C121" s="146" t="str">
        <f>IF(B121&gt;1,VLOOKUP(B121,DB!$D$4:$E$800,2,0),"")</f>
        <v>A 320</v>
      </c>
      <c r="D121" s="259">
        <v>0.7326388888888888</v>
      </c>
      <c r="E121" s="231" t="b">
        <v>1</v>
      </c>
      <c r="F121" s="148">
        <v>0.7708333333333334</v>
      </c>
      <c r="G121" s="190" t="b">
        <v>1</v>
      </c>
      <c r="H121" s="228" t="s">
        <v>1076</v>
      </c>
      <c r="I121" s="152" t="str">
        <f>IF(K121&gt;1,VLOOKUP(K121,DB!$A$4:$B$500,2,0),"")</f>
        <v>WIMM</v>
      </c>
      <c r="J121" s="153" t="str">
        <f>IF(L121&gt;1,VLOOKUP(L121,DB!$A$4:$B$500,2,0),"")</f>
        <v>WIPP</v>
      </c>
      <c r="K121" s="169" t="s">
        <v>139</v>
      </c>
      <c r="L121" s="150" t="s">
        <v>161</v>
      </c>
      <c r="M121" s="168" t="str">
        <f>IF(B121&gt;1,VLOOKUP(B121,DB!$D$4:$F$800,3,0),"")</f>
        <v>BATIK AIR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0.7326388889</v>
      </c>
      <c r="AE121" s="133">
        <f t="shared" si="41"/>
        <v>0.7708333333</v>
      </c>
    </row>
    <row r="122">
      <c r="A122" s="115">
        <v>105.0</v>
      </c>
      <c r="B122" s="205" t="s">
        <v>708</v>
      </c>
      <c r="C122" s="117" t="str">
        <f>IF(B122&gt;1,VLOOKUP(B122,DB!$D$4:$E$800,2,0),"")</f>
        <v>BBJ</v>
      </c>
      <c r="D122" s="252">
        <v>0.7388888888888889</v>
      </c>
      <c r="E122" s="229" t="b">
        <v>1</v>
      </c>
      <c r="F122" s="119">
        <v>0.7861111111111111</v>
      </c>
      <c r="G122" s="192" t="b">
        <v>1</v>
      </c>
      <c r="H122" s="230" t="s">
        <v>1096</v>
      </c>
      <c r="I122" s="219" t="s">
        <v>1227</v>
      </c>
      <c r="J122" s="120" t="s">
        <v>1247</v>
      </c>
      <c r="K122" s="124"/>
      <c r="L122" s="120"/>
      <c r="M122" s="115" t="str">
        <f>IF(B122&gt;1,VLOOKUP(B122,DB!$D$4:$F$800,3,0),"")</f>
        <v>JIP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0.7388888889</v>
      </c>
      <c r="AE122" s="133">
        <f t="shared" si="41"/>
        <v>0.7861111111</v>
      </c>
    </row>
    <row r="123">
      <c r="A123" s="168">
        <v>106.0</v>
      </c>
      <c r="B123" s="168" t="s">
        <v>31</v>
      </c>
      <c r="C123" s="146" t="str">
        <f>IF(B123&gt;1,VLOOKUP(B123,DB!$D$4:$E$800,2,0),"")</f>
        <v>B 734</v>
      </c>
      <c r="D123" s="259">
        <v>0.7118055555555556</v>
      </c>
      <c r="E123" s="231" t="b">
        <v>1</v>
      </c>
      <c r="F123" s="148"/>
      <c r="G123" s="190" t="b">
        <v>0</v>
      </c>
      <c r="H123" s="228" t="s">
        <v>1141</v>
      </c>
      <c r="I123" s="221" t="s">
        <v>1101</v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>B. B. N.</v>
      </c>
      <c r="N123" s="200"/>
      <c r="O123" s="155" t="str">
        <f t="shared" si="34"/>
        <v>RON</v>
      </c>
      <c r="Q123" s="64" t="str">
        <f t="shared" si="35"/>
        <v>SA04</v>
      </c>
      <c r="R123" s="64" t="str">
        <f t="shared" si="36"/>
        <v>RON</v>
      </c>
      <c r="S123" s="64" t="str">
        <f t="shared" si="37"/>
        <v>B 734</v>
      </c>
      <c r="T123" s="64" t="str">
        <f t="shared" si="38"/>
        <v>PK-BBJ</v>
      </c>
      <c r="U123" s="64" t="str">
        <f t="shared" si="39"/>
        <v>B. B. N.</v>
      </c>
      <c r="AC123" s="133"/>
      <c r="AD123" s="133">
        <f t="shared" si="40"/>
        <v>0.7118055556</v>
      </c>
      <c r="AE123" s="133" t="str">
        <f t="shared" si="41"/>
        <v>-</v>
      </c>
    </row>
    <row r="124">
      <c r="A124" s="115">
        <v>107.0</v>
      </c>
      <c r="B124" s="115" t="s">
        <v>1040</v>
      </c>
      <c r="C124" s="117" t="str">
        <f>IF(B124&gt;1,VLOOKUP(B124,DB!$D$4:$E$800,2,0),"")</f>
        <v>C 208</v>
      </c>
      <c r="D124" s="252">
        <v>0.7416666666666667</v>
      </c>
      <c r="E124" s="229" t="b">
        <v>1</v>
      </c>
      <c r="F124" s="119">
        <v>0.7805555555555556</v>
      </c>
      <c r="G124" s="192" t="b">
        <v>1</v>
      </c>
      <c r="H124" s="230" t="s">
        <v>1075</v>
      </c>
      <c r="I124" s="219" t="s">
        <v>170</v>
      </c>
      <c r="J124" s="120" t="s">
        <v>1162</v>
      </c>
      <c r="K124" s="124"/>
      <c r="L124" s="120"/>
      <c r="M124" s="115" t="s">
        <v>759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0.7416666667</v>
      </c>
      <c r="AE124" s="133">
        <f t="shared" si="41"/>
        <v>0.7805555556</v>
      </c>
    </row>
    <row r="125">
      <c r="A125" s="168">
        <v>108.0</v>
      </c>
      <c r="B125" s="168" t="s">
        <v>827</v>
      </c>
      <c r="C125" s="146" t="str">
        <f>IF(B125&gt;1,VLOOKUP(B125,DB!$D$4:$E$800,2,0),"")</f>
        <v>B 733</v>
      </c>
      <c r="D125" s="259">
        <v>0.7277777777777777</v>
      </c>
      <c r="E125" s="231" t="b">
        <v>1</v>
      </c>
      <c r="F125" s="148"/>
      <c r="G125" s="190" t="b">
        <v>0</v>
      </c>
      <c r="H125" s="228" t="s">
        <v>1101</v>
      </c>
      <c r="I125" s="152" t="str">
        <f>IF(K125&gt;1,VLOOKUP(K125,DB!$A$4:$B$500,2,0),"")</f>
        <v>WAGG</v>
      </c>
      <c r="J125" s="153" t="str">
        <f>IF(L125&gt;1,VLOOKUP(L125,DB!$A$4:$B$500,2,0),"")</f>
        <v/>
      </c>
      <c r="K125" s="169" t="s">
        <v>304</v>
      </c>
      <c r="L125" s="172"/>
      <c r="M125" s="168" t="str">
        <f>IF(B125&gt;1,VLOOKUP(B125,DB!$D$4:$F$800,3,0),"")</f>
        <v>TRIGANA</v>
      </c>
      <c r="N125" s="200"/>
      <c r="O125" s="155" t="str">
        <f t="shared" si="34"/>
        <v>RON</v>
      </c>
      <c r="Q125" s="64" t="str">
        <f t="shared" si="35"/>
        <v>B13</v>
      </c>
      <c r="R125" s="64" t="str">
        <f t="shared" si="36"/>
        <v>RON</v>
      </c>
      <c r="S125" s="64" t="str">
        <f t="shared" si="37"/>
        <v>B 733</v>
      </c>
      <c r="T125" s="64" t="str">
        <f t="shared" si="38"/>
        <v>PK-YSH</v>
      </c>
      <c r="U125" s="64" t="str">
        <f t="shared" si="39"/>
        <v>TRIGANA</v>
      </c>
      <c r="AC125" s="133"/>
      <c r="AD125" s="133">
        <f t="shared" si="40"/>
        <v>0.7277777778</v>
      </c>
      <c r="AE125" s="133" t="str">
        <f t="shared" si="41"/>
        <v>-</v>
      </c>
    </row>
    <row r="126">
      <c r="A126" s="115">
        <v>109.0</v>
      </c>
      <c r="B126" s="115" t="s">
        <v>305</v>
      </c>
      <c r="C126" s="117" t="str">
        <f>IF(B126&gt;1,VLOOKUP(B126,DB!$D$4:$E$800,2,0),"")</f>
        <v>A 320</v>
      </c>
      <c r="D126" s="252">
        <v>0.75</v>
      </c>
      <c r="E126" s="229" t="b">
        <v>1</v>
      </c>
      <c r="F126" s="119">
        <v>0.7888888888888889</v>
      </c>
      <c r="G126" s="192" t="b">
        <v>1</v>
      </c>
      <c r="H126" s="230" t="s">
        <v>1084</v>
      </c>
      <c r="I126" s="122" t="str">
        <f>IF(K126&gt;1,VLOOKUP(K126,DB!$A$4:$B$500,2,0),"")</f>
        <v>WIEE</v>
      </c>
      <c r="J126" s="123" t="str">
        <f>IF(L126&gt;1,VLOOKUP(L126,DB!$A$4:$B$500,2,0),"")</f>
        <v>WARR</v>
      </c>
      <c r="K126" s="124" t="s">
        <v>181</v>
      </c>
      <c r="L126" s="120" t="s">
        <v>228</v>
      </c>
      <c r="M126" s="115" t="str">
        <f>IF(B126&gt;1,VLOOKUP(B126,DB!$D$4:$F$800,3,0),"")</f>
        <v>BATIK AIR</v>
      </c>
      <c r="N126" s="193"/>
      <c r="O126" s="128" t="str">
        <f t="shared" si="34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0.75</v>
      </c>
      <c r="AE126" s="133">
        <f t="shared" si="41"/>
        <v>0.7888888889</v>
      </c>
    </row>
    <row r="127">
      <c r="A127" s="168">
        <v>110.0</v>
      </c>
      <c r="B127" s="168" t="s">
        <v>182</v>
      </c>
      <c r="C127" s="146" t="str">
        <f>IF(B127&gt;1,VLOOKUP(B127,DB!$D$4:$E$800,2,0),"")</f>
        <v>A 320</v>
      </c>
      <c r="D127" s="259">
        <v>0.7527777777777778</v>
      </c>
      <c r="E127" s="231" t="b">
        <v>1</v>
      </c>
      <c r="F127" s="148">
        <v>0.7847222222222222</v>
      </c>
      <c r="G127" s="190" t="b">
        <v>1</v>
      </c>
      <c r="H127" s="228" t="s">
        <v>1080</v>
      </c>
      <c r="I127" s="152" t="str">
        <f>IF(K127&gt;1,VLOOKUP(K127,DB!$A$4:$B$500,2,0),"")</f>
        <v>WARR</v>
      </c>
      <c r="J127" s="153" t="str">
        <f>IF(L127&gt;1,VLOOKUP(L127,DB!$A$4:$B$500,2,0),"")</f>
        <v>WIBB</v>
      </c>
      <c r="K127" s="169" t="s">
        <v>214</v>
      </c>
      <c r="L127" s="150" t="s">
        <v>177</v>
      </c>
      <c r="M127" s="168" t="str">
        <f>IF(B127&gt;1,VLOOKUP(B127,DB!$D$4:$F$800,3,0),"")</f>
        <v>BATIK AIR</v>
      </c>
      <c r="N127" s="271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0.7527777778</v>
      </c>
      <c r="AE127" s="133">
        <f t="shared" si="41"/>
        <v>0.7847222222</v>
      </c>
    </row>
    <row r="128">
      <c r="A128" s="115">
        <v>111.0</v>
      </c>
      <c r="B128" s="205" t="s">
        <v>1013</v>
      </c>
      <c r="C128" s="117" t="str">
        <f>IF(B128&gt;1,VLOOKUP(B128,DB!$D$4:$E$800,2,0),"")</f>
        <v>EMB 135</v>
      </c>
      <c r="D128" s="252">
        <v>0.7465277777777778</v>
      </c>
      <c r="E128" s="229" t="b">
        <v>1</v>
      </c>
      <c r="F128" s="119">
        <v>0.7909722222222222</v>
      </c>
      <c r="G128" s="192" t="b">
        <v>1</v>
      </c>
      <c r="H128" s="230" t="s">
        <v>1087</v>
      </c>
      <c r="I128" s="219" t="s">
        <v>153</v>
      </c>
      <c r="J128" s="120" t="s">
        <v>1159</v>
      </c>
      <c r="K128" s="124"/>
      <c r="L128" s="120"/>
      <c r="M128" s="115" t="s">
        <v>1138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0.7465277778</v>
      </c>
      <c r="AE128" s="133">
        <f t="shared" si="41"/>
        <v>0.7909722222</v>
      </c>
    </row>
    <row r="129">
      <c r="A129" s="168">
        <v>112.0</v>
      </c>
      <c r="B129" s="168" t="s">
        <v>1032</v>
      </c>
      <c r="C129" s="146" t="str">
        <f>IF(B129&gt;1,VLOOKUP(B129,DB!$D$4:$E$800,2,0),"")</f>
        <v>G V</v>
      </c>
      <c r="D129" s="259">
        <v>0.7701388888888889</v>
      </c>
      <c r="E129" s="231" t="b">
        <v>1</v>
      </c>
      <c r="F129" s="148">
        <v>0.7961267592618242</v>
      </c>
      <c r="G129" s="190" t="b">
        <v>1</v>
      </c>
      <c r="H129" s="228" t="s">
        <v>1100</v>
      </c>
      <c r="I129" s="221" t="s">
        <v>638</v>
      </c>
      <c r="J129" s="150" t="s">
        <v>1178</v>
      </c>
      <c r="K129" s="169"/>
      <c r="L129" s="172"/>
      <c r="M129" s="168" t="s">
        <v>1153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0.7701388889</v>
      </c>
      <c r="AE129" s="133">
        <f t="shared" si="41"/>
        <v>0.7961267593</v>
      </c>
    </row>
    <row r="130">
      <c r="A130" s="115">
        <v>113.0</v>
      </c>
      <c r="B130" s="205" t="s">
        <v>1037</v>
      </c>
      <c r="C130" s="117" t="str">
        <f>IF(B130&gt;1,VLOOKUP(B130,DB!$D$4:$E$800,2,0),"")</f>
        <v>G 280</v>
      </c>
      <c r="D130" s="252">
        <v>0.7555555555555555</v>
      </c>
      <c r="E130" s="229" t="b">
        <v>1</v>
      </c>
      <c r="F130" s="119">
        <v>0.7861111111111111</v>
      </c>
      <c r="G130" s="192" t="b">
        <v>1</v>
      </c>
      <c r="H130" s="230" t="s">
        <v>1079</v>
      </c>
      <c r="I130" s="219" t="s">
        <v>638</v>
      </c>
      <c r="J130" s="120" t="s">
        <v>1175</v>
      </c>
      <c r="K130" s="124"/>
      <c r="L130" s="120"/>
      <c r="M130" s="115" t="s">
        <v>1153</v>
      </c>
      <c r="N130" s="220"/>
      <c r="O130" s="128" t="str">
        <f t="shared" si="34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0.7555555556</v>
      </c>
      <c r="AE130" s="133">
        <f t="shared" si="41"/>
        <v>0.7861111111</v>
      </c>
    </row>
    <row r="131">
      <c r="A131" s="168">
        <v>114.0</v>
      </c>
      <c r="B131" s="168" t="s">
        <v>319</v>
      </c>
      <c r="C131" s="146" t="str">
        <f>IF(B131&gt;1,VLOOKUP(B131,DB!$D$4:$E$800,2,0),"")</f>
        <v>A 320</v>
      </c>
      <c r="D131" s="259">
        <v>0.7729166666666667</v>
      </c>
      <c r="E131" s="231" t="b">
        <v>1</v>
      </c>
      <c r="F131" s="148">
        <v>0.9041179861087585</v>
      </c>
      <c r="G131" s="190" t="b">
        <v>1</v>
      </c>
      <c r="H131" s="228" t="s">
        <v>1081</v>
      </c>
      <c r="I131" s="152" t="str">
        <f>IF(K131&gt;1,VLOOKUP(K131,DB!$A$4:$B$500,2,0),"")</f>
        <v>WIPP</v>
      </c>
      <c r="J131" s="150" t="s">
        <v>1151</v>
      </c>
      <c r="K131" s="169" t="s">
        <v>165</v>
      </c>
      <c r="L131" s="172"/>
      <c r="M131" s="168" t="str">
        <f>IF(B131&gt;1,VLOOKUP(B131,DB!$D$4:$F$800,3,0),"")</f>
        <v>BATIK AIR</v>
      </c>
      <c r="N131" s="200"/>
      <c r="O131" s="155" t="str">
        <f t="shared" si="34"/>
        <v/>
      </c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>
        <f t="shared" si="40"/>
        <v>0.7729166667</v>
      </c>
      <c r="AE131" s="133">
        <f t="shared" si="41"/>
        <v>0.9041179861</v>
      </c>
    </row>
    <row r="132">
      <c r="A132" s="115">
        <v>115.0</v>
      </c>
      <c r="B132" s="205" t="s">
        <v>333</v>
      </c>
      <c r="C132" s="117" t="str">
        <f>IF(B132&gt;1,VLOOKUP(B132,DB!$D$4:$E$800,2,0),"")</f>
        <v>G VI</v>
      </c>
      <c r="D132" s="252">
        <v>0.7805555555555556</v>
      </c>
      <c r="E132" s="229" t="b">
        <v>1</v>
      </c>
      <c r="F132" s="119">
        <v>0.8492145486088702</v>
      </c>
      <c r="G132" s="192" t="b">
        <v>1</v>
      </c>
      <c r="H132" s="230" t="s">
        <v>1092</v>
      </c>
      <c r="I132" s="219" t="s">
        <v>1178</v>
      </c>
      <c r="J132" s="120" t="s">
        <v>1171</v>
      </c>
      <c r="K132" s="124"/>
      <c r="L132" s="120"/>
      <c r="M132" s="115" t="str">
        <f>IF(B132&gt;1,VLOOKUP(B132,DB!$D$4:$F$800,3,0),"")</f>
        <v>BIOMANTARA</v>
      </c>
      <c r="N132" s="193"/>
      <c r="O132" s="128" t="str">
        <f t="shared" si="34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>
        <f t="shared" si="40"/>
        <v>0.7805555556</v>
      </c>
      <c r="AE132" s="133">
        <f t="shared" si="41"/>
        <v>0.8492145486</v>
      </c>
    </row>
    <row r="133">
      <c r="A133" s="168">
        <v>116.0</v>
      </c>
      <c r="B133" s="168" t="s">
        <v>1040</v>
      </c>
      <c r="C133" s="146" t="str">
        <f>IF(B133&gt;1,VLOOKUP(B133,DB!$D$4:$E$800,2,0),"")</f>
        <v>C 208</v>
      </c>
      <c r="D133" s="259">
        <v>0.7881944444444444</v>
      </c>
      <c r="E133" s="231" t="b">
        <v>1</v>
      </c>
      <c r="F133" s="148"/>
      <c r="G133" s="190" t="b">
        <v>0</v>
      </c>
      <c r="H133" s="228" t="s">
        <v>1162</v>
      </c>
      <c r="I133" s="221" t="s">
        <v>1075</v>
      </c>
      <c r="J133" s="153" t="str">
        <f>IF(L133&gt;1,VLOOKUP(L133,DB!$A$4:$B$500,2,0),"")</f>
        <v/>
      </c>
      <c r="K133" s="169"/>
      <c r="L133" s="172"/>
      <c r="M133" s="168" t="s">
        <v>759</v>
      </c>
      <c r="N133" s="200"/>
      <c r="O133" s="155" t="str">
        <f t="shared" si="34"/>
        <v>RON</v>
      </c>
      <c r="Q133" s="64" t="str">
        <f t="shared" si="35"/>
        <v>NSA09</v>
      </c>
      <c r="R133" s="64" t="str">
        <f t="shared" si="36"/>
        <v>RON</v>
      </c>
      <c r="S133" s="64" t="str">
        <f t="shared" si="37"/>
        <v>C 208</v>
      </c>
      <c r="T133" s="64" t="str">
        <f t="shared" si="38"/>
        <v>PK-SNF</v>
      </c>
      <c r="U133" s="64" t="str">
        <f t="shared" si="39"/>
        <v>PTN</v>
      </c>
      <c r="AC133" s="133"/>
      <c r="AD133" s="133">
        <f t="shared" si="40"/>
        <v>0.7881944444</v>
      </c>
      <c r="AE133" s="133" t="str">
        <f t="shared" si="41"/>
        <v>-</v>
      </c>
    </row>
    <row r="134">
      <c r="A134" s="272">
        <v>117.0</v>
      </c>
      <c r="B134" s="272" t="s">
        <v>166</v>
      </c>
      <c r="C134" s="117" t="str">
        <f>IF(B134&gt;1,VLOOKUP(B134,DB!$D$4:$E$800,2,0),"")</f>
        <v>A 320</v>
      </c>
      <c r="D134" s="273">
        <v>0.8041666666666667</v>
      </c>
      <c r="E134" s="274" t="b">
        <v>1</v>
      </c>
      <c r="F134" s="275">
        <v>0.8770586458340404</v>
      </c>
      <c r="G134" s="276" t="b">
        <v>1</v>
      </c>
      <c r="H134" s="277" t="s">
        <v>1079</v>
      </c>
      <c r="I134" s="122" t="str">
        <f>IF(K134&gt;1,VLOOKUP(K134,DB!$A$4:$B$500,2,0),"")</f>
        <v>WAHI</v>
      </c>
      <c r="J134" s="120" t="s">
        <v>1080</v>
      </c>
      <c r="K134" s="278" t="s">
        <v>230</v>
      </c>
      <c r="L134" s="279"/>
      <c r="M134" s="115" t="str">
        <f>IF(B134&gt;1,VLOOKUP(B134,DB!$D$4:$F$800,3,0),"")</f>
        <v>BATIK AIR</v>
      </c>
      <c r="N134" s="280"/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0.8041666667</v>
      </c>
      <c r="AE134" s="133">
        <f t="shared" si="41"/>
        <v>0.8770586458</v>
      </c>
    </row>
    <row r="135">
      <c r="A135" s="168">
        <v>118.0</v>
      </c>
      <c r="B135" s="168" t="s">
        <v>620</v>
      </c>
      <c r="C135" s="146" t="str">
        <f>IF(B135&gt;1,VLOOKUP(B135,DB!$D$4:$E$800,2,0),"")</f>
        <v>B 738</v>
      </c>
      <c r="D135" s="259">
        <v>0.8111111111111111</v>
      </c>
      <c r="E135" s="231" t="b">
        <v>1</v>
      </c>
      <c r="F135" s="148"/>
      <c r="G135" s="190" t="b">
        <v>0</v>
      </c>
      <c r="H135" s="228" t="s">
        <v>1087</v>
      </c>
      <c r="I135" s="152" t="str">
        <f>IF(K135&gt;1,VLOOKUP(K135,DB!$A$4:$B$500,2,0),"")</f>
        <v>WIEE</v>
      </c>
      <c r="J135" s="153" t="str">
        <f>IF(L135&gt;1,VLOOKUP(L135,DB!$A$4:$B$500,2,0),"")</f>
        <v/>
      </c>
      <c r="K135" s="169" t="s">
        <v>66</v>
      </c>
      <c r="L135" s="172"/>
      <c r="M135" s="168" t="str">
        <f>IF(B135&gt;1,VLOOKUP(B135,DB!$D$4:$F$800,3,0),"")</f>
        <v>GARUDA</v>
      </c>
      <c r="N135" s="200"/>
      <c r="O135" s="155" t="str">
        <f t="shared" si="34"/>
        <v>RON</v>
      </c>
      <c r="Q135" s="64" t="str">
        <f t="shared" si="35"/>
        <v>B2</v>
      </c>
      <c r="R135" s="64" t="str">
        <f t="shared" si="36"/>
        <v>RON</v>
      </c>
      <c r="S135" s="64" t="str">
        <f t="shared" si="37"/>
        <v>B 738</v>
      </c>
      <c r="T135" s="64" t="str">
        <f t="shared" si="38"/>
        <v>PK-GMU</v>
      </c>
      <c r="U135" s="64" t="str">
        <f t="shared" si="39"/>
        <v>GARUDA</v>
      </c>
      <c r="AC135" s="133"/>
      <c r="AD135" s="133">
        <f t="shared" si="40"/>
        <v>0.8111111111</v>
      </c>
      <c r="AE135" s="133" t="str">
        <f t="shared" si="41"/>
        <v>-</v>
      </c>
    </row>
    <row r="136">
      <c r="A136" s="272">
        <v>119.0</v>
      </c>
      <c r="B136" s="205" t="s">
        <v>1013</v>
      </c>
      <c r="C136" s="117" t="str">
        <f>IF(B136&gt;1,VLOOKUP(B136,DB!$D$4:$E$800,2,0),"")</f>
        <v>EMB 135</v>
      </c>
      <c r="D136" s="273">
        <v>0.7979166666666667</v>
      </c>
      <c r="E136" s="274" t="b">
        <v>1</v>
      </c>
      <c r="F136" s="275"/>
      <c r="G136" s="276" t="b">
        <v>0</v>
      </c>
      <c r="H136" s="277" t="s">
        <v>1159</v>
      </c>
      <c r="I136" s="219" t="s">
        <v>1087</v>
      </c>
      <c r="J136" s="123" t="str">
        <f>IF(L136&gt;1,VLOOKUP(L136,DB!$A$4:$B$500,2,0),"")</f>
        <v/>
      </c>
      <c r="K136" s="278"/>
      <c r="L136" s="279"/>
      <c r="M136" s="115" t="s">
        <v>1138</v>
      </c>
      <c r="N136" s="280"/>
      <c r="O136" s="281" t="str">
        <f t="shared" si="34"/>
        <v>RON</v>
      </c>
      <c r="Q136" s="64" t="str">
        <f t="shared" si="35"/>
        <v>SA18</v>
      </c>
      <c r="R136" s="64" t="str">
        <f t="shared" si="36"/>
        <v>RON</v>
      </c>
      <c r="S136" s="64" t="str">
        <f t="shared" si="37"/>
        <v>EMB 135</v>
      </c>
      <c r="T136" s="64" t="str">
        <f t="shared" si="38"/>
        <v>T7-GBS</v>
      </c>
      <c r="U136" s="64" t="str">
        <f t="shared" si="39"/>
        <v>KARISMA</v>
      </c>
      <c r="AC136" s="133"/>
      <c r="AD136" s="133">
        <f t="shared" si="40"/>
        <v>0.7979166667</v>
      </c>
      <c r="AE136" s="133" t="str">
        <f t="shared" si="41"/>
        <v>-</v>
      </c>
    </row>
    <row r="137">
      <c r="A137" s="168">
        <v>120.0</v>
      </c>
      <c r="B137" s="168" t="s">
        <v>912</v>
      </c>
      <c r="C137" s="146" t="str">
        <f>IF(B137&gt;1,VLOOKUP(B137,DB!$D$4:$E$800,2,0),"")</f>
        <v>G VI</v>
      </c>
      <c r="D137" s="259">
        <v>0.8255368055542931</v>
      </c>
      <c r="E137" s="231" t="b">
        <v>1</v>
      </c>
      <c r="F137" s="148">
        <v>0.9236052314809058</v>
      </c>
      <c r="G137" s="190" t="b">
        <v>1</v>
      </c>
      <c r="H137" s="228" t="s">
        <v>1096</v>
      </c>
      <c r="I137" s="221" t="s">
        <v>1151</v>
      </c>
      <c r="J137" s="150" t="s">
        <v>1248</v>
      </c>
      <c r="K137" s="169"/>
      <c r="L137" s="172"/>
      <c r="M137" s="168" t="s">
        <v>1153</v>
      </c>
      <c r="N137" s="200"/>
      <c r="O137" s="155" t="str">
        <f t="shared" si="34"/>
        <v/>
      </c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>
        <f t="shared" si="40"/>
        <v>0.8255368056</v>
      </c>
      <c r="AE137" s="133">
        <f t="shared" si="41"/>
        <v>0.9236052315</v>
      </c>
    </row>
    <row r="138">
      <c r="A138" s="272">
        <v>121.0</v>
      </c>
      <c r="B138" s="272" t="s">
        <v>456</v>
      </c>
      <c r="C138" s="117" t="str">
        <f>IF(B138&gt;1,VLOOKUP(B138,DB!$D$4:$E$800,2,0),"")</f>
        <v>A 320</v>
      </c>
      <c r="D138" s="273">
        <v>0.8430555555555556</v>
      </c>
      <c r="E138" s="274" t="b">
        <v>1</v>
      </c>
      <c r="F138" s="275"/>
      <c r="G138" s="276" t="b">
        <v>0</v>
      </c>
      <c r="H138" s="277" t="s">
        <v>1076</v>
      </c>
      <c r="I138" s="122" t="str">
        <f>IF(K138&gt;1,VLOOKUP(K138,DB!$A$4:$B$500,2,0),"")</f>
        <v>WARR</v>
      </c>
      <c r="J138" s="123" t="str">
        <f>IF(L138&gt;1,VLOOKUP(L138,DB!$A$4:$B$500,2,0),"")</f>
        <v/>
      </c>
      <c r="K138" s="278" t="s">
        <v>493</v>
      </c>
      <c r="L138" s="279"/>
      <c r="M138" s="115" t="str">
        <f>IF(B138&gt;1,VLOOKUP(B138,DB!$D$4:$F$800,3,0),"")</f>
        <v>CITILINK</v>
      </c>
      <c r="N138" s="280"/>
      <c r="O138" s="281" t="str">
        <f t="shared" si="34"/>
        <v>RON</v>
      </c>
      <c r="Q138" s="64" t="str">
        <f t="shared" si="35"/>
        <v>A1</v>
      </c>
      <c r="R138" s="64" t="str">
        <f t="shared" si="36"/>
        <v>RON</v>
      </c>
      <c r="S138" s="64" t="str">
        <f t="shared" si="37"/>
        <v>A 320</v>
      </c>
      <c r="T138" s="64" t="str">
        <f t="shared" si="38"/>
        <v>PK-GTD</v>
      </c>
      <c r="U138" s="64" t="str">
        <f t="shared" si="39"/>
        <v>CITILINK</v>
      </c>
      <c r="AD138" s="133">
        <f t="shared" si="40"/>
        <v>0.8430555556</v>
      </c>
      <c r="AE138" s="133" t="str">
        <f t="shared" si="41"/>
        <v>-</v>
      </c>
    </row>
    <row r="139">
      <c r="A139" s="168">
        <v>122.0</v>
      </c>
      <c r="B139" s="168" t="s">
        <v>823</v>
      </c>
      <c r="C139" s="146" t="str">
        <f>IF(B139&gt;1,VLOOKUP(B139,DB!$D$4:$E$800,2,0),"")</f>
        <v>B 733</v>
      </c>
      <c r="D139" s="259">
        <v>0.8491565856529633</v>
      </c>
      <c r="E139" s="231" t="b">
        <v>1</v>
      </c>
      <c r="F139" s="148">
        <v>0.9393082754613715</v>
      </c>
      <c r="G139" s="190" t="b">
        <v>1</v>
      </c>
      <c r="H139" s="228" t="s">
        <v>1085</v>
      </c>
      <c r="I139" s="152" t="str">
        <f>IF(K139&gt;1,VLOOKUP(K139,DB!$A$4:$B$500,2,0),"")</f>
        <v>WAOO</v>
      </c>
      <c r="J139" s="153" t="str">
        <f>IF(L139&gt;1,VLOOKUP(L139,DB!$A$4:$B$500,2,0),"")</f>
        <v>WAAA</v>
      </c>
      <c r="K139" s="169" t="s">
        <v>343</v>
      </c>
      <c r="L139" s="150" t="s">
        <v>335</v>
      </c>
      <c r="M139" s="168" t="str">
        <f>IF(B139&gt;1,VLOOKUP(B139,DB!$D$4:$F$800,3,0),"")</f>
        <v>TRIGANA</v>
      </c>
      <c r="N139" s="200"/>
      <c r="O139" s="155" t="str">
        <f t="shared" si="34"/>
        <v/>
      </c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>
        <f t="shared" si="40"/>
        <v>0.8491565857</v>
      </c>
      <c r="AE139" s="133">
        <f t="shared" si="41"/>
        <v>0.9393082755</v>
      </c>
    </row>
    <row r="140">
      <c r="A140" s="272">
        <v>123.0</v>
      </c>
      <c r="B140" s="272" t="s">
        <v>100</v>
      </c>
      <c r="C140" s="117" t="str">
        <f>IF(B140&gt;1,VLOOKUP(B140,DB!$D$4:$E$800,2,0),"")</f>
        <v>A 320</v>
      </c>
      <c r="D140" s="273">
        <v>0.8555555555555555</v>
      </c>
      <c r="E140" s="274" t="b">
        <v>1</v>
      </c>
      <c r="F140" s="275"/>
      <c r="G140" s="276" t="b">
        <v>0</v>
      </c>
      <c r="H140" s="277" t="s">
        <v>1077</v>
      </c>
      <c r="I140" s="122" t="str">
        <f>IF(K140&gt;1,VLOOKUP(K140,DB!$A$4:$B$500,2,0),"")</f>
        <v>WARR</v>
      </c>
      <c r="J140" s="123" t="str">
        <f>IF(L140&gt;1,VLOOKUP(L140,DB!$A$4:$B$500,2,0),"")</f>
        <v/>
      </c>
      <c r="K140" s="278" t="s">
        <v>200</v>
      </c>
      <c r="L140" s="279"/>
      <c r="M140" s="115" t="str">
        <f>IF(B140&gt;1,VLOOKUP(B140,DB!$D$4:$F$800,3,0),"")</f>
        <v>BATIK AIR</v>
      </c>
      <c r="N140" s="280"/>
      <c r="O140" s="281" t="str">
        <f t="shared" si="34"/>
        <v>RON</v>
      </c>
      <c r="Q140" s="64" t="str">
        <f t="shared" si="35"/>
        <v>B6</v>
      </c>
      <c r="R140" s="64" t="str">
        <f t="shared" si="36"/>
        <v>RON</v>
      </c>
      <c r="S140" s="64" t="str">
        <f t="shared" si="37"/>
        <v>A 320</v>
      </c>
      <c r="T140" s="64" t="str">
        <f t="shared" si="38"/>
        <v>PK-BLA</v>
      </c>
      <c r="U140" s="64" t="str">
        <f t="shared" si="39"/>
        <v>BATIK AIR</v>
      </c>
      <c r="AD140" s="133">
        <f t="shared" si="40"/>
        <v>0.8555555556</v>
      </c>
      <c r="AE140" s="133" t="str">
        <f t="shared" si="41"/>
        <v>-</v>
      </c>
    </row>
    <row r="141">
      <c r="A141" s="168">
        <v>124.0</v>
      </c>
      <c r="B141" s="168" t="s">
        <v>819</v>
      </c>
      <c r="C141" s="146" t="str">
        <f>IF(B141&gt;1,VLOOKUP(B141,DB!$D$4:$E$800,2,0),"")</f>
        <v>B 733</v>
      </c>
      <c r="D141" s="259">
        <v>0.8465277777777778</v>
      </c>
      <c r="E141" s="231" t="b">
        <v>1</v>
      </c>
      <c r="F141" s="148">
        <v>0.9300748032401316</v>
      </c>
      <c r="G141" s="190" t="b">
        <v>1</v>
      </c>
      <c r="H141" s="228" t="s">
        <v>1088</v>
      </c>
      <c r="I141" s="221" t="s">
        <v>1150</v>
      </c>
      <c r="J141" s="153" t="str">
        <f>IF(L141&gt;1,VLOOKUP(L141,DB!$A$4:$B$500,2,0),"")</f>
        <v>WIMM</v>
      </c>
      <c r="K141" s="169"/>
      <c r="L141" s="150" t="s">
        <v>111</v>
      </c>
      <c r="M141" s="168" t="str">
        <f>IF(B141&gt;1,VLOOKUP(B141,DB!$D$4:$F$800,3,0),"")</f>
        <v>TRI MG</v>
      </c>
      <c r="N141" s="200"/>
      <c r="O141" s="155" t="str">
        <f t="shared" si="34"/>
        <v/>
      </c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>
        <f t="shared" si="40"/>
        <v>0.8465277778</v>
      </c>
      <c r="AE141" s="133">
        <f t="shared" si="41"/>
        <v>0.9300748032</v>
      </c>
    </row>
    <row r="142">
      <c r="A142" s="272">
        <v>125.0</v>
      </c>
      <c r="B142" s="272" t="s">
        <v>24</v>
      </c>
      <c r="C142" s="117" t="str">
        <f>IF(B142&gt;1,VLOOKUP(B142,DB!$D$4:$E$800,2,0),"")</f>
        <v>B 733</v>
      </c>
      <c r="D142" s="273">
        <v>0.8597222222222223</v>
      </c>
      <c r="E142" s="274" t="b">
        <v>1</v>
      </c>
      <c r="F142" s="275">
        <v>0.922212048608344</v>
      </c>
      <c r="G142" s="276" t="b">
        <v>1</v>
      </c>
      <c r="H142" s="277" t="s">
        <v>1093</v>
      </c>
      <c r="I142" s="219" t="s">
        <v>46</v>
      </c>
      <c r="J142" s="120" t="s">
        <v>23</v>
      </c>
      <c r="K142" s="278"/>
      <c r="L142" s="279"/>
      <c r="M142" s="115" t="str">
        <f>IF(B142&gt;1,VLOOKUP(B142,DB!$D$4:$F$800,3,0),"")</f>
        <v>AIRNESIA</v>
      </c>
      <c r="N142" s="280"/>
      <c r="O142" s="281" t="str">
        <f t="shared" si="34"/>
        <v/>
      </c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>
        <f t="shared" si="40"/>
        <v>0.8597222222</v>
      </c>
      <c r="AE142" s="133">
        <f t="shared" si="41"/>
        <v>0.9222120486</v>
      </c>
    </row>
    <row r="143">
      <c r="A143" s="168">
        <v>126.0</v>
      </c>
      <c r="B143" s="168" t="s">
        <v>340</v>
      </c>
      <c r="C143" s="146" t="str">
        <f>IF(B143&gt;1,VLOOKUP(B143,DB!$D$4:$E$800,2,0),"")</f>
        <v>ATR 72</v>
      </c>
      <c r="D143" s="259">
        <v>0.8645833333333334</v>
      </c>
      <c r="E143" s="231" t="b">
        <v>1</v>
      </c>
      <c r="F143" s="148"/>
      <c r="G143" s="190" t="b">
        <v>0</v>
      </c>
      <c r="H143" s="228" t="s">
        <v>1084</v>
      </c>
      <c r="I143" s="152" t="str">
        <f>IF(K143&gt;1,VLOOKUP(K143,DB!$A$4:$B$500,2,0),"")</f>
        <v>WIPO</v>
      </c>
      <c r="J143" s="153" t="str">
        <f>IF(L143&gt;1,VLOOKUP(L143,DB!$A$4:$B$500,2,0),"")</f>
        <v/>
      </c>
      <c r="K143" s="169" t="s">
        <v>552</v>
      </c>
      <c r="L143" s="172"/>
      <c r="M143" s="168" t="str">
        <f>IF(B143&gt;1,VLOOKUP(B143,DB!$D$4:$F$800,3,0),"")</f>
        <v>CITILINK</v>
      </c>
      <c r="N143" s="200"/>
      <c r="O143" s="155" t="str">
        <f t="shared" si="34"/>
        <v>RON</v>
      </c>
      <c r="Q143" s="64" t="str">
        <f t="shared" si="35"/>
        <v>B1</v>
      </c>
      <c r="R143" s="64" t="str">
        <f t="shared" si="36"/>
        <v>RON</v>
      </c>
      <c r="S143" s="64" t="str">
        <f t="shared" si="37"/>
        <v>ATR 72</v>
      </c>
      <c r="T143" s="64" t="str">
        <f t="shared" si="38"/>
        <v>PK-GJT</v>
      </c>
      <c r="U143" s="64" t="str">
        <f t="shared" si="39"/>
        <v>CITILINK</v>
      </c>
      <c r="AD143" s="133">
        <f t="shared" si="40"/>
        <v>0.8645833333</v>
      </c>
      <c r="AE143" s="133" t="str">
        <f t="shared" si="41"/>
        <v>-</v>
      </c>
    </row>
    <row r="144">
      <c r="A144" s="272">
        <v>127.0</v>
      </c>
      <c r="B144" s="272" t="s">
        <v>929</v>
      </c>
      <c r="C144" s="117" t="str">
        <f>IF(B144&gt;1,VLOOKUP(B144,DB!$D$4:$E$800,2,0),"")</f>
        <v>G V</v>
      </c>
      <c r="D144" s="273">
        <v>0.8756944444444444</v>
      </c>
      <c r="E144" s="274" t="b">
        <v>1</v>
      </c>
      <c r="F144" s="275">
        <v>0.9069444444444444</v>
      </c>
      <c r="G144" s="276" t="b">
        <v>1</v>
      </c>
      <c r="H144" s="277" t="s">
        <v>1092</v>
      </c>
      <c r="I144" s="219" t="s">
        <v>1178</v>
      </c>
      <c r="J144" s="120" t="s">
        <v>1150</v>
      </c>
      <c r="K144" s="278" t="s">
        <v>1249</v>
      </c>
      <c r="L144" s="279"/>
      <c r="M144" s="115" t="s">
        <v>1138</v>
      </c>
      <c r="N144" s="280"/>
      <c r="O144" s="281" t="str">
        <f t="shared" si="34"/>
        <v/>
      </c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>
        <f t="shared" si="40"/>
        <v>0.8756944444</v>
      </c>
      <c r="AE144" s="133">
        <f t="shared" si="41"/>
        <v>0.9069444444</v>
      </c>
    </row>
    <row r="145">
      <c r="A145" s="168">
        <v>128.0</v>
      </c>
      <c r="B145" s="168" t="s">
        <v>166</v>
      </c>
      <c r="C145" s="146" t="str">
        <f>IF(B145&gt;1,VLOOKUP(B145,DB!$D$4:$E$800,2,0),"")</f>
        <v>A 320</v>
      </c>
      <c r="D145" s="259">
        <v>0.8798611111111111</v>
      </c>
      <c r="E145" s="231" t="b">
        <v>1</v>
      </c>
      <c r="F145" s="148"/>
      <c r="G145" s="190" t="b">
        <v>0</v>
      </c>
      <c r="H145" s="228" t="s">
        <v>1080</v>
      </c>
      <c r="I145" s="221" t="s">
        <v>1079</v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>BATIK AIR</v>
      </c>
      <c r="N145" s="200"/>
      <c r="O145" s="155" t="str">
        <f t="shared" si="34"/>
        <v>RON</v>
      </c>
      <c r="Q145" s="64" t="str">
        <f t="shared" si="35"/>
        <v>A3</v>
      </c>
      <c r="R145" s="64" t="str">
        <f t="shared" si="36"/>
        <v>RON</v>
      </c>
      <c r="S145" s="64" t="str">
        <f t="shared" si="37"/>
        <v>A 320</v>
      </c>
      <c r="T145" s="64" t="str">
        <f t="shared" si="38"/>
        <v>PK-LAF</v>
      </c>
      <c r="U145" s="64" t="str">
        <f t="shared" si="39"/>
        <v>BATIK AIR</v>
      </c>
      <c r="AD145" s="133">
        <f t="shared" si="40"/>
        <v>0.8798611111</v>
      </c>
      <c r="AE145" s="133" t="str">
        <f t="shared" si="41"/>
        <v>-</v>
      </c>
    </row>
    <row r="146">
      <c r="A146" s="272">
        <v>129.0</v>
      </c>
      <c r="B146" s="272" t="s">
        <v>1039</v>
      </c>
      <c r="C146" s="117" t="str">
        <f>IF(B146&gt;1,VLOOKUP(B146,DB!$D$4:$E$800,2,0),"")</f>
        <v>B 733</v>
      </c>
      <c r="D146" s="273">
        <v>0.8798611111111111</v>
      </c>
      <c r="E146" s="274" t="b">
        <v>1</v>
      </c>
      <c r="F146" s="275">
        <v>0.9151697800916736</v>
      </c>
      <c r="G146" s="276" t="b">
        <v>1</v>
      </c>
      <c r="H146" s="277" t="s">
        <v>1100</v>
      </c>
      <c r="I146" s="219" t="s">
        <v>1152</v>
      </c>
      <c r="J146" s="120" t="s">
        <v>82</v>
      </c>
      <c r="K146" s="278"/>
      <c r="L146" s="279"/>
      <c r="M146" s="115" t="str">
        <f>IF(B146&gt;1,VLOOKUP(B146,DB!$D$4:$F$800,3,0),"")</f>
        <v>TRI MG</v>
      </c>
      <c r="N146" s="280"/>
      <c r="O146" s="281" t="str">
        <f t="shared" si="34"/>
        <v/>
      </c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>
        <f t="shared" si="40"/>
        <v>0.8798611111</v>
      </c>
      <c r="AE146" s="133">
        <f t="shared" si="41"/>
        <v>0.9151697801</v>
      </c>
    </row>
    <row r="147">
      <c r="A147" s="168">
        <v>130.0</v>
      </c>
      <c r="B147" s="168" t="s">
        <v>413</v>
      </c>
      <c r="C147" s="146" t="str">
        <f>IF(B147&gt;1,VLOOKUP(B147,DB!$D$4:$E$800,2,0),"")</f>
        <v>A 320</v>
      </c>
      <c r="D147" s="259">
        <v>0.8930555555555556</v>
      </c>
      <c r="E147" s="231" t="b">
        <v>1</v>
      </c>
      <c r="F147" s="148"/>
      <c r="G147" s="190" t="b">
        <v>0</v>
      </c>
      <c r="H147" s="228" t="s">
        <v>1078</v>
      </c>
      <c r="I147" s="152" t="str">
        <f>IF(K147&gt;1,VLOOKUP(K147,DB!$A$4:$B$500,2,0),"")</f>
        <v>WIMM</v>
      </c>
      <c r="J147" s="153" t="str">
        <f>IF(L147&gt;1,VLOOKUP(L147,DB!$A$4:$B$500,2,0),"")</f>
        <v/>
      </c>
      <c r="K147" s="169" t="s">
        <v>441</v>
      </c>
      <c r="L147" s="172"/>
      <c r="M147" s="168" t="str">
        <f>IF(B147&gt;1,VLOOKUP(B147,DB!$D$4:$F$800,3,0),"")</f>
        <v>CITILINK</v>
      </c>
      <c r="N147" s="200"/>
      <c r="O147" s="155" t="str">
        <f t="shared" si="34"/>
        <v>RON</v>
      </c>
      <c r="Q147" s="64" t="str">
        <f t="shared" si="35"/>
        <v>A2</v>
      </c>
      <c r="R147" s="64" t="str">
        <f t="shared" si="36"/>
        <v>RON</v>
      </c>
      <c r="S147" s="64" t="str">
        <f t="shared" si="37"/>
        <v>A 320</v>
      </c>
      <c r="T147" s="64" t="str">
        <f t="shared" si="38"/>
        <v>PK-GQI</v>
      </c>
      <c r="U147" s="64" t="str">
        <f t="shared" si="39"/>
        <v>CITILINK</v>
      </c>
      <c r="AD147" s="133">
        <f t="shared" si="40"/>
        <v>0.8930555556</v>
      </c>
      <c r="AE147" s="133" t="str">
        <f t="shared" si="41"/>
        <v>-</v>
      </c>
    </row>
    <row r="148">
      <c r="A148" s="272">
        <v>131.0</v>
      </c>
      <c r="B148" s="272" t="s">
        <v>833</v>
      </c>
      <c r="C148" s="117" t="str">
        <f>IF(B148&gt;1,VLOOKUP(B148,DB!$D$4:$E$800,2,0),"")</f>
        <v>B 733</v>
      </c>
      <c r="D148" s="273">
        <v>0.8965277777777778</v>
      </c>
      <c r="E148" s="274" t="b">
        <v>1</v>
      </c>
      <c r="F148" s="275"/>
      <c r="G148" s="276" t="b">
        <v>0</v>
      </c>
      <c r="H148" s="277" t="s">
        <v>1097</v>
      </c>
      <c r="I148" s="122" t="str">
        <f>IF(K148&gt;1,VLOOKUP(K148,DB!$A$4:$B$500,2,0),"")</f>
        <v>WALL</v>
      </c>
      <c r="J148" s="123" t="str">
        <f>IF(L148&gt;1,VLOOKUP(L148,DB!$A$4:$B$500,2,0),"")</f>
        <v/>
      </c>
      <c r="K148" s="278" t="s">
        <v>353</v>
      </c>
      <c r="L148" s="279"/>
      <c r="M148" s="115" t="str">
        <f>IF(B148&gt;1,VLOOKUP(B148,DB!$D$4:$F$800,3,0),"")</f>
        <v>TRIGANA</v>
      </c>
      <c r="N148" s="280"/>
      <c r="O148" s="281" t="str">
        <f t="shared" si="34"/>
        <v>RON</v>
      </c>
      <c r="Q148" s="64" t="str">
        <f t="shared" si="35"/>
        <v>B12</v>
      </c>
      <c r="R148" s="64" t="str">
        <f t="shared" si="36"/>
        <v>RON</v>
      </c>
      <c r="S148" s="64" t="str">
        <f t="shared" si="37"/>
        <v>B 733</v>
      </c>
      <c r="T148" s="64" t="str">
        <f t="shared" si="38"/>
        <v>PK-YST</v>
      </c>
      <c r="U148" s="64" t="str">
        <f t="shared" si="39"/>
        <v>TRIGANA</v>
      </c>
      <c r="AD148" s="133">
        <f t="shared" si="40"/>
        <v>0.8965277778</v>
      </c>
      <c r="AE148" s="133" t="str">
        <f t="shared" si="41"/>
        <v>-</v>
      </c>
    </row>
    <row r="149">
      <c r="A149" s="168">
        <v>132.0</v>
      </c>
      <c r="B149" s="168" t="s">
        <v>307</v>
      </c>
      <c r="C149" s="146" t="str">
        <f>IF(B149&gt;1,VLOOKUP(B149,DB!$D$4:$E$800,2,0),"")</f>
        <v>A 320</v>
      </c>
      <c r="D149" s="259">
        <v>0.9076388888888889</v>
      </c>
      <c r="E149" s="231" t="b">
        <v>1</v>
      </c>
      <c r="F149" s="148">
        <v>0.9466658911987906</v>
      </c>
      <c r="G149" s="190" t="b">
        <v>1</v>
      </c>
      <c r="H149" s="228" t="s">
        <v>1079</v>
      </c>
      <c r="I149" s="152" t="str">
        <f>IF(K149&gt;1,VLOOKUP(K149,DB!$A$4:$B$500,2,0),"")</f>
        <v>WADD</v>
      </c>
      <c r="J149" s="150" t="s">
        <v>1152</v>
      </c>
      <c r="K149" s="169" t="s">
        <v>194</v>
      </c>
      <c r="L149" s="172"/>
      <c r="M149" s="168" t="str">
        <f>IF(B149&gt;1,VLOOKUP(B149,DB!$D$4:$F$800,3,0),"")</f>
        <v>BATIK AIR</v>
      </c>
      <c r="N149" s="200"/>
      <c r="O149" s="155" t="str">
        <f t="shared" si="34"/>
        <v/>
      </c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>
        <f t="shared" si="40"/>
        <v>0.9076388889</v>
      </c>
      <c r="AE149" s="133">
        <f t="shared" si="41"/>
        <v>0.9466658912</v>
      </c>
    </row>
    <row r="150">
      <c r="A150" s="272">
        <v>133.0</v>
      </c>
      <c r="B150" s="272" t="s">
        <v>85</v>
      </c>
      <c r="C150" s="117" t="str">
        <f>IF(B150&gt;1,VLOOKUP(B150,DB!$D$4:$E$800,2,0),"")</f>
        <v>A 320</v>
      </c>
      <c r="D150" s="273">
        <v>0.9131944444444444</v>
      </c>
      <c r="E150" s="274" t="b">
        <v>1</v>
      </c>
      <c r="F150" s="275"/>
      <c r="G150" s="276" t="b">
        <v>0</v>
      </c>
      <c r="H150" s="277" t="s">
        <v>1081</v>
      </c>
      <c r="I150" s="122" t="str">
        <f>IF(K150&gt;1,VLOOKUP(K150,DB!$A$4:$B$500,2,0),"")</f>
        <v>WARR</v>
      </c>
      <c r="J150" s="123" t="str">
        <f>IF(L150&gt;1,VLOOKUP(L150,DB!$A$4:$B$500,2,0),"")</f>
        <v/>
      </c>
      <c r="K150" s="278" t="s">
        <v>222</v>
      </c>
      <c r="L150" s="279"/>
      <c r="M150" s="115" t="str">
        <f>IF(B150&gt;1,VLOOKUP(B150,DB!$D$4:$F$800,3,0),"")</f>
        <v>BATIK AIR</v>
      </c>
      <c r="N150" s="280"/>
      <c r="O150" s="281" t="str">
        <f t="shared" si="34"/>
        <v>RON</v>
      </c>
      <c r="Q150" s="64" t="str">
        <f t="shared" si="35"/>
        <v>B8</v>
      </c>
      <c r="R150" s="64" t="str">
        <f t="shared" si="36"/>
        <v>RON</v>
      </c>
      <c r="S150" s="64" t="str">
        <f t="shared" si="37"/>
        <v>A 320</v>
      </c>
      <c r="T150" s="64" t="str">
        <f t="shared" si="38"/>
        <v>PK-BKU</v>
      </c>
      <c r="U150" s="64" t="str">
        <f t="shared" si="39"/>
        <v>BATIK AIR</v>
      </c>
      <c r="AD150" s="133">
        <f t="shared" si="40"/>
        <v>0.9131944444</v>
      </c>
      <c r="AE150" s="133" t="str">
        <f t="shared" si="41"/>
        <v>-</v>
      </c>
    </row>
    <row r="151">
      <c r="A151" s="168">
        <v>134.0</v>
      </c>
      <c r="B151" s="168" t="s">
        <v>929</v>
      </c>
      <c r="C151" s="146" t="str">
        <f>IF(B151&gt;1,VLOOKUP(B151,DB!$D$4:$E$800,2,0),"")</f>
        <v>G V</v>
      </c>
      <c r="D151" s="259">
        <v>0.9138888888888889</v>
      </c>
      <c r="E151" s="231" t="b">
        <v>1</v>
      </c>
      <c r="F151" s="148"/>
      <c r="G151" s="190" t="b">
        <v>0</v>
      </c>
      <c r="H151" s="228" t="s">
        <v>1150</v>
      </c>
      <c r="I151" s="221" t="s">
        <v>1092</v>
      </c>
      <c r="J151" s="153" t="str">
        <f>IF(L151&gt;1,VLOOKUP(L151,DB!$A$4:$B$500,2,0),"")</f>
        <v/>
      </c>
      <c r="K151" s="169"/>
      <c r="L151" s="172"/>
      <c r="M151" s="168" t="s">
        <v>1138</v>
      </c>
      <c r="N151" s="200"/>
      <c r="O151" s="155" t="str">
        <f t="shared" si="34"/>
        <v>RON</v>
      </c>
      <c r="Q151" s="64" t="str">
        <f t="shared" si="35"/>
        <v>SA12</v>
      </c>
      <c r="R151" s="64" t="str">
        <f t="shared" si="36"/>
        <v>RON</v>
      </c>
      <c r="S151" s="64" t="str">
        <f t="shared" si="37"/>
        <v>G V</v>
      </c>
      <c r="T151" s="64" t="str">
        <f t="shared" si="38"/>
        <v>T7-RSG</v>
      </c>
      <c r="U151" s="64" t="str">
        <f t="shared" si="39"/>
        <v>KARISMA</v>
      </c>
      <c r="AD151" s="133">
        <f t="shared" si="40"/>
        <v>0.9138888889</v>
      </c>
      <c r="AE151" s="133" t="str">
        <f t="shared" si="41"/>
        <v>-</v>
      </c>
    </row>
    <row r="152">
      <c r="A152" s="272">
        <v>135.0</v>
      </c>
      <c r="B152" s="272" t="s">
        <v>319</v>
      </c>
      <c r="C152" s="117" t="str">
        <f>IF(B152&gt;1,VLOOKUP(B152,DB!$D$4:$E$800,2,0),"")</f>
        <v>A 320</v>
      </c>
      <c r="D152" s="273">
        <v>0.9104166666666667</v>
      </c>
      <c r="E152" s="274" t="b">
        <v>1</v>
      </c>
      <c r="F152" s="275"/>
      <c r="G152" s="276" t="b">
        <v>0</v>
      </c>
      <c r="H152" s="277" t="s">
        <v>1151</v>
      </c>
      <c r="I152" s="219" t="s">
        <v>1081</v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>BATIK AIR</v>
      </c>
      <c r="N152" s="280"/>
      <c r="O152" s="281" t="str">
        <f t="shared" si="34"/>
        <v>RON</v>
      </c>
      <c r="Q152" s="64" t="str">
        <f t="shared" si="35"/>
        <v>SA14</v>
      </c>
      <c r="R152" s="64" t="str">
        <f t="shared" si="36"/>
        <v>RON</v>
      </c>
      <c r="S152" s="64" t="str">
        <f t="shared" si="37"/>
        <v>A 320</v>
      </c>
      <c r="T152" s="64" t="str">
        <f t="shared" si="38"/>
        <v>PK-LUZ</v>
      </c>
      <c r="U152" s="64" t="str">
        <f t="shared" si="39"/>
        <v>BATIK AIR</v>
      </c>
      <c r="AD152" s="133">
        <f t="shared" si="40"/>
        <v>0.9104166667</v>
      </c>
      <c r="AE152" s="133" t="str">
        <f t="shared" si="41"/>
        <v>-</v>
      </c>
    </row>
    <row r="153">
      <c r="A153" s="168">
        <v>136.0</v>
      </c>
      <c r="B153" s="168" t="s">
        <v>307</v>
      </c>
      <c r="C153" s="146" t="str">
        <f>IF(B153&gt;1,VLOOKUP(B153,DB!$D$4:$E$800,2,0),"")</f>
        <v>A 320</v>
      </c>
      <c r="D153" s="259">
        <v>0.9534722222222223</v>
      </c>
      <c r="E153" s="231" t="b">
        <v>1</v>
      </c>
      <c r="F153" s="148"/>
      <c r="G153" s="190" t="b">
        <v>0</v>
      </c>
      <c r="H153" s="228" t="s">
        <v>1152</v>
      </c>
      <c r="I153" s="221" t="s">
        <v>1079</v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>BATIK AIR</v>
      </c>
      <c r="N153" s="200"/>
      <c r="O153" s="155" t="str">
        <f t="shared" si="34"/>
        <v>RON</v>
      </c>
      <c r="Q153" s="64" t="str">
        <f t="shared" si="35"/>
        <v>SA16</v>
      </c>
      <c r="R153" s="64" t="str">
        <f t="shared" si="36"/>
        <v>RON</v>
      </c>
      <c r="S153" s="64" t="str">
        <f t="shared" si="37"/>
        <v>A 320</v>
      </c>
      <c r="T153" s="64" t="str">
        <f t="shared" si="38"/>
        <v>PK-LUU</v>
      </c>
      <c r="U153" s="64" t="str">
        <f t="shared" si="39"/>
        <v>BATIK AIR</v>
      </c>
      <c r="AD153" s="133">
        <f t="shared" si="40"/>
        <v>0.9534722222</v>
      </c>
      <c r="AE153" s="133" t="str">
        <f t="shared" si="41"/>
        <v>-</v>
      </c>
    </row>
    <row r="154">
      <c r="A154" s="272">
        <v>137.0</v>
      </c>
      <c r="B154" s="272" t="s">
        <v>715</v>
      </c>
      <c r="C154" s="117" t="str">
        <f>IF(B154&gt;1,VLOOKUP(B154,DB!$D$4:$E$800,2,0),"")</f>
        <v>ATR 72</v>
      </c>
      <c r="D154" s="273">
        <v>0.9722222222222222</v>
      </c>
      <c r="E154" s="274" t="b">
        <v>1</v>
      </c>
      <c r="F154" s="275"/>
      <c r="G154" s="276"/>
      <c r="H154" s="277" t="s">
        <v>1100</v>
      </c>
      <c r="I154" s="219" t="s">
        <v>1163</v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>PELITA</v>
      </c>
      <c r="N154" s="280"/>
      <c r="O154" s="281" t="str">
        <f t="shared" si="34"/>
        <v>RON</v>
      </c>
      <c r="Q154" s="64" t="str">
        <f t="shared" si="35"/>
        <v>B5</v>
      </c>
      <c r="R154" s="64" t="str">
        <f t="shared" si="36"/>
        <v>RON</v>
      </c>
      <c r="S154" s="64" t="str">
        <f t="shared" si="37"/>
        <v>ATR 72</v>
      </c>
      <c r="T154" s="64" t="str">
        <f t="shared" si="38"/>
        <v>PK-PAH</v>
      </c>
      <c r="U154" s="64" t="str">
        <f t="shared" si="39"/>
        <v>PELITA</v>
      </c>
      <c r="AD154" s="133">
        <f t="shared" si="40"/>
        <v>0.9722222222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152" t="str">
        <f>IF(K167&gt;1,VLOOKUP(K167,DB!$A$4:$B$500,2,0),"")</f>
        <v/>
      </c>
      <c r="J167" s="153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45782.0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1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1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116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121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39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PK-GQI</v>
      </c>
      <c r="X18" s="131" t="str">
        <f t="shared" si="6"/>
        <v>A 320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1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1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1</v>
      </c>
      <c r="BB18" s="141">
        <f t="shared" si="24"/>
        <v>1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145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151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PK-LAM</v>
      </c>
      <c r="X19" s="160" t="str">
        <f t="shared" si="6"/>
        <v>A 320</v>
      </c>
      <c r="Y19" s="161" t="str">
        <f t="shared" si="7"/>
        <v>BATIK AIR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0</v>
      </c>
      <c r="BB19" s="141">
        <f t="shared" si="24"/>
        <v>1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1</v>
      </c>
      <c r="BG19" s="141">
        <f t="shared" si="29"/>
        <v>0</v>
      </c>
      <c r="BH19" s="141">
        <f t="shared" si="30"/>
        <v>1</v>
      </c>
      <c r="BI19" s="141">
        <f t="shared" si="31"/>
        <v>0</v>
      </c>
      <c r="BJ19" s="142">
        <f t="shared" si="32"/>
        <v>0</v>
      </c>
      <c r="BK19" s="143">
        <f t="shared" si="33"/>
        <v>6</v>
      </c>
    </row>
    <row r="20">
      <c r="A20" s="115">
        <v>3.0</v>
      </c>
      <c r="B20" s="116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121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PK-PAH</v>
      </c>
      <c r="X20" s="131" t="str">
        <f t="shared" si="6"/>
        <v>ATR 72</v>
      </c>
      <c r="Y20" s="132" t="str">
        <f t="shared" si="7"/>
        <v>PELITA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1</v>
      </c>
      <c r="AS20" s="141">
        <f t="shared" si="15"/>
        <v>0</v>
      </c>
      <c r="AT20" s="141">
        <f t="shared" si="16"/>
        <v>0</v>
      </c>
      <c r="AU20" s="141">
        <f t="shared" si="17"/>
        <v>1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0</v>
      </c>
      <c r="BD20" s="141">
        <f t="shared" si="26"/>
        <v>0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5</v>
      </c>
    </row>
    <row r="21">
      <c r="A21" s="168">
        <v>4.0</v>
      </c>
      <c r="B21" s="145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151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PK-GTD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0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1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7</v>
      </c>
    </row>
    <row r="22">
      <c r="A22" s="115">
        <v>5.0</v>
      </c>
      <c r="B22" s="116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121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PK-GMW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2</v>
      </c>
      <c r="AI22" s="137">
        <f>COUNTIFS($AE$18:$AE$167,"&gt;05:00",$AE$18:$AE$167,"&lt;=06:00")</f>
        <v>6</v>
      </c>
      <c r="AJ22" s="138">
        <f t="shared" si="8"/>
        <v>8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1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15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151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PK-GJT</v>
      </c>
      <c r="X23" s="160" t="str">
        <f t="shared" si="6"/>
        <v>ATR 72</v>
      </c>
      <c r="Y23" s="161" t="str">
        <f t="shared" si="7"/>
        <v>CITILINK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6</v>
      </c>
      <c r="AI23" s="165">
        <f>COUNTIFS($AE$18:$AE$167,"&gt;06:00",$AE$18:$AE$167,"&lt;=07:00")</f>
        <v>7</v>
      </c>
      <c r="AJ23" s="109">
        <f t="shared" si="8"/>
        <v>13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1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1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4</v>
      </c>
    </row>
    <row r="24">
      <c r="A24" s="115">
        <v>7.0</v>
      </c>
      <c r="B24" s="126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121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1138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KARISMA</v>
      </c>
      <c r="V24" s="129" t="s">
        <v>1096</v>
      </c>
      <c r="W24" s="130" t="str">
        <f t="shared" si="5"/>
        <v>N-977JH</v>
      </c>
      <c r="X24" s="131" t="str">
        <f t="shared" si="6"/>
        <v>CT 680</v>
      </c>
      <c r="Y24" s="132" t="str">
        <f t="shared" si="7"/>
        <v>JIP</v>
      </c>
      <c r="Z24" s="104" t="b">
        <v>1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2</v>
      </c>
      <c r="AI24" s="137">
        <f>COUNTIFS($AE$18:$AE$167,"&gt;07:00",$AE$18:$AE$167,"&lt;=08:00")</f>
        <v>5</v>
      </c>
      <c r="AJ24" s="138">
        <f t="shared" si="8"/>
        <v>7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1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1</v>
      </c>
      <c r="BA24" s="141">
        <f t="shared" si="23"/>
        <v>1</v>
      </c>
      <c r="BB24" s="141">
        <f t="shared" si="24"/>
        <v>0</v>
      </c>
      <c r="BC24" s="141">
        <f t="shared" si="25"/>
        <v>1</v>
      </c>
      <c r="BD24" s="141">
        <f t="shared" si="26"/>
        <v>1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1</v>
      </c>
      <c r="BJ24" s="142">
        <f t="shared" si="32"/>
        <v>1</v>
      </c>
      <c r="BK24" s="143">
        <f t="shared" si="33"/>
        <v>9</v>
      </c>
    </row>
    <row r="25">
      <c r="A25" s="168">
        <v>8.0</v>
      </c>
      <c r="B25" s="145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151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5</v>
      </c>
      <c r="AI25" s="165">
        <f>COUNTIFS($AE$18:$AE$167,"&gt;08:00",$AE$18:$AE$167,"&lt;=09:00")</f>
        <v>5</v>
      </c>
      <c r="AJ25" s="109">
        <f t="shared" si="8"/>
        <v>10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1</v>
      </c>
      <c r="BI25" s="141">
        <f t="shared" si="31"/>
        <v>0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116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>
        <v>0.13541666666666666</v>
      </c>
      <c r="G26" s="120" t="b">
        <v>1</v>
      </c>
      <c r="H26" s="121" t="s">
        <v>1135</v>
      </c>
      <c r="I26" s="122" t="str">
        <f>IF(K26&gt;1,VLOOKUP(K26,DB!$A$4:$B$500,2,0),"")</f>
        <v>EX RON</v>
      </c>
      <c r="J26" s="120" t="s">
        <v>1096</v>
      </c>
      <c r="K26" s="124" t="s">
        <v>7</v>
      </c>
      <c r="L26" s="125"/>
      <c r="M26" s="115" t="s">
        <v>1223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>
        <f t="shared" si="41"/>
        <v>0.1354166667</v>
      </c>
      <c r="AF26" s="134">
        <v>0.37569444444444444</v>
      </c>
      <c r="AG26" s="135">
        <v>0.4166666666666667</v>
      </c>
      <c r="AH26" s="136">
        <f>COUNTIFS($AD$18:$AD$167,"&gt;09:00",$AD$18:$AD$167,"&lt;=10:00")</f>
        <v>5</v>
      </c>
      <c r="AI26" s="137">
        <f>COUNTIFS($AE$18:$AE$167,"&gt;09:00",$AE$18:$AE$167,"&lt;=10:00")</f>
        <v>6</v>
      </c>
      <c r="AJ26" s="138">
        <f t="shared" si="8"/>
        <v>11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1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1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145" t="s">
        <v>910</v>
      </c>
      <c r="C27" s="146" t="str">
        <f>IF(B27&gt;1,VLOOKUP(B27,DB!$D$4:$E$800,2,0),"")</f>
        <v>HK 850</v>
      </c>
      <c r="D27" s="259" t="s">
        <v>7</v>
      </c>
      <c r="E27" s="148" t="b">
        <v>0</v>
      </c>
      <c r="F27" s="148"/>
      <c r="G27" s="150" t="b">
        <v>0</v>
      </c>
      <c r="H27" s="151" t="s">
        <v>1137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1138</v>
      </c>
      <c r="N27" s="170"/>
      <c r="O27" s="155" t="str">
        <f t="shared" si="34"/>
        <v>RON</v>
      </c>
      <c r="Q27" s="64" t="str">
        <f t="shared" si="35"/>
        <v>NSA11</v>
      </c>
      <c r="R27" s="64" t="str">
        <f t="shared" si="36"/>
        <v>RON</v>
      </c>
      <c r="S27" s="64" t="str">
        <f t="shared" si="37"/>
        <v>HK 850</v>
      </c>
      <c r="T27" s="64" t="str">
        <f t="shared" si="38"/>
        <v>T7-TUN</v>
      </c>
      <c r="U27" s="64" t="str">
        <f t="shared" si="39"/>
        <v>KARISMA</v>
      </c>
      <c r="V27" s="158" t="s">
        <v>1079</v>
      </c>
      <c r="W27" s="159" t="str">
        <f t="shared" si="5"/>
        <v>PK-LUZ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7</v>
      </c>
      <c r="AI27" s="165">
        <f>COUNTIFS($AE$18:$AE$167,"&gt;10:00",$AE$18:$AE$167,"&lt;=11:00")</f>
        <v>6</v>
      </c>
      <c r="AJ27" s="109">
        <f t="shared" si="8"/>
        <v>13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1</v>
      </c>
      <c r="AS27" s="141">
        <f t="shared" si="15"/>
        <v>0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4</v>
      </c>
    </row>
    <row r="28">
      <c r="A28" s="115">
        <v>11.0</v>
      </c>
      <c r="B28" s="116" t="s">
        <v>1040</v>
      </c>
      <c r="C28" s="117" t="str">
        <f>IF(B28&gt;1,VLOOKUP(B28,DB!$D$4:$E$800,2,0),"")</f>
        <v>C 208</v>
      </c>
      <c r="D28" s="252" t="s">
        <v>7</v>
      </c>
      <c r="E28" s="119" t="b">
        <v>0</v>
      </c>
      <c r="F28" s="119"/>
      <c r="G28" s="120" t="b">
        <v>0</v>
      </c>
      <c r="H28" s="121" t="s">
        <v>1162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759</v>
      </c>
      <c r="N28" s="171"/>
      <c r="O28" s="128" t="str">
        <f t="shared" si="34"/>
        <v>RON</v>
      </c>
      <c r="Q28" s="64" t="str">
        <f t="shared" si="35"/>
        <v>NSA09</v>
      </c>
      <c r="R28" s="64" t="str">
        <f t="shared" si="36"/>
        <v>RON</v>
      </c>
      <c r="S28" s="64" t="str">
        <f t="shared" si="37"/>
        <v>C 208</v>
      </c>
      <c r="T28" s="64" t="str">
        <f t="shared" si="38"/>
        <v>PK-SNF</v>
      </c>
      <c r="U28" s="64" t="str">
        <f t="shared" si="39"/>
        <v>PTN</v>
      </c>
      <c r="V28" s="343" t="s">
        <v>1081</v>
      </c>
      <c r="W28" s="344" t="str">
        <f t="shared" si="5"/>
        <v>PK-NMI</v>
      </c>
      <c r="X28" s="345" t="str">
        <f t="shared" si="6"/>
        <v>B 733</v>
      </c>
      <c r="Y28" s="346" t="str">
        <f t="shared" si="7"/>
        <v>AIRNESIA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3</v>
      </c>
      <c r="AI28" s="137">
        <f>COUNTIFS($AE$18:$AE$167,"&gt;11:00",$AE$18:$AE$167,"&lt;=12:00")</f>
        <v>3</v>
      </c>
      <c r="AJ28" s="138">
        <f t="shared" si="8"/>
        <v>6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1</v>
      </c>
      <c r="BC28" s="141">
        <f t="shared" si="25"/>
        <v>1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1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145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151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4</v>
      </c>
      <c r="AI29" s="165">
        <f>COUNTIFS($AE$18:$AE$167,"&gt;12:00",$AE$18:$AE$167,"&lt;=13:00")</f>
        <v>6</v>
      </c>
      <c r="AJ29" s="109">
        <f t="shared" si="8"/>
        <v>10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1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347" t="s">
        <v>736</v>
      </c>
      <c r="C30" s="117" t="str">
        <f>IF(B30&gt;1,VLOOKUP(B30,DB!$D$4:$E$800,2,0),"")</f>
        <v>L 1000</v>
      </c>
      <c r="D30" s="252" t="s">
        <v>7</v>
      </c>
      <c r="E30" s="119" t="b">
        <v>0</v>
      </c>
      <c r="F30" s="119"/>
      <c r="G30" s="120" t="b">
        <v>0</v>
      </c>
      <c r="H30" s="348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PREMI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L 1000</v>
      </c>
      <c r="T30" s="64" t="str">
        <f t="shared" si="38"/>
        <v>N-227GV</v>
      </c>
      <c r="U30" s="64" t="str">
        <f t="shared" si="39"/>
        <v>PREMI</v>
      </c>
      <c r="V30" s="343" t="s">
        <v>1088</v>
      </c>
      <c r="W30" s="344" t="str">
        <f t="shared" si="5"/>
        <v>PK-BKU</v>
      </c>
      <c r="X30" s="345" t="str">
        <f t="shared" si="6"/>
        <v>A 320</v>
      </c>
      <c r="Y30" s="346" t="str">
        <f t="shared" si="7"/>
        <v>BATIK AIR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4</v>
      </c>
      <c r="AI30" s="137">
        <f>COUNTIFS($AE$18:$AE$167,"&gt;13:00",$AE$18:$AE$167,"&lt;=14:00")</f>
        <v>7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1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1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145" t="s">
        <v>888</v>
      </c>
      <c r="C31" s="146" t="str">
        <f>IF(B31&gt;1,VLOOKUP(B31,DB!$D$4:$E$800,2,0),"")</f>
        <v>EMB 135</v>
      </c>
      <c r="D31" s="259" t="s">
        <v>7</v>
      </c>
      <c r="E31" s="148" t="b">
        <v>0</v>
      </c>
      <c r="F31" s="148"/>
      <c r="G31" s="150" t="b">
        <v>0</v>
      </c>
      <c r="H31" s="151" t="s">
        <v>1142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">
        <v>1223</v>
      </c>
      <c r="N31" s="170"/>
      <c r="O31" s="155" t="str">
        <f t="shared" si="34"/>
        <v>RON</v>
      </c>
      <c r="Q31" s="64" t="str">
        <f t="shared" si="35"/>
        <v>SA05</v>
      </c>
      <c r="R31" s="64" t="str">
        <f t="shared" si="36"/>
        <v>RON</v>
      </c>
      <c r="S31" s="64" t="str">
        <f t="shared" si="37"/>
        <v>EMB 135</v>
      </c>
      <c r="T31" s="64" t="str">
        <f t="shared" si="38"/>
        <v>PK-RSS</v>
      </c>
      <c r="U31" s="64" t="str">
        <f t="shared" si="39"/>
        <v>BGS</v>
      </c>
      <c r="V31" s="158" t="s">
        <v>1093</v>
      </c>
      <c r="W31" s="159" t="str">
        <f t="shared" si="5"/>
        <v>PK-YSH</v>
      </c>
      <c r="X31" s="160" t="str">
        <f t="shared" si="6"/>
        <v>B 733</v>
      </c>
      <c r="Y31" s="161" t="str">
        <f t="shared" si="7"/>
        <v>TRIGANA</v>
      </c>
      <c r="Z31" s="104" t="b">
        <v>1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7</v>
      </c>
      <c r="AI31" s="165">
        <f>COUNTIFS($AE$18:$AE$167,"&gt;14:00",$AE$18:$AE$167,"&lt;=15:00")</f>
        <v>2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1</v>
      </c>
      <c r="BC31" s="141">
        <f t="shared" si="25"/>
        <v>0</v>
      </c>
      <c r="BD31" s="141">
        <f t="shared" si="26"/>
        <v>1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347" t="s">
        <v>704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348" t="s">
        <v>1143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JETSET</v>
      </c>
      <c r="N32" s="171"/>
      <c r="O32" s="128" t="str">
        <f t="shared" si="34"/>
        <v>RON</v>
      </c>
      <c r="Q32" s="64" t="str">
        <f t="shared" si="35"/>
        <v>SA06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PK-VCS</v>
      </c>
      <c r="U32" s="64" t="str">
        <f t="shared" si="39"/>
        <v>JETSET</v>
      </c>
      <c r="V32" s="343" t="s">
        <v>1097</v>
      </c>
      <c r="W32" s="344" t="str">
        <f t="shared" si="5"/>
        <v/>
      </c>
      <c r="X32" s="345" t="str">
        <f t="shared" si="6"/>
        <v/>
      </c>
      <c r="Y32" s="346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6</v>
      </c>
      <c r="AI32" s="137">
        <f>COUNTIFS($AE$18:$AE$167,"&gt;15:00",$AE$18:$AE$167,"&lt;=16:00")</f>
        <v>5</v>
      </c>
      <c r="AJ32" s="138">
        <f t="shared" si="8"/>
        <v>11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145" t="s">
        <v>331</v>
      </c>
      <c r="C33" s="146" t="str">
        <f>IF(B33&gt;1,VLOOKUP(B33,DB!$D$4:$E$800,2,0),"")</f>
        <v>GLEX</v>
      </c>
      <c r="D33" s="259" t="s">
        <v>7</v>
      </c>
      <c r="E33" s="148" t="b">
        <v>0</v>
      </c>
      <c r="F33" s="148"/>
      <c r="G33" s="150" t="b">
        <v>0</v>
      </c>
      <c r="H33" s="151" t="s">
        <v>1144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BIOMANTARA</v>
      </c>
      <c r="N33" s="170"/>
      <c r="O33" s="155" t="str">
        <f t="shared" si="34"/>
        <v>RON</v>
      </c>
      <c r="Q33" s="64" t="str">
        <f t="shared" si="35"/>
        <v>SA07</v>
      </c>
      <c r="R33" s="64" t="str">
        <f t="shared" si="36"/>
        <v>RON</v>
      </c>
      <c r="S33" s="64" t="str">
        <f t="shared" si="37"/>
        <v>GLEX</v>
      </c>
      <c r="T33" s="64" t="str">
        <f t="shared" si="38"/>
        <v>N-939GS</v>
      </c>
      <c r="U33" s="64" t="str">
        <f t="shared" si="39"/>
        <v>BIOMANTARA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3</v>
      </c>
      <c r="AI33" s="165">
        <f>COUNTIFS($AE$18:$AE$167,"&gt;16:00",$AE$18:$AE$167,"&lt;=17:00")</f>
        <v>4</v>
      </c>
      <c r="AJ33" s="109">
        <f t="shared" si="8"/>
        <v>7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1</v>
      </c>
      <c r="AU33" s="179">
        <f t="shared" si="17"/>
        <v>0</v>
      </c>
      <c r="AV33" s="179">
        <f t="shared" si="18"/>
        <v>0</v>
      </c>
      <c r="AW33" s="179">
        <f t="shared" si="19"/>
        <v>1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1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1</v>
      </c>
      <c r="BF33" s="179">
        <f t="shared" si="28"/>
        <v>0</v>
      </c>
      <c r="BG33" s="179">
        <f t="shared" si="29"/>
        <v>0</v>
      </c>
      <c r="BH33" s="179">
        <f t="shared" si="30"/>
        <v>1</v>
      </c>
      <c r="BI33" s="179">
        <f t="shared" si="31"/>
        <v>0</v>
      </c>
      <c r="BJ33" s="180">
        <f t="shared" si="32"/>
        <v>0</v>
      </c>
      <c r="BK33" s="181">
        <f t="shared" si="33"/>
        <v>5</v>
      </c>
    </row>
    <row r="34">
      <c r="A34" s="115">
        <v>17.0</v>
      </c>
      <c r="B34" s="347" t="s">
        <v>885</v>
      </c>
      <c r="C34" s="117" t="str">
        <f>IF(B34&gt;1,VLOOKUP(B34,DB!$D$4:$E$800,2,0),"")</f>
        <v>CL 850</v>
      </c>
      <c r="D34" s="252" t="s">
        <v>7</v>
      </c>
      <c r="E34" s="119" t="b">
        <v>0</v>
      </c>
      <c r="F34" s="119"/>
      <c r="G34" s="120" t="b">
        <v>0</v>
      </c>
      <c r="H34" s="348" t="s">
        <v>1145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">
        <v>738</v>
      </c>
      <c r="N34" s="171"/>
      <c r="O34" s="128" t="str">
        <f t="shared" si="34"/>
        <v>RON</v>
      </c>
      <c r="Q34" s="64" t="str">
        <f t="shared" si="35"/>
        <v>SA08</v>
      </c>
      <c r="R34" s="64" t="str">
        <f t="shared" si="36"/>
        <v>RON</v>
      </c>
      <c r="S34" s="64" t="str">
        <f t="shared" si="37"/>
        <v>CL 850</v>
      </c>
      <c r="T34" s="64" t="str">
        <f t="shared" si="38"/>
        <v>PK-IDR</v>
      </c>
      <c r="U34" s="64" t="str">
        <f t="shared" si="39"/>
        <v>PREMI</v>
      </c>
      <c r="V34" s="349" t="s">
        <v>1139</v>
      </c>
      <c r="W34" s="350" t="str">
        <f t="shared" si="5"/>
        <v>PK-RJH</v>
      </c>
      <c r="X34" s="351" t="str">
        <f t="shared" si="6"/>
        <v>EC 135</v>
      </c>
      <c r="Y34" s="352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9</v>
      </c>
      <c r="AI34" s="137">
        <f>COUNTIFS($AE$18:$AE$167,"&gt;17:00",$AE$18:$AE$167,"&lt;=18:00")</f>
        <v>3</v>
      </c>
      <c r="AJ34" s="138">
        <f t="shared" si="8"/>
        <v>12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2</v>
      </c>
      <c r="AR34" s="187">
        <f t="shared" si="42"/>
        <v>2</v>
      </c>
      <c r="AS34" s="187">
        <f t="shared" si="42"/>
        <v>5</v>
      </c>
      <c r="AT34" s="187">
        <f t="shared" si="42"/>
        <v>2</v>
      </c>
      <c r="AU34" s="187">
        <f t="shared" si="42"/>
        <v>5</v>
      </c>
      <c r="AV34" s="187">
        <f t="shared" si="42"/>
        <v>4</v>
      </c>
      <c r="AW34" s="187">
        <f t="shared" si="42"/>
        <v>5</v>
      </c>
      <c r="AX34" s="187">
        <f t="shared" si="42"/>
        <v>3</v>
      </c>
      <c r="AY34" s="187">
        <f t="shared" si="42"/>
        <v>3</v>
      </c>
      <c r="AZ34" s="187">
        <f t="shared" si="42"/>
        <v>4</v>
      </c>
      <c r="BA34" s="187">
        <f t="shared" si="42"/>
        <v>7</v>
      </c>
      <c r="BB34" s="187">
        <f t="shared" si="42"/>
        <v>6</v>
      </c>
      <c r="BC34" s="187">
        <f t="shared" si="42"/>
        <v>2</v>
      </c>
      <c r="BD34" s="187">
        <f t="shared" si="42"/>
        <v>8</v>
      </c>
      <c r="BE34" s="187">
        <f t="shared" si="42"/>
        <v>3</v>
      </c>
      <c r="BF34" s="187">
        <f t="shared" si="42"/>
        <v>3</v>
      </c>
      <c r="BG34" s="187">
        <f t="shared" si="42"/>
        <v>2</v>
      </c>
      <c r="BH34" s="187">
        <f t="shared" si="42"/>
        <v>4</v>
      </c>
      <c r="BI34" s="187">
        <f t="shared" si="42"/>
        <v>1</v>
      </c>
      <c r="BJ34" s="188">
        <f t="shared" si="42"/>
        <v>1</v>
      </c>
    </row>
    <row r="35">
      <c r="A35" s="168">
        <v>18.0</v>
      </c>
      <c r="B35" s="145" t="s">
        <v>751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151" t="s">
        <v>1146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PREMI</v>
      </c>
      <c r="N35" s="170"/>
      <c r="O35" s="155" t="str">
        <f t="shared" si="34"/>
        <v>RON</v>
      </c>
      <c r="Q35" s="64" t="str">
        <f t="shared" si="35"/>
        <v>SA09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T7-MEL</v>
      </c>
      <c r="U35" s="64" t="str">
        <f t="shared" si="39"/>
        <v>PREMI</v>
      </c>
      <c r="V35" s="158" t="s">
        <v>1148</v>
      </c>
      <c r="W35" s="159" t="str">
        <f t="shared" si="5"/>
        <v>PK-LUU</v>
      </c>
      <c r="X35" s="160" t="str">
        <f t="shared" si="6"/>
        <v>A 320</v>
      </c>
      <c r="Y35" s="161" t="str">
        <f t="shared" si="7"/>
        <v>BATIK AIR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3</v>
      </c>
      <c r="AI35" s="165">
        <f>COUNTIFS($AE$18:$AE$167,"&gt;18:00",$AE$18:$AE$167,"&lt;=19:00")</f>
        <v>5</v>
      </c>
      <c r="AJ35" s="109">
        <f t="shared" si="8"/>
        <v>8</v>
      </c>
    </row>
    <row r="36">
      <c r="A36" s="115">
        <v>19.0</v>
      </c>
      <c r="B36" s="347" t="s">
        <v>855</v>
      </c>
      <c r="C36" s="117" t="str">
        <f>IF(B36&gt;1,VLOOKUP(B36,DB!$D$4:$E$800,2,0),"")</f>
        <v>GLEX</v>
      </c>
      <c r="D36" s="252" t="s">
        <v>7</v>
      </c>
      <c r="E36" s="119" t="b">
        <v>0</v>
      </c>
      <c r="F36" s="119"/>
      <c r="G36" s="120" t="b">
        <v>0</v>
      </c>
      <c r="H36" s="348" t="s">
        <v>1147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">
        <v>759</v>
      </c>
      <c r="N36" s="171"/>
      <c r="O36" s="128" t="str">
        <f t="shared" si="34"/>
        <v>RON</v>
      </c>
      <c r="Q36" s="64" t="str">
        <f t="shared" si="35"/>
        <v>SA10</v>
      </c>
      <c r="R36" s="64" t="str">
        <f t="shared" si="36"/>
        <v>RON</v>
      </c>
      <c r="S36" s="64" t="str">
        <f t="shared" si="37"/>
        <v>GLEX</v>
      </c>
      <c r="T36" s="64" t="str">
        <f t="shared" si="38"/>
        <v>N-11UB</v>
      </c>
      <c r="U36" s="64" t="str">
        <f t="shared" si="39"/>
        <v>PTN</v>
      </c>
      <c r="V36" s="343" t="s">
        <v>1140</v>
      </c>
      <c r="W36" s="344" t="str">
        <f t="shared" si="5"/>
        <v>N-227GV</v>
      </c>
      <c r="X36" s="345" t="str">
        <f t="shared" si="6"/>
        <v>L 1000</v>
      </c>
      <c r="Y36" s="346" t="str">
        <f t="shared" si="7"/>
        <v>PREMI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3</v>
      </c>
      <c r="AI36" s="137">
        <f>COUNTIFS($AE$18:$AE$167,"&gt;19:00",$AE$18:$AE$167,"&lt;=20:00")</f>
        <v>1</v>
      </c>
      <c r="AJ36" s="138">
        <f t="shared" si="8"/>
        <v>4</v>
      </c>
    </row>
    <row r="37">
      <c r="A37" s="168">
        <v>20.0</v>
      </c>
      <c r="B37" s="145" t="s">
        <v>757</v>
      </c>
      <c r="C37" s="146" t="str">
        <f>IF(B37&gt;1,VLOOKUP(B37,DB!$D$4:$E$800,2,0),"")</f>
        <v>BBJ 2</v>
      </c>
      <c r="D37" s="259" t="s">
        <v>7</v>
      </c>
      <c r="E37" s="148" t="b">
        <v>0</v>
      </c>
      <c r="F37" s="148"/>
      <c r="G37" s="150" t="b">
        <v>0</v>
      </c>
      <c r="H37" s="151" t="s">
        <v>1149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PTN</v>
      </c>
      <c r="N37" s="170"/>
      <c r="O37" s="155" t="str">
        <f t="shared" si="34"/>
        <v>RON</v>
      </c>
      <c r="Q37" s="64" t="str">
        <f t="shared" si="35"/>
        <v>SA11</v>
      </c>
      <c r="R37" s="64" t="str">
        <f t="shared" si="36"/>
        <v>RON</v>
      </c>
      <c r="S37" s="64" t="str">
        <f t="shared" si="37"/>
        <v>BBJ 2</v>
      </c>
      <c r="T37" s="64" t="str">
        <f t="shared" si="38"/>
        <v>PK-GRD</v>
      </c>
      <c r="U37" s="64" t="str">
        <f t="shared" si="39"/>
        <v>PTN</v>
      </c>
      <c r="V37" s="158" t="s">
        <v>1141</v>
      </c>
      <c r="W37" s="159" t="str">
        <f t="shared" si="5"/>
        <v>B-6738</v>
      </c>
      <c r="X37" s="160" t="str">
        <f t="shared" si="6"/>
        <v>A 320</v>
      </c>
      <c r="Y37" s="161" t="str">
        <f t="shared" si="7"/>
        <v>GAPURA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2</v>
      </c>
      <c r="AI37" s="165">
        <f>COUNTIFS($AE$18:$AE$167,"&gt;20:00",$AE$18:$AE$167,"&lt;=21:00")</f>
        <v>1</v>
      </c>
      <c r="AJ37" s="109">
        <f t="shared" si="8"/>
        <v>3</v>
      </c>
    </row>
    <row r="38">
      <c r="A38" s="115">
        <v>21.0</v>
      </c>
      <c r="B38" s="347" t="s">
        <v>906</v>
      </c>
      <c r="C38" s="117" t="str">
        <f>IF(B38&gt;1,VLOOKUP(B38,DB!$D$4:$E$800,2,0),"")</f>
        <v>G IV</v>
      </c>
      <c r="D38" s="252" t="s">
        <v>7</v>
      </c>
      <c r="E38" s="119" t="b">
        <v>0</v>
      </c>
      <c r="F38" s="119"/>
      <c r="G38" s="120" t="b">
        <v>0</v>
      </c>
      <c r="H38" s="348" t="s">
        <v>1161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1153</v>
      </c>
      <c r="N38" s="171"/>
      <c r="O38" s="128" t="str">
        <f t="shared" si="34"/>
        <v>RON</v>
      </c>
      <c r="Q38" s="64" t="str">
        <f t="shared" si="35"/>
        <v>SA15</v>
      </c>
      <c r="R38" s="64" t="str">
        <f t="shared" si="36"/>
        <v>RON</v>
      </c>
      <c r="S38" s="64" t="str">
        <f t="shared" si="37"/>
        <v>G IV</v>
      </c>
      <c r="T38" s="64" t="str">
        <f t="shared" si="38"/>
        <v>T7-HNA</v>
      </c>
      <c r="U38" s="64" t="str">
        <f t="shared" si="39"/>
        <v>AFM</v>
      </c>
      <c r="V38" s="343" t="s">
        <v>1142</v>
      </c>
      <c r="W38" s="344" t="str">
        <f t="shared" si="5"/>
        <v>PK-RSS</v>
      </c>
      <c r="X38" s="345" t="str">
        <f t="shared" si="6"/>
        <v>EMB 135</v>
      </c>
      <c r="Y38" s="346" t="str">
        <f t="shared" si="7"/>
        <v>BGS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3</v>
      </c>
      <c r="AJ38" s="138">
        <f t="shared" si="8"/>
        <v>8</v>
      </c>
    </row>
    <row r="39">
      <c r="A39" s="168">
        <v>22.0</v>
      </c>
      <c r="B39" s="145" t="s">
        <v>969</v>
      </c>
      <c r="C39" s="146" t="str">
        <f>IF(B39&gt;1,VLOOKUP(B39,DB!$D$4:$E$800,2,0),"")</f>
        <v>ATR 72</v>
      </c>
      <c r="D39" s="259" t="s">
        <v>7</v>
      </c>
      <c r="E39" s="189" t="b">
        <v>0</v>
      </c>
      <c r="F39" s="148"/>
      <c r="G39" s="190" t="b">
        <v>0</v>
      </c>
      <c r="H39" s="151" t="s">
        <v>1154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1134</v>
      </c>
      <c r="N39" s="170"/>
      <c r="O39" s="155" t="str">
        <f t="shared" si="34"/>
        <v>RON</v>
      </c>
      <c r="Q39" s="64" t="str">
        <f t="shared" si="35"/>
        <v>SA17</v>
      </c>
      <c r="R39" s="64" t="str">
        <f t="shared" si="36"/>
        <v>RON</v>
      </c>
      <c r="S39" s="64" t="str">
        <f t="shared" si="37"/>
        <v>ATR 72</v>
      </c>
      <c r="T39" s="64" t="str">
        <f t="shared" si="38"/>
        <v>PK-OTR</v>
      </c>
      <c r="U39" s="64" t="str">
        <f t="shared" si="39"/>
        <v>TAS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1</v>
      </c>
      <c r="AJ39" s="109">
        <f t="shared" si="8"/>
        <v>3</v>
      </c>
    </row>
    <row r="40">
      <c r="A40" s="115">
        <v>23.0</v>
      </c>
      <c r="B40" s="347" t="s">
        <v>307</v>
      </c>
      <c r="C40" s="117" t="str">
        <f>IF(B40&gt;1,VLOOKUP(B40,DB!$D$4:$E$800,2,0),"")</f>
        <v>A 320</v>
      </c>
      <c r="D40" s="252" t="s">
        <v>7</v>
      </c>
      <c r="E40" s="191" t="b">
        <v>0</v>
      </c>
      <c r="F40" s="119">
        <v>0.225</v>
      </c>
      <c r="G40" s="192" t="b">
        <v>1</v>
      </c>
      <c r="H40" s="353" t="s">
        <v>1152</v>
      </c>
      <c r="I40" s="122" t="str">
        <f>IF(K40&gt;1,VLOOKUP(K40,DB!$A$4:$B$500,2,0),"")</f>
        <v>EX RON</v>
      </c>
      <c r="J40" s="120" t="s">
        <v>1080</v>
      </c>
      <c r="K40" s="124" t="s">
        <v>7</v>
      </c>
      <c r="L40" s="120"/>
      <c r="M40" s="115" t="str">
        <f>IF(B40&gt;1,VLOOKUP(B40,DB!$D$4:$F$800,3,0),"")</f>
        <v>BATIK AIR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0.225</v>
      </c>
      <c r="AF40" s="194">
        <v>0.9590277777777778</v>
      </c>
      <c r="AG40" s="195">
        <v>0.0</v>
      </c>
      <c r="AH40" s="196">
        <f>COUNTIF($AD$18:$AD$167,"&gt;23:00")</f>
        <v>2</v>
      </c>
      <c r="AI40" s="197">
        <f>COUNTIF($AE$18:$AE$167,"&gt;23:00")</f>
        <v>5</v>
      </c>
      <c r="AJ40" s="198">
        <f t="shared" si="8"/>
        <v>7</v>
      </c>
    </row>
    <row r="41">
      <c r="A41" s="168">
        <v>24.0</v>
      </c>
      <c r="B41" s="145" t="s">
        <v>998</v>
      </c>
      <c r="C41" s="146" t="str">
        <f>IF(B41&gt;1,VLOOKUP(B41,DB!$D$4:$E$800,2,0),"")</f>
        <v>G V</v>
      </c>
      <c r="D41" s="259" t="s">
        <v>7</v>
      </c>
      <c r="E41" s="199" t="b">
        <v>0</v>
      </c>
      <c r="F41" s="148">
        <v>0.5763888888888888</v>
      </c>
      <c r="G41" s="190" t="b">
        <v>1</v>
      </c>
      <c r="H41" s="151" t="s">
        <v>1156</v>
      </c>
      <c r="I41" s="221" t="s">
        <v>8</v>
      </c>
      <c r="J41" s="150" t="s">
        <v>1096</v>
      </c>
      <c r="K41" s="169"/>
      <c r="L41" s="150"/>
      <c r="M41" s="168" t="s">
        <v>1138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>PK-IDR</v>
      </c>
      <c r="X41" s="160" t="str">
        <f t="shared" si="6"/>
        <v>CL 850</v>
      </c>
      <c r="Y41" s="161" t="str">
        <f t="shared" si="7"/>
        <v>PREMI</v>
      </c>
      <c r="Z41" s="104" t="b">
        <v>1</v>
      </c>
      <c r="AA41" s="64"/>
      <c r="AC41" s="133"/>
      <c r="AD41" s="133" t="str">
        <f t="shared" si="40"/>
        <v>-</v>
      </c>
      <c r="AE41" s="133">
        <f t="shared" si="41"/>
        <v>0.5763888889</v>
      </c>
      <c r="AF41" s="201" t="s">
        <v>1123</v>
      </c>
      <c r="AG41" s="202"/>
      <c r="AH41" s="203">
        <f t="shared" ref="AH41:AJ41" si="43">SUM(AH17:AH40)</f>
        <v>83</v>
      </c>
      <c r="AI41" s="204">
        <f t="shared" si="43"/>
        <v>82</v>
      </c>
      <c r="AJ41" s="204">
        <f t="shared" si="43"/>
        <v>165</v>
      </c>
    </row>
    <row r="42">
      <c r="A42" s="205">
        <v>25.0</v>
      </c>
      <c r="B42" s="347" t="s">
        <v>921</v>
      </c>
      <c r="C42" s="117" t="str">
        <f>IF(B42&gt;1,VLOOKUP(B42,DB!$D$4:$E$800,2,0),"")</f>
        <v>EMB 135</v>
      </c>
      <c r="D42" s="252" t="s">
        <v>7</v>
      </c>
      <c r="E42" s="206" t="b">
        <v>0</v>
      </c>
      <c r="F42" s="119">
        <v>0.2638888888888889</v>
      </c>
      <c r="G42" s="192" t="b">
        <v>1</v>
      </c>
      <c r="H42" s="348" t="s">
        <v>1148</v>
      </c>
      <c r="I42" s="122" t="str">
        <f>IF(K42&gt;1,VLOOKUP(K42,DB!$A$4:$B$500,2,0),"")</f>
        <v>EX RON</v>
      </c>
      <c r="J42" s="120" t="s">
        <v>1092</v>
      </c>
      <c r="K42" s="124" t="s">
        <v>7</v>
      </c>
      <c r="L42" s="120"/>
      <c r="M42" s="115" t="s">
        <v>1138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0.2638888889</v>
      </c>
      <c r="AF42" s="207" t="s">
        <v>1157</v>
      </c>
      <c r="AG42" s="208"/>
      <c r="AH42" s="209">
        <f t="shared" ref="AH42:AI42" si="44">COUNTIF(I18:I165,"SA*")</f>
        <v>6</v>
      </c>
      <c r="AI42" s="210">
        <f t="shared" si="44"/>
        <v>6</v>
      </c>
      <c r="AJ42" s="210">
        <f t="shared" ref="AJ42:AJ43" si="46">SUM(AH42:AI42)</f>
        <v>12</v>
      </c>
    </row>
    <row r="43">
      <c r="A43" s="168">
        <v>26.0</v>
      </c>
      <c r="B43" s="145" t="s">
        <v>31</v>
      </c>
      <c r="C43" s="146" t="str">
        <f>IF(B43&gt;1,VLOOKUP(B43,DB!$D$4:$E$800,2,0),"")</f>
        <v>B 734</v>
      </c>
      <c r="D43" s="259" t="s">
        <v>7</v>
      </c>
      <c r="E43" s="199" t="b">
        <v>0</v>
      </c>
      <c r="F43" s="148">
        <v>0.29375</v>
      </c>
      <c r="G43" s="190" t="b">
        <v>1</v>
      </c>
      <c r="H43" s="151" t="s">
        <v>1141</v>
      </c>
      <c r="I43" s="152" t="str">
        <f>IF(K43&gt;1,VLOOKUP(K43,DB!$A$4:$B$500,2,0),"")</f>
        <v>EX RON</v>
      </c>
      <c r="J43" s="150" t="s">
        <v>1101</v>
      </c>
      <c r="K43" s="169" t="s">
        <v>7</v>
      </c>
      <c r="L43" s="150"/>
      <c r="M43" s="168" t="str">
        <f>IF(B43&gt;1,VLOOKUP(B43,DB!$D$4:$F$800,3,0),"")</f>
        <v>B. B. N.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0.29375</v>
      </c>
      <c r="AF43" s="212" t="s">
        <v>1158</v>
      </c>
      <c r="AG43" s="213"/>
      <c r="AH43" s="214">
        <f t="shared" ref="AH43:AI43" si="45">COUNTIF(I18:I165,"HGR")</f>
        <v>7</v>
      </c>
      <c r="AI43" s="215">
        <f t="shared" si="45"/>
        <v>4</v>
      </c>
      <c r="AJ43" s="215">
        <f t="shared" si="46"/>
        <v>11</v>
      </c>
    </row>
    <row r="44">
      <c r="A44" s="115">
        <v>27.0</v>
      </c>
      <c r="B44" s="347" t="s">
        <v>1013</v>
      </c>
      <c r="C44" s="117" t="str">
        <f>IF(B44&gt;1,VLOOKUP(B44,DB!$D$4:$E$800,2,0),"")</f>
        <v>EMB 135</v>
      </c>
      <c r="D44" s="252" t="s">
        <v>7</v>
      </c>
      <c r="E44" s="206" t="b">
        <v>0</v>
      </c>
      <c r="F44" s="119"/>
      <c r="G44" s="192" t="b">
        <v>0</v>
      </c>
      <c r="H44" s="354" t="s">
        <v>1159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1138</v>
      </c>
      <c r="N44" s="193"/>
      <c r="O44" s="128" t="str">
        <f t="shared" si="34"/>
        <v>RON</v>
      </c>
      <c r="Q44" s="64" t="str">
        <f t="shared" si="35"/>
        <v>SA18</v>
      </c>
      <c r="R44" s="64" t="str">
        <f t="shared" si="36"/>
        <v>RON</v>
      </c>
      <c r="S44" s="64" t="str">
        <f t="shared" si="37"/>
        <v>EMB 135</v>
      </c>
      <c r="T44" s="64" t="str">
        <f t="shared" si="38"/>
        <v>T7-GBS</v>
      </c>
      <c r="U44" s="64" t="str">
        <f t="shared" si="39"/>
        <v>KARISMA</v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145" t="s">
        <v>929</v>
      </c>
      <c r="C45" s="146" t="str">
        <f>IF(B45&gt;1,VLOOKUP(B45,DB!$D$4:$E$800,2,0),"")</f>
        <v>G V</v>
      </c>
      <c r="D45" s="259" t="s">
        <v>7</v>
      </c>
      <c r="E45" s="189" t="b">
        <v>0</v>
      </c>
      <c r="F45" s="148"/>
      <c r="G45" s="190" t="b">
        <v>0</v>
      </c>
      <c r="H45" s="151" t="s">
        <v>1150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1138</v>
      </c>
      <c r="N45" s="211"/>
      <c r="O45" s="155" t="str">
        <f t="shared" si="34"/>
        <v>RON</v>
      </c>
      <c r="Q45" s="64" t="str">
        <f t="shared" si="35"/>
        <v>SA12</v>
      </c>
      <c r="R45" s="64" t="str">
        <f t="shared" si="36"/>
        <v>RON</v>
      </c>
      <c r="S45" s="64" t="str">
        <f t="shared" si="37"/>
        <v>G V</v>
      </c>
      <c r="T45" s="64" t="str">
        <f t="shared" si="38"/>
        <v>T7-RSG</v>
      </c>
      <c r="U45" s="64" t="str">
        <f t="shared" si="39"/>
        <v>KARISMA</v>
      </c>
      <c r="V45" s="158" t="s">
        <v>1150</v>
      </c>
      <c r="W45" s="159" t="str">
        <f t="shared" si="5"/>
        <v>T7-RSG</v>
      </c>
      <c r="X45" s="160" t="str">
        <f t="shared" si="6"/>
        <v>G V</v>
      </c>
      <c r="Y45" s="161" t="str">
        <f t="shared" si="7"/>
        <v>KARISMA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355" t="s">
        <v>319</v>
      </c>
      <c r="C46" s="117" t="str">
        <f>IF(B46&gt;1,VLOOKUP(B46,DB!$D$4:$E$800,2,0),"")</f>
        <v>A 320</v>
      </c>
      <c r="D46" s="252" t="s">
        <v>7</v>
      </c>
      <c r="E46" s="191" t="b">
        <v>0</v>
      </c>
      <c r="F46" s="119">
        <v>0.2548611111111111</v>
      </c>
      <c r="G46" s="192" t="b">
        <v>1</v>
      </c>
      <c r="H46" s="354" t="s">
        <v>1151</v>
      </c>
      <c r="I46" s="122" t="str">
        <f>IF(K46&gt;1,VLOOKUP(K46,DB!$A$4:$B$500,2,0),"")</f>
        <v>EX RON</v>
      </c>
      <c r="J46" s="120" t="s">
        <v>1084</v>
      </c>
      <c r="K46" s="124" t="s">
        <v>7</v>
      </c>
      <c r="L46" s="120"/>
      <c r="M46" s="115" t="str">
        <f>IF(B46&gt;1,VLOOKUP(B46,DB!$D$4:$F$800,3,0),"")</f>
        <v>BATIK AIR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PK-BBJ</v>
      </c>
      <c r="X46" s="131" t="str">
        <f t="shared" si="6"/>
        <v>B 734</v>
      </c>
      <c r="Y46" s="132" t="str">
        <f t="shared" si="7"/>
        <v>B. B. N.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0.2548611111</v>
      </c>
    </row>
    <row r="47">
      <c r="A47" s="168">
        <v>30.0</v>
      </c>
      <c r="B47" s="168" t="s">
        <v>456</v>
      </c>
      <c r="C47" s="146" t="str">
        <f>IF(B47&gt;1,VLOOKUP(B47,DB!$D$4:$E$800,2,0),"")</f>
        <v>A 320</v>
      </c>
      <c r="D47" s="259" t="s">
        <v>7</v>
      </c>
      <c r="E47" s="199" t="b">
        <v>0</v>
      </c>
      <c r="F47" s="148">
        <v>0.23751362268376397</v>
      </c>
      <c r="G47" s="190" t="b">
        <v>1</v>
      </c>
      <c r="H47" s="228" t="s">
        <v>1076</v>
      </c>
      <c r="I47" s="152" t="str">
        <f>IF(K47&gt;1,VLOOKUP(K47,DB!$A$4:$B$500,2,0),"")</f>
        <v>EX RON</v>
      </c>
      <c r="J47" s="153" t="str">
        <f>IF(L47&gt;1,VLOOKUP(L47,DB!$A$4:$B$500,2,0),"")</f>
        <v>WARR</v>
      </c>
      <c r="K47" s="169" t="s">
        <v>7</v>
      </c>
      <c r="L47" s="150" t="s">
        <v>487</v>
      </c>
      <c r="M47" s="168" t="str">
        <f>IF(B47&gt;1,VLOOKUP(B47,DB!$D$4:$F$800,3,0),"")</f>
        <v>CITILINK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PK-LAF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0.2375136227</v>
      </c>
    </row>
    <row r="48">
      <c r="A48" s="115">
        <v>31.0</v>
      </c>
      <c r="B48" s="115" t="s">
        <v>413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0.2777777777777778</v>
      </c>
      <c r="G48" s="192" t="b">
        <v>1</v>
      </c>
      <c r="H48" s="230" t="s">
        <v>1078</v>
      </c>
      <c r="I48" s="122" t="str">
        <f>IF(K48&gt;1,VLOOKUP(K48,DB!$A$4:$B$500,2,0),"")</f>
        <v>EX RON</v>
      </c>
      <c r="J48" s="123" t="str">
        <f>IF(L48&gt;1,VLOOKUP(L48,DB!$A$4:$B$500,2,0),"")</f>
        <v>WIMN</v>
      </c>
      <c r="K48" s="124" t="s">
        <v>7</v>
      </c>
      <c r="L48" s="120" t="s">
        <v>434</v>
      </c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T7-HNA</v>
      </c>
      <c r="X48" s="131" t="str">
        <f t="shared" si="6"/>
        <v>G IV</v>
      </c>
      <c r="Y48" s="132" t="str">
        <f t="shared" si="7"/>
        <v>AFM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0.2777777778</v>
      </c>
    </row>
    <row r="49">
      <c r="A49" s="168">
        <v>32.0</v>
      </c>
      <c r="B49" s="168" t="s">
        <v>166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>
        <v>0.2194592013838701</v>
      </c>
      <c r="G49" s="190" t="b">
        <v>1</v>
      </c>
      <c r="H49" s="228" t="s">
        <v>1080</v>
      </c>
      <c r="I49" s="152" t="str">
        <f>IF(K49&gt;1,VLOOKUP(K49,DB!$A$4:$B$500,2,0),"")</f>
        <v>EX RON</v>
      </c>
      <c r="J49" s="153" t="str">
        <f>IF(L49&gt;1,VLOOKUP(L49,DB!$A$4:$B$500,2,0),"")</f>
        <v>WARR</v>
      </c>
      <c r="K49" s="169" t="s">
        <v>7</v>
      </c>
      <c r="L49" s="150" t="s">
        <v>208</v>
      </c>
      <c r="M49" s="168" t="str">
        <f>IF(B49&gt;1,VLOOKUP(B49,DB!$D$4:$F$800,3,0),"")</f>
        <v>BATIK AIR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PK-KAS</v>
      </c>
      <c r="X49" s="160" t="str">
        <f t="shared" si="6"/>
        <v>CL 850</v>
      </c>
      <c r="Y49" s="161" t="str">
        <f t="shared" si="7"/>
        <v>JETSET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0.2194592014</v>
      </c>
    </row>
    <row r="50">
      <c r="A50" s="115">
        <v>33.0</v>
      </c>
      <c r="B50" s="115" t="s">
        <v>340</v>
      </c>
      <c r="C50" s="117" t="str">
        <f>IF(B50&gt;1,VLOOKUP(B50,DB!$D$4:$E$800,2,0),"")</f>
        <v>ATR 72</v>
      </c>
      <c r="D50" s="252" t="s">
        <v>7</v>
      </c>
      <c r="E50" s="206" t="b">
        <v>0</v>
      </c>
      <c r="F50" s="119">
        <v>0.23901363425829913</v>
      </c>
      <c r="G50" s="192" t="b">
        <v>1</v>
      </c>
      <c r="H50" s="230" t="s">
        <v>1084</v>
      </c>
      <c r="I50" s="122" t="str">
        <f>IF(K50&gt;1,VLOOKUP(K50,DB!$A$4:$B$500,2,0),"")</f>
        <v>EX RON</v>
      </c>
      <c r="J50" s="123" t="str">
        <f>IF(L50&gt;1,VLOOKUP(L50,DB!$A$4:$B$500,2,0),"")</f>
        <v>WAHH</v>
      </c>
      <c r="K50" s="124" t="s">
        <v>7</v>
      </c>
      <c r="L50" s="120" t="s">
        <v>527</v>
      </c>
      <c r="M50" s="115" t="str">
        <f>IF(B50&gt;1,VLOOKUP(B50,DB!$D$4:$F$800,3,0),"")</f>
        <v>CITILINK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PK-OTR</v>
      </c>
      <c r="X50" s="131" t="str">
        <f t="shared" si="6"/>
        <v>ATR 72</v>
      </c>
      <c r="Y50" s="132" t="str">
        <f t="shared" si="7"/>
        <v>TAS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0.2390136343</v>
      </c>
    </row>
    <row r="51">
      <c r="A51" s="168">
        <v>34.0</v>
      </c>
      <c r="B51" s="168" t="s">
        <v>620</v>
      </c>
      <c r="C51" s="146" t="str">
        <f>IF(B51&gt;1,VLOOKUP(B51,DB!$D$4:$E$800,2,0),"")</f>
        <v>B 738</v>
      </c>
      <c r="D51" s="259" t="s">
        <v>7</v>
      </c>
      <c r="E51" s="199" t="b">
        <v>0</v>
      </c>
      <c r="F51" s="148">
        <v>0.26623047453176696</v>
      </c>
      <c r="G51" s="190" t="b">
        <v>1</v>
      </c>
      <c r="H51" s="228" t="s">
        <v>1087</v>
      </c>
      <c r="I51" s="152" t="str">
        <f>IF(K51&gt;1,VLOOKUP(K51,DB!$A$4:$B$500,2,0),"")</f>
        <v>EX RON</v>
      </c>
      <c r="J51" s="153" t="str">
        <f>IF(L51&gt;1,VLOOKUP(L51,DB!$A$4:$B$500,2,0),"")</f>
        <v>WIMM</v>
      </c>
      <c r="K51" s="169" t="s">
        <v>7</v>
      </c>
      <c r="L51" s="150" t="s">
        <v>71</v>
      </c>
      <c r="M51" s="168" t="str">
        <f>IF(B51&gt;1,VLOOKUP(B51,DB!$D$4:$F$800,3,0),"")</f>
        <v>GARUDA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T7-GBS</v>
      </c>
      <c r="X51" s="160" t="str">
        <f t="shared" si="6"/>
        <v>EMB 135</v>
      </c>
      <c r="Y51" s="161" t="str">
        <f t="shared" si="7"/>
        <v>KARISMA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0.2662304745</v>
      </c>
    </row>
    <row r="52">
      <c r="A52" s="115">
        <v>35.0</v>
      </c>
      <c r="B52" s="115" t="s">
        <v>715</v>
      </c>
      <c r="C52" s="117" t="str">
        <f>IF(B52&gt;1,VLOOKUP(B52,DB!$D$4:$E$800,2,0),"")</f>
        <v>ATR 72</v>
      </c>
      <c r="D52" s="252" t="s">
        <v>7</v>
      </c>
      <c r="E52" s="206" t="b">
        <v>0</v>
      </c>
      <c r="F52" s="119">
        <v>0.24720483796409098</v>
      </c>
      <c r="G52" s="192" t="b">
        <v>1</v>
      </c>
      <c r="H52" s="230" t="s">
        <v>1100</v>
      </c>
      <c r="I52" s="122" t="str">
        <f>IF(K52&gt;1,VLOOKUP(K52,DB!$A$4:$B$500,2,0),"")</f>
        <v>EX RON</v>
      </c>
      <c r="J52" s="123" t="str">
        <f>IF(L52&gt;1,VLOOKUP(L52,DB!$A$4:$B$500,2,0),"")</f>
        <v>WIDM</v>
      </c>
      <c r="K52" s="124" t="s">
        <v>7</v>
      </c>
      <c r="L52" s="120" t="s">
        <v>421</v>
      </c>
      <c r="M52" s="115" t="str">
        <f>IF(B52&gt;1,VLOOKUP(B52,DB!$D$4:$F$800,3,0),"")</f>
        <v>PELITA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0.247204838</v>
      </c>
    </row>
    <row r="53">
      <c r="A53" s="168">
        <v>36.0</v>
      </c>
      <c r="B53" s="168" t="s">
        <v>100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0.30372956018254627</v>
      </c>
      <c r="G53" s="190" t="b">
        <v>1</v>
      </c>
      <c r="H53" s="228" t="s">
        <v>1077</v>
      </c>
      <c r="I53" s="152" t="str">
        <f>IF(K53&gt;1,VLOOKUP(K53,DB!$A$4:$B$500,2,0),"")</f>
        <v>EX RON</v>
      </c>
      <c r="J53" s="153" t="str">
        <f>IF(L53&gt;1,VLOOKUP(L53,DB!$A$4:$B$500,2,0),"")</f>
        <v>WIPP</v>
      </c>
      <c r="K53" s="169" t="s">
        <v>7</v>
      </c>
      <c r="L53" s="150" t="s">
        <v>157</v>
      </c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0.3037295602</v>
      </c>
    </row>
    <row r="54">
      <c r="A54" s="115">
        <v>37.0</v>
      </c>
      <c r="B54" s="115" t="s">
        <v>85</v>
      </c>
      <c r="C54" s="117" t="str">
        <f>IF(B54&gt;1,VLOOKUP(B54,DB!$D$4:$E$800,2,0),"")</f>
        <v>A 320</v>
      </c>
      <c r="D54" s="252" t="s">
        <v>7</v>
      </c>
      <c r="E54" s="206" t="b">
        <v>0</v>
      </c>
      <c r="F54" s="119">
        <v>0.3875</v>
      </c>
      <c r="G54" s="192" t="b">
        <v>1</v>
      </c>
      <c r="H54" s="230" t="s">
        <v>1081</v>
      </c>
      <c r="I54" s="122" t="str">
        <f>IF(K54&gt;1,VLOOKUP(K54,DB!$A$4:$B$500,2,0),"")</f>
        <v>EX RON</v>
      </c>
      <c r="J54" s="123" t="str">
        <f>IF(L54&gt;1,VLOOKUP(L54,DB!$A$4:$B$500,2,0),"")</f>
        <v>WARR</v>
      </c>
      <c r="K54" s="124" t="s">
        <v>7</v>
      </c>
      <c r="L54" s="120" t="s">
        <v>212</v>
      </c>
      <c r="M54" s="115" t="str">
        <f>IF(B54&gt;1,VLOOKUP(B54,DB!$D$4:$F$800,3,0),"")</f>
        <v>BATIK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0.3875</v>
      </c>
    </row>
    <row r="55">
      <c r="A55" s="168">
        <v>38.0</v>
      </c>
      <c r="B55" s="168" t="s">
        <v>833</v>
      </c>
      <c r="C55" s="146" t="str">
        <f>IF(B55&gt;1,VLOOKUP(B55,DB!$D$4:$E$800,2,0),"")</f>
        <v>B 733</v>
      </c>
      <c r="D55" s="259" t="s">
        <v>7</v>
      </c>
      <c r="E55" s="199" t="b">
        <v>0</v>
      </c>
      <c r="F55" s="148">
        <v>0.3013888888888889</v>
      </c>
      <c r="G55" s="190" t="b">
        <v>1</v>
      </c>
      <c r="H55" s="228" t="s">
        <v>1097</v>
      </c>
      <c r="I55" s="152" t="str">
        <f>IF(K55&gt;1,VLOOKUP(K55,DB!$A$4:$B$500,2,0),"")</f>
        <v>EX RON</v>
      </c>
      <c r="J55" s="153" t="str">
        <f>IF(L55&gt;1,VLOOKUP(L55,DB!$A$4:$B$500,2,0),"")</f>
        <v>WALL</v>
      </c>
      <c r="K55" s="169" t="s">
        <v>7</v>
      </c>
      <c r="L55" s="150" t="s">
        <v>349</v>
      </c>
      <c r="M55" s="168" t="str">
        <f>IF(B55&gt;1,VLOOKUP(B55,DB!$D$4:$F$800,3,0),"")</f>
        <v>TRIGANA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0.3013888889</v>
      </c>
      <c r="AF55" s="4"/>
    </row>
    <row r="56">
      <c r="A56" s="115">
        <v>39.0</v>
      </c>
      <c r="B56" s="115" t="s">
        <v>827</v>
      </c>
      <c r="C56" s="117" t="str">
        <f>IF(B56&gt;1,VLOOKUP(B56,DB!$D$4:$E$800,2,0),"")</f>
        <v>B 733</v>
      </c>
      <c r="D56" s="252" t="s">
        <v>7</v>
      </c>
      <c r="E56" s="206" t="b">
        <v>0</v>
      </c>
      <c r="F56" s="119">
        <v>0.23680555555555555</v>
      </c>
      <c r="G56" s="192" t="b">
        <v>1</v>
      </c>
      <c r="H56" s="230" t="s">
        <v>1101</v>
      </c>
      <c r="I56" s="122" t="str">
        <f>IF(K56&gt;1,VLOOKUP(K56,DB!$A$4:$B$500,2,0),"")</f>
        <v>EX RON</v>
      </c>
      <c r="J56" s="123" t="str">
        <f>IF(L56&gt;1,VLOOKUP(L56,DB!$A$4:$B$500,2,0),"")</f>
        <v>WAGG</v>
      </c>
      <c r="K56" s="124" t="s">
        <v>7</v>
      </c>
      <c r="L56" s="120" t="s">
        <v>302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0.2368055556</v>
      </c>
      <c r="AF56" s="4"/>
    </row>
    <row r="57">
      <c r="A57" s="168">
        <v>40.0</v>
      </c>
      <c r="B57" s="168" t="s">
        <v>857</v>
      </c>
      <c r="C57" s="146" t="str">
        <f>IF(B57&gt;1,VLOOKUP(B57,DB!$D$4:$E$800,2,0),"")</f>
        <v>LJ 60</v>
      </c>
      <c r="D57" s="259">
        <v>0.1423611111111111</v>
      </c>
      <c r="E57" s="199" t="b">
        <v>1</v>
      </c>
      <c r="F57" s="148">
        <v>0.27595347222086275</v>
      </c>
      <c r="G57" s="190" t="b">
        <v>1</v>
      </c>
      <c r="H57" s="228" t="s">
        <v>1096</v>
      </c>
      <c r="I57" s="221" t="s">
        <v>1135</v>
      </c>
      <c r="J57" s="150" t="s">
        <v>410</v>
      </c>
      <c r="K57" s="169"/>
      <c r="L57" s="150"/>
      <c r="M57" s="168" t="s">
        <v>1223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0.1423611111</v>
      </c>
      <c r="AE57" s="133">
        <f t="shared" si="41"/>
        <v>0.2759534722</v>
      </c>
      <c r="AF57" s="4"/>
    </row>
    <row r="58">
      <c r="A58" s="115">
        <v>41.0</v>
      </c>
      <c r="B58" s="115" t="s">
        <v>741</v>
      </c>
      <c r="C58" s="117" t="str">
        <f>IF(B58&gt;1,VLOOKUP(B58,DB!$D$4:$E$800,2,0),"")</f>
        <v>CT 560</v>
      </c>
      <c r="D58" s="252">
        <v>0.17847222222222223</v>
      </c>
      <c r="E58" s="224" t="b">
        <v>1</v>
      </c>
      <c r="F58" s="119">
        <v>0.2625443518481916</v>
      </c>
      <c r="G58" s="120" t="b">
        <v>1</v>
      </c>
      <c r="H58" s="230" t="s">
        <v>1092</v>
      </c>
      <c r="I58" s="219" t="s">
        <v>1171</v>
      </c>
      <c r="J58" s="120" t="s">
        <v>75</v>
      </c>
      <c r="K58" s="124"/>
      <c r="L58" s="120"/>
      <c r="M58" s="115" t="str">
        <f>IF(B58&gt;1,VLOOKUP(B58,DB!$D$4:$F$800,3,0),"")</f>
        <v>PREMI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0.1784722222</v>
      </c>
      <c r="AE58" s="133">
        <f t="shared" si="41"/>
        <v>0.2625443518</v>
      </c>
      <c r="AF58" s="4"/>
    </row>
    <row r="59">
      <c r="A59" s="168">
        <v>42.0</v>
      </c>
      <c r="B59" s="168" t="s">
        <v>24</v>
      </c>
      <c r="C59" s="146" t="str">
        <f>IF(B59&gt;1,VLOOKUP(B59,DB!$D$4:$E$800,2,0),"")</f>
        <v>B 733</v>
      </c>
      <c r="D59" s="259">
        <v>0.18055555555555555</v>
      </c>
      <c r="E59" s="226" t="b">
        <v>1</v>
      </c>
      <c r="F59" s="148">
        <v>0.3506944444444444</v>
      </c>
      <c r="G59" s="227" t="b">
        <v>1</v>
      </c>
      <c r="H59" s="228" t="s">
        <v>1093</v>
      </c>
      <c r="I59" s="221" t="s">
        <v>23</v>
      </c>
      <c r="J59" s="150" t="s">
        <v>23</v>
      </c>
      <c r="K59" s="169"/>
      <c r="L59" s="150"/>
      <c r="M59" s="168" t="str">
        <f>IF(B59&gt;1,VLOOKUP(B59,DB!$D$4:$F$800,3,0),"")</f>
        <v>AIRNESIA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0.1805555556</v>
      </c>
      <c r="AE59" s="133">
        <f t="shared" si="41"/>
        <v>0.3506944444</v>
      </c>
      <c r="AF59" s="4"/>
    </row>
    <row r="60">
      <c r="A60" s="115">
        <v>43.0</v>
      </c>
      <c r="B60" s="326" t="s">
        <v>307</v>
      </c>
      <c r="C60" s="327" t="str">
        <f>IF(B60&gt;1,VLOOKUP(B60,DB!$D$4:$E$800,2,0),"")</f>
        <v>A 320</v>
      </c>
      <c r="D60" s="252">
        <v>0.2323939004636486</v>
      </c>
      <c r="E60" s="229" t="b">
        <v>1</v>
      </c>
      <c r="F60" s="356">
        <v>0.28402777777777777</v>
      </c>
      <c r="G60" s="192" t="b">
        <v>1</v>
      </c>
      <c r="H60" s="230" t="s">
        <v>1080</v>
      </c>
      <c r="I60" s="219" t="s">
        <v>1152</v>
      </c>
      <c r="J60" s="328" t="str">
        <f>IF(L60&gt;1,VLOOKUP(L60,DB!$A$4:$B$500,2,0),"")</f>
        <v>WARA</v>
      </c>
      <c r="K60" s="124"/>
      <c r="L60" s="329" t="s">
        <v>267</v>
      </c>
      <c r="M60" s="115" t="str">
        <f>IF(B60&gt;1,VLOOKUP(B60,DB!$D$4:$F$800,3,0),"")</f>
        <v>BATIK AIR</v>
      </c>
      <c r="N60" s="330" t="s">
        <v>1250</v>
      </c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0.2323939005</v>
      </c>
      <c r="AE60" s="133">
        <f t="shared" si="41"/>
        <v>0.2840277778</v>
      </c>
    </row>
    <row r="61">
      <c r="A61" s="168">
        <v>44.0</v>
      </c>
      <c r="B61" s="168" t="s">
        <v>305</v>
      </c>
      <c r="C61" s="146" t="str">
        <f>IF(B61&gt;1,VLOOKUP(B61,DB!$D$4:$E$800,2,0),"")</f>
        <v>A 320</v>
      </c>
      <c r="D61" s="259">
        <v>0.2548611111111111</v>
      </c>
      <c r="E61" s="231" t="b">
        <v>1</v>
      </c>
      <c r="F61" s="148">
        <v>0.38333333333333336</v>
      </c>
      <c r="G61" s="190" t="b">
        <v>1</v>
      </c>
      <c r="H61" s="228" t="s">
        <v>1076</v>
      </c>
      <c r="I61" s="152" t="str">
        <f>IF(K61&gt;1,VLOOKUP(K61,DB!$A$4:$B$500,2,0),"")</f>
        <v>WARR</v>
      </c>
      <c r="J61" s="153" t="str">
        <f>IF(L61&gt;1,VLOOKUP(L61,DB!$A$4:$B$500,2,0),"")</f>
        <v>WADD</v>
      </c>
      <c r="K61" s="169" t="s">
        <v>204</v>
      </c>
      <c r="L61" s="150" t="s">
        <v>192</v>
      </c>
      <c r="M61" s="168" t="str">
        <f>IF(B61&gt;1,VLOOKUP(B61,DB!$D$4:$F$800,3,0),"")</f>
        <v>BATIK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0.2548611111</v>
      </c>
      <c r="AE61" s="133">
        <f t="shared" si="41"/>
        <v>0.3833333333</v>
      </c>
    </row>
    <row r="62">
      <c r="A62" s="115">
        <v>45.0</v>
      </c>
      <c r="B62" s="115" t="s">
        <v>696</v>
      </c>
      <c r="C62" s="117" t="str">
        <f>IF(B62&gt;1,VLOOKUP(B62,DB!$D$4:$E$800,2,0),"")</f>
        <v>EMB 135</v>
      </c>
      <c r="D62" s="264">
        <v>0.24707716435659677</v>
      </c>
      <c r="E62" s="232" t="b">
        <v>1</v>
      </c>
      <c r="F62" s="233">
        <v>0.3263888888888889</v>
      </c>
      <c r="G62" s="234" t="b">
        <v>1</v>
      </c>
      <c r="H62" s="235" t="s">
        <v>1079</v>
      </c>
      <c r="I62" s="219" t="s">
        <v>1171</v>
      </c>
      <c r="J62" s="120" t="s">
        <v>75</v>
      </c>
      <c r="K62" s="236"/>
      <c r="L62" s="227"/>
      <c r="M62" s="115" t="str">
        <f>IF(B62&gt;1,VLOOKUP(B62,DB!$D$4:$F$800,3,0),"")</f>
        <v>IAT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0.2470771644</v>
      </c>
      <c r="AE62" s="133">
        <f t="shared" si="41"/>
        <v>0.3263888889</v>
      </c>
    </row>
    <row r="63">
      <c r="A63" s="168">
        <v>46.0</v>
      </c>
      <c r="B63" s="168" t="s">
        <v>796</v>
      </c>
      <c r="C63" s="146" t="str">
        <f>IF(B63&gt;1,VLOOKUP(B63,DB!$D$4:$E$800,2,0),"")</f>
        <v>KING AIR</v>
      </c>
      <c r="D63" s="259">
        <v>0.26082920139015187</v>
      </c>
      <c r="E63" s="231" t="b">
        <v>1</v>
      </c>
      <c r="F63" s="148">
        <v>0.325</v>
      </c>
      <c r="G63" s="190" t="b">
        <v>1</v>
      </c>
      <c r="H63" s="228" t="s">
        <v>1100</v>
      </c>
      <c r="I63" s="221" t="s">
        <v>1171</v>
      </c>
      <c r="J63" s="150" t="s">
        <v>528</v>
      </c>
      <c r="K63" s="169"/>
      <c r="L63" s="150"/>
      <c r="M63" s="168" t="str">
        <f>IF(B63&gt;1,VLOOKUP(B63,DB!$D$4:$F$800,3,0),"")</f>
        <v>TRANSWISATA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0.2608292014</v>
      </c>
      <c r="AE63" s="133">
        <f t="shared" si="41"/>
        <v>0.325</v>
      </c>
    </row>
    <row r="64">
      <c r="A64" s="115">
        <v>47.0</v>
      </c>
      <c r="B64" s="115" t="s">
        <v>920</v>
      </c>
      <c r="C64" s="117" t="str">
        <f>IF(B64&gt;1,VLOOKUP(B64,DB!$D$4:$E$800,2,0),"")</f>
        <v>GLEX</v>
      </c>
      <c r="D64" s="252">
        <v>0.260748078704637</v>
      </c>
      <c r="E64" s="229" t="b">
        <v>1</v>
      </c>
      <c r="F64" s="119">
        <v>0.3506944444444444</v>
      </c>
      <c r="G64" s="192" t="b">
        <v>1</v>
      </c>
      <c r="H64" s="230" t="s">
        <v>1085</v>
      </c>
      <c r="I64" s="219" t="s">
        <v>1171</v>
      </c>
      <c r="J64" s="120" t="s">
        <v>13</v>
      </c>
      <c r="K64" s="124"/>
      <c r="L64" s="120"/>
      <c r="M64" s="115" t="s">
        <v>1153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0.2607480787</v>
      </c>
      <c r="AE64" s="133">
        <f t="shared" si="41"/>
        <v>0.3506944444</v>
      </c>
    </row>
    <row r="65">
      <c r="A65" s="168">
        <v>48.0</v>
      </c>
      <c r="B65" s="168" t="s">
        <v>319</v>
      </c>
      <c r="C65" s="146" t="str">
        <f>IF(B65&gt;1,VLOOKUP(B65,DB!$D$4:$E$800,2,0),"")</f>
        <v>A 320</v>
      </c>
      <c r="D65" s="259">
        <v>0.26180555555555557</v>
      </c>
      <c r="E65" s="231" t="b">
        <v>1</v>
      </c>
      <c r="F65" s="148">
        <v>0.3611111111111111</v>
      </c>
      <c r="G65" s="190" t="b">
        <v>1</v>
      </c>
      <c r="H65" s="228" t="s">
        <v>1084</v>
      </c>
      <c r="I65" s="221" t="s">
        <v>1151</v>
      </c>
      <c r="J65" s="153" t="str">
        <f>IF(L65&gt;1,VLOOKUP(L65,DB!$A$4:$B$500,2,0),"")</f>
        <v>WAHQ</v>
      </c>
      <c r="K65" s="169" t="s">
        <v>7</v>
      </c>
      <c r="L65" s="150" t="s">
        <v>150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0.2618055556</v>
      </c>
      <c r="AE65" s="133">
        <f t="shared" si="41"/>
        <v>0.3611111111</v>
      </c>
    </row>
    <row r="66">
      <c r="A66" s="115">
        <v>49.0</v>
      </c>
      <c r="B66" s="115" t="s">
        <v>921</v>
      </c>
      <c r="C66" s="117" t="str">
        <f>IF(B66&gt;1,VLOOKUP(B66,DB!$D$4:$E$800,2,0),"")</f>
        <v>EMB 135</v>
      </c>
      <c r="D66" s="252">
        <v>0.2708333333333333</v>
      </c>
      <c r="E66" s="229" t="b">
        <v>1</v>
      </c>
      <c r="F66" s="119">
        <v>0.3541666666666667</v>
      </c>
      <c r="G66" s="192" t="b">
        <v>1</v>
      </c>
      <c r="H66" s="230" t="s">
        <v>1092</v>
      </c>
      <c r="I66" s="219" t="s">
        <v>1148</v>
      </c>
      <c r="J66" s="120" t="s">
        <v>67</v>
      </c>
      <c r="K66" s="124"/>
      <c r="L66" s="120"/>
      <c r="M66" s="115" t="s">
        <v>1138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0.2708333333</v>
      </c>
      <c r="AE66" s="133">
        <f t="shared" si="41"/>
        <v>0.3541666667</v>
      </c>
    </row>
    <row r="67">
      <c r="A67" s="168">
        <v>50.0</v>
      </c>
      <c r="B67" s="168" t="s">
        <v>31</v>
      </c>
      <c r="C67" s="146" t="str">
        <f>IF(B67&gt;1,VLOOKUP(B67,DB!$D$4:$E$800,2,0),"")</f>
        <v>B 734</v>
      </c>
      <c r="D67" s="259">
        <v>0.30069444444444443</v>
      </c>
      <c r="E67" s="231" t="b">
        <v>1</v>
      </c>
      <c r="F67" s="148">
        <v>0.3784722222222222</v>
      </c>
      <c r="G67" s="190" t="b">
        <v>1</v>
      </c>
      <c r="H67" s="228" t="s">
        <v>1101</v>
      </c>
      <c r="I67" s="221" t="s">
        <v>1141</v>
      </c>
      <c r="J67" s="153" t="str">
        <f>IF(L67&gt;1,VLOOKUP(L67,DB!$A$4:$B$500,2,0),"")</f>
        <v>WIOO</v>
      </c>
      <c r="K67" s="169" t="s">
        <v>7</v>
      </c>
      <c r="L67" s="150" t="s">
        <v>45</v>
      </c>
      <c r="M67" s="168" t="str">
        <f>IF(B67&gt;1,VLOOKUP(B67,DB!$D$4:$F$800,3,0),"")</f>
        <v>B. B. N.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0.3006944444</v>
      </c>
      <c r="AE67" s="133">
        <f t="shared" si="41"/>
        <v>0.3784722222</v>
      </c>
    </row>
    <row r="68">
      <c r="A68" s="115">
        <v>51.0</v>
      </c>
      <c r="B68" s="115" t="s">
        <v>694</v>
      </c>
      <c r="C68" s="117" t="str">
        <f>IF(B68&gt;1,VLOOKUP(B68,DB!$D$4:$E$800,2,0),"")</f>
        <v>C 172</v>
      </c>
      <c r="D68" s="264">
        <v>0.28125</v>
      </c>
      <c r="E68" s="232" t="b">
        <v>1</v>
      </c>
      <c r="F68" s="233">
        <v>0.3347222222222222</v>
      </c>
      <c r="G68" s="234" t="b">
        <v>1</v>
      </c>
      <c r="H68" s="235" t="s">
        <v>1152</v>
      </c>
      <c r="I68" s="219" t="s">
        <v>1171</v>
      </c>
      <c r="J68" s="120" t="s">
        <v>1242</v>
      </c>
      <c r="K68" s="236"/>
      <c r="L68" s="227"/>
      <c r="M68" s="115" t="str">
        <f>IF(B68&gt;1,VLOOKUP(B68,DB!$D$4:$F$800,3,0),"")</f>
        <v>GENESA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0.28125</v>
      </c>
      <c r="AE68" s="133">
        <f t="shared" si="41"/>
        <v>0.3347222222</v>
      </c>
    </row>
    <row r="69">
      <c r="A69" s="168">
        <v>52.0</v>
      </c>
      <c r="B69" s="168" t="s">
        <v>176</v>
      </c>
      <c r="C69" s="146" t="str">
        <f>IF(B69&gt;1,VLOOKUP(B69,DB!$D$4:$E$800,2,0),"")</f>
        <v>A 320</v>
      </c>
      <c r="D69" s="259">
        <v>0.33194444444444443</v>
      </c>
      <c r="E69" s="231" t="b">
        <v>1</v>
      </c>
      <c r="F69" s="148">
        <v>0.3875</v>
      </c>
      <c r="G69" s="190" t="b">
        <v>1</v>
      </c>
      <c r="H69" s="228" t="s">
        <v>1078</v>
      </c>
      <c r="I69" s="152" t="str">
        <f>IF(K69&gt;1,VLOOKUP(K69,DB!$A$4:$B$500,2,0),"")</f>
        <v>WIPP</v>
      </c>
      <c r="J69" s="153" t="str">
        <f>IF(L69&gt;1,VLOOKUP(L69,DB!$A$4:$B$500,2,0),"")</f>
        <v>WARR</v>
      </c>
      <c r="K69" s="169" t="s">
        <v>163</v>
      </c>
      <c r="L69" s="150" t="s">
        <v>220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0.3319444444</v>
      </c>
      <c r="AE69" s="133">
        <f t="shared" si="41"/>
        <v>0.3875</v>
      </c>
    </row>
    <row r="70">
      <c r="A70" s="115">
        <v>53.0</v>
      </c>
      <c r="B70" s="115" t="s">
        <v>182</v>
      </c>
      <c r="C70" s="117" t="str">
        <f>IF(B70&gt;1,VLOOKUP(B70,DB!$D$4:$E$800,2,0),"")</f>
        <v>A 320</v>
      </c>
      <c r="D70" s="252">
        <v>0.3388888888888889</v>
      </c>
      <c r="E70" s="229" t="b">
        <v>1</v>
      </c>
      <c r="F70" s="119">
        <v>0.3902777777777778</v>
      </c>
      <c r="G70" s="192" t="b">
        <v>1</v>
      </c>
      <c r="H70" s="230" t="s">
        <v>1077</v>
      </c>
      <c r="I70" s="122" t="str">
        <f>IF(K70&gt;1,VLOOKUP(K70,DB!$A$4:$B$500,2,0),"")</f>
        <v>WIBB</v>
      </c>
      <c r="J70" s="123" t="str">
        <f>IF(L70&gt;1,VLOOKUP(L70,DB!$A$4:$B$500,2,0),"")</f>
        <v>WAHS</v>
      </c>
      <c r="K70" s="124" t="s">
        <v>179</v>
      </c>
      <c r="L70" s="120" t="s">
        <v>258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KARISMA</v>
      </c>
      <c r="Z70" s="104" t="b">
        <v>1</v>
      </c>
      <c r="AA70" s="64"/>
      <c r="AC70" s="133"/>
      <c r="AD70" s="133">
        <f t="shared" si="40"/>
        <v>0.3388888889</v>
      </c>
      <c r="AE70" s="133">
        <f t="shared" si="41"/>
        <v>0.3902777778</v>
      </c>
      <c r="AF70" s="248" t="s">
        <v>1180</v>
      </c>
    </row>
    <row r="71">
      <c r="A71" s="168">
        <v>54.0</v>
      </c>
      <c r="B71" s="168" t="s">
        <v>705</v>
      </c>
      <c r="C71" s="146" t="str">
        <f>IF(B71&gt;1,VLOOKUP(B71,DB!$D$4:$E$800,2,0),"")</f>
        <v>CT 680</v>
      </c>
      <c r="D71" s="259">
        <v>0.34375</v>
      </c>
      <c r="E71" s="231" t="b">
        <v>1</v>
      </c>
      <c r="F71" s="148">
        <v>0.43194444444444446</v>
      </c>
      <c r="G71" s="190" t="b">
        <v>1</v>
      </c>
      <c r="H71" s="228" t="s">
        <v>1096</v>
      </c>
      <c r="I71" s="221" t="s">
        <v>23</v>
      </c>
      <c r="J71" s="150" t="s">
        <v>1135</v>
      </c>
      <c r="K71" s="169"/>
      <c r="L71" s="150"/>
      <c r="M71" s="168" t="str">
        <f>IF(B71&gt;1,VLOOKUP(B71,DB!$D$4:$F$800,3,0),"")</f>
        <v>JIP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0.34375</v>
      </c>
      <c r="AE71" s="133">
        <f t="shared" si="41"/>
        <v>0.4319444444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166</v>
      </c>
      <c r="C72" s="117" t="str">
        <f>IF(B72&gt;1,VLOOKUP(B72,DB!$D$4:$E$800,2,0),"")</f>
        <v>A 320</v>
      </c>
      <c r="D72" s="264">
        <v>0.3527777777777778</v>
      </c>
      <c r="E72" s="232" t="b">
        <v>1</v>
      </c>
      <c r="F72" s="233">
        <v>0.4131944444444444</v>
      </c>
      <c r="G72" s="234" t="b">
        <v>1</v>
      </c>
      <c r="H72" s="235" t="s">
        <v>1080</v>
      </c>
      <c r="I72" s="122" t="str">
        <f>IF(K72&gt;1,VLOOKUP(K72,DB!$A$4:$B$500,2,0),"")</f>
        <v>WARR</v>
      </c>
      <c r="J72" s="120" t="s">
        <v>1081</v>
      </c>
      <c r="K72" s="236" t="s">
        <v>206</v>
      </c>
      <c r="L72" s="227"/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PK-SNF</v>
      </c>
      <c r="X72" s="131" t="str">
        <f t="shared" si="6"/>
        <v>C 208</v>
      </c>
      <c r="Y72" s="132" t="str">
        <f t="shared" si="7"/>
        <v>PTN</v>
      </c>
      <c r="Z72" s="104" t="b">
        <v>1</v>
      </c>
      <c r="AA72" s="64"/>
      <c r="AC72" s="133"/>
      <c r="AD72" s="133">
        <f t="shared" si="40"/>
        <v>0.3527777778</v>
      </c>
      <c r="AE72" s="133">
        <f t="shared" si="41"/>
        <v>0.4131944444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340</v>
      </c>
      <c r="C73" s="146" t="str">
        <f>IF(B73&gt;1,VLOOKUP(B73,DB!$D$4:$E$800,2,0),"")</f>
        <v>ATR 72</v>
      </c>
      <c r="D73" s="259">
        <v>0.3784722222222222</v>
      </c>
      <c r="E73" s="231" t="b">
        <v>1</v>
      </c>
      <c r="F73" s="148">
        <v>0.4270833333333333</v>
      </c>
      <c r="G73" s="190" t="b">
        <v>1</v>
      </c>
      <c r="H73" s="228" t="s">
        <v>1087</v>
      </c>
      <c r="I73" s="152" t="str">
        <f>IF(K73&gt;1,VLOOKUP(K73,DB!$A$4:$B$500,2,0),"")</f>
        <v>WAHH</v>
      </c>
      <c r="J73" s="153" t="str">
        <f>IF(L73&gt;1,VLOOKUP(L73,DB!$A$4:$B$500,2,0),"")</f>
        <v>WAHH</v>
      </c>
      <c r="K73" s="169" t="s">
        <v>531</v>
      </c>
      <c r="L73" s="150" t="s">
        <v>537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>
        <f t="shared" si="40"/>
        <v>0.3784722222</v>
      </c>
      <c r="AE73" s="133">
        <f t="shared" si="41"/>
        <v>0.4270833333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823</v>
      </c>
      <c r="C74" s="117" t="str">
        <f>IF(B74&gt;1,VLOOKUP(B74,DB!$D$4:$E$800,2,0),"")</f>
        <v>B 733</v>
      </c>
      <c r="D74" s="252">
        <v>0.38333333333333336</v>
      </c>
      <c r="E74" s="229" t="b">
        <v>1</v>
      </c>
      <c r="F74" s="119">
        <v>0.5013888888888889</v>
      </c>
      <c r="G74" s="192" t="b">
        <v>1</v>
      </c>
      <c r="H74" s="230" t="s">
        <v>1088</v>
      </c>
      <c r="I74" s="122" t="str">
        <f>IF(K74&gt;1,VLOOKUP(K74,DB!$A$4:$B$500,2,0),"")</f>
        <v>WAMM</v>
      </c>
      <c r="J74" s="123" t="str">
        <f>IF(L74&gt;1,VLOOKUP(L74,DB!$A$4:$B$500,2,0),"")</f>
        <v>WIKK</v>
      </c>
      <c r="K74" s="124" t="s">
        <v>361</v>
      </c>
      <c r="L74" s="120" t="s">
        <v>308</v>
      </c>
      <c r="M74" s="115" t="str">
        <f>IF(B74&gt;1,VLOOKUP(B74,DB!$D$4:$F$800,3,0),"")</f>
        <v>TRIGANA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T7-TUN</v>
      </c>
      <c r="X74" s="131" t="str">
        <f t="shared" si="6"/>
        <v>HK 850</v>
      </c>
      <c r="Y74" s="132" t="str">
        <f t="shared" si="7"/>
        <v>KARISMA</v>
      </c>
      <c r="Z74" s="104" t="b">
        <v>1</v>
      </c>
      <c r="AA74" s="64"/>
      <c r="AC74" s="133"/>
      <c r="AD74" s="133">
        <f t="shared" si="40"/>
        <v>0.3833333333</v>
      </c>
      <c r="AE74" s="133">
        <f t="shared" si="41"/>
        <v>0.5013888889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456</v>
      </c>
      <c r="C75" s="146" t="str">
        <f>IF(B75&gt;1,VLOOKUP(B75,DB!$D$4:$E$800,2,0),"")</f>
        <v>A 320</v>
      </c>
      <c r="D75" s="259">
        <v>0.3923611111111111</v>
      </c>
      <c r="E75" s="231" t="b">
        <v>1</v>
      </c>
      <c r="F75" s="148">
        <v>0.4479166666666667</v>
      </c>
      <c r="G75" s="190" t="b">
        <v>1</v>
      </c>
      <c r="H75" s="228" t="s">
        <v>1084</v>
      </c>
      <c r="I75" s="152" t="str">
        <f>IF(K75&gt;1,VLOOKUP(K75,DB!$A$4:$B$500,2,0),"")</f>
        <v>WARR</v>
      </c>
      <c r="J75" s="153" t="str">
        <f>IF(L75&gt;1,VLOOKUP(L75,DB!$A$4:$B$500,2,0),"")</f>
        <v>WAHI</v>
      </c>
      <c r="K75" s="169" t="s">
        <v>497</v>
      </c>
      <c r="L75" s="150" t="s">
        <v>467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N-38SV</v>
      </c>
      <c r="X75" s="160" t="str">
        <f t="shared" si="6"/>
        <v>LJ 60</v>
      </c>
      <c r="Y75" s="161" t="str">
        <f t="shared" si="7"/>
        <v>B. G. S. </v>
      </c>
      <c r="Z75" s="104" t="b">
        <v>1</v>
      </c>
      <c r="AA75" s="64"/>
      <c r="AC75" s="133"/>
      <c r="AD75" s="133">
        <f t="shared" si="40"/>
        <v>0.3923611111</v>
      </c>
      <c r="AE75" s="133">
        <f t="shared" si="41"/>
        <v>0.4479166667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801</v>
      </c>
      <c r="C76" s="117" t="str">
        <f>IF(B76&gt;1,VLOOKUP(B76,DB!$D$4:$E$800,2,0),"")</f>
        <v>G V</v>
      </c>
      <c r="D76" s="252">
        <v>0.3458333333333333</v>
      </c>
      <c r="E76" s="229" t="b">
        <v>1</v>
      </c>
      <c r="F76" s="119">
        <v>0.453557951390394</v>
      </c>
      <c r="G76" s="192" t="b">
        <v>1</v>
      </c>
      <c r="H76" s="230" t="s">
        <v>1079</v>
      </c>
      <c r="I76" s="219" t="s">
        <v>1171</v>
      </c>
      <c r="J76" s="120" t="s">
        <v>1178</v>
      </c>
      <c r="K76" s="124"/>
      <c r="L76" s="120"/>
      <c r="M76" s="115" t="str">
        <f>IF(B76&gt;1,VLOOKUP(B76,DB!$D$4:$F$800,3,0),"")</f>
        <v>TRAVIRA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0.3458333333</v>
      </c>
      <c r="AE76" s="133">
        <f t="shared" si="41"/>
        <v>0.4535579514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819</v>
      </c>
      <c r="C77" s="146" t="str">
        <f>IF(B77&gt;1,VLOOKUP(B77,DB!$D$4:$E$800,2,0),"")</f>
        <v>B 733</v>
      </c>
      <c r="D77" s="259">
        <v>0.36666666666666664</v>
      </c>
      <c r="E77" s="231" t="b">
        <v>1</v>
      </c>
      <c r="F77" s="148">
        <v>0.5347222222222222</v>
      </c>
      <c r="G77" s="190" t="b">
        <v>1</v>
      </c>
      <c r="H77" s="228" t="s">
        <v>1097</v>
      </c>
      <c r="I77" s="152" t="str">
        <f>IF(K77&gt;1,VLOOKUP(K77,DB!$A$4:$B$500,2,0),"")</f>
        <v>WIMM</v>
      </c>
      <c r="J77" s="150" t="s">
        <v>1148</v>
      </c>
      <c r="K77" s="169" t="s">
        <v>113</v>
      </c>
      <c r="L77" s="150"/>
      <c r="M77" s="168" t="str">
        <f>IF(B77&gt;1,VLOOKUP(B77,DB!$D$4:$F$800,3,0),"")</f>
        <v>TRI MG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0.3666666667</v>
      </c>
      <c r="AE77" s="133">
        <f t="shared" si="41"/>
        <v>0.5347222222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827</v>
      </c>
      <c r="C78" s="117" t="str">
        <f>IF(B78&gt;1,VLOOKUP(B78,DB!$D$4:$E$800,2,0),"")</f>
        <v>B 733</v>
      </c>
      <c r="D78" s="252">
        <v>0.4340277777777778</v>
      </c>
      <c r="E78" s="229" t="b">
        <v>1</v>
      </c>
      <c r="F78" s="119">
        <v>0.5652777777777778</v>
      </c>
      <c r="G78" s="192" t="b">
        <v>1</v>
      </c>
      <c r="H78" s="230" t="s">
        <v>1101</v>
      </c>
      <c r="I78" s="122" t="str">
        <f>IF(K78&gt;1,VLOOKUP(K78,DB!$A$4:$B$500,2,0),"")</f>
        <v>WAGG</v>
      </c>
      <c r="J78" s="123" t="str">
        <f>IF(L78&gt;1,VLOOKUP(L78,DB!$A$4:$B$500,2,0),"")</f>
        <v>WAGG</v>
      </c>
      <c r="K78" s="124" t="s">
        <v>306</v>
      </c>
      <c r="L78" s="120" t="s">
        <v>300</v>
      </c>
      <c r="M78" s="115" t="str">
        <f>IF(B78&gt;1,VLOOKUP(B78,DB!$D$4:$F$800,3,0),"")</f>
        <v>TRIGANA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0.4340277778</v>
      </c>
      <c r="AE78" s="133">
        <f t="shared" si="41"/>
        <v>0.5652777778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420</v>
      </c>
      <c r="C79" s="146" t="str">
        <f>IF(B79&gt;1,VLOOKUP(B79,DB!$D$4:$E$800,2,0),"")</f>
        <v>A 320</v>
      </c>
      <c r="D79" s="259">
        <v>0.4388888888888889</v>
      </c>
      <c r="E79" s="231" t="b">
        <v>1</v>
      </c>
      <c r="F79" s="148">
        <v>0.4605304976867046</v>
      </c>
      <c r="G79" s="190" t="b">
        <v>1</v>
      </c>
      <c r="H79" s="228" t="s">
        <v>1087</v>
      </c>
      <c r="I79" s="152" t="str">
        <f>IF(K79&gt;1,VLOOKUP(K79,DB!$A$4:$B$500,2,0),"")</f>
        <v>WARR</v>
      </c>
      <c r="J79" s="153" t="str">
        <f>IF(L79&gt;1,VLOOKUP(L79,DB!$A$4:$B$500,2,0),"")</f>
        <v>WIPP</v>
      </c>
      <c r="K79" s="169" t="s">
        <v>489</v>
      </c>
      <c r="L79" s="150" t="s">
        <v>463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0.4388888889</v>
      </c>
      <c r="AE79" s="133">
        <f t="shared" si="41"/>
        <v>0.4605304977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778</v>
      </c>
      <c r="C80" s="117" t="str">
        <f>IF(B80&gt;1,VLOOKUP(B80,DB!$D$4:$E$800,2,0),"")</f>
        <v>C 208</v>
      </c>
      <c r="D80" s="252">
        <v>0.3993055555555556</v>
      </c>
      <c r="E80" s="229" t="b">
        <v>1</v>
      </c>
      <c r="F80" s="119">
        <v>0.4375</v>
      </c>
      <c r="G80" s="192" t="b">
        <v>1</v>
      </c>
      <c r="H80" s="230" t="s">
        <v>1075</v>
      </c>
      <c r="I80" s="122" t="str">
        <f>IF(K80&gt;1,VLOOKUP(K80,DB!$A$4:$B$500,2,0),"")</f>
        <v>WICC</v>
      </c>
      <c r="J80" s="123" t="str">
        <f>IF(L80&gt;1,VLOOKUP(L80,DB!$A$4:$B$500,2,0),"")</f>
        <v>WICN</v>
      </c>
      <c r="K80" s="124" t="s">
        <v>598</v>
      </c>
      <c r="L80" s="120" t="s">
        <v>600</v>
      </c>
      <c r="M80" s="115" t="str">
        <f>IF(B80&gt;1,VLOOKUP(B80,DB!$D$4:$F$800,3,0),"")</f>
        <v>SUSI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0.3993055556</v>
      </c>
      <c r="AE80" s="133">
        <f t="shared" si="41"/>
        <v>0.4375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307</v>
      </c>
      <c r="C81" s="146" t="str">
        <f>IF(B81&gt;1,VLOOKUP(B81,DB!$D$4:$E$800,2,0),"")</f>
        <v>A 320</v>
      </c>
      <c r="D81" s="259">
        <v>0.4444444444444444</v>
      </c>
      <c r="E81" s="231" t="b">
        <v>1</v>
      </c>
      <c r="F81" s="148">
        <v>0.4771504861128051</v>
      </c>
      <c r="G81" s="190" t="b">
        <v>1</v>
      </c>
      <c r="H81" s="228" t="s">
        <v>1078</v>
      </c>
      <c r="I81" s="152" t="str">
        <f>IF(K81&gt;1,VLOOKUP(K81,DB!$A$4:$B$500,2,0),"")</f>
        <v>WARA</v>
      </c>
      <c r="J81" s="153" t="str">
        <f>IF(L81&gt;1,VLOOKUP(L81,DB!$A$4:$B$500,2,0),"")</f>
        <v>WARA</v>
      </c>
      <c r="K81" s="169" t="s">
        <v>264</v>
      </c>
      <c r="L81" s="150" t="s">
        <v>271</v>
      </c>
      <c r="M81" s="168" t="str">
        <f>IF(B81&gt;1,VLOOKUP(B81,DB!$D$4:$F$800,3,0),"")</f>
        <v>BATIK AIR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0.4444444444</v>
      </c>
      <c r="AE81" s="133">
        <f t="shared" si="41"/>
        <v>0.4771504861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1041</v>
      </c>
      <c r="C82" s="117" t="str">
        <f>IF(B82&gt;1,VLOOKUP(B82,DB!$D$4:$E$800,2,0),"")</f>
        <v>A 320</v>
      </c>
      <c r="D82" s="252">
        <v>0.4083333333333333</v>
      </c>
      <c r="E82" s="229" t="b">
        <v>1</v>
      </c>
      <c r="F82" s="119">
        <v>0.4444444444444444</v>
      </c>
      <c r="G82" s="192" t="b">
        <v>1</v>
      </c>
      <c r="H82" s="230" t="s">
        <v>1251</v>
      </c>
      <c r="I82" s="219" t="s">
        <v>1252</v>
      </c>
      <c r="J82" s="120" t="s">
        <v>1141</v>
      </c>
      <c r="K82" s="124"/>
      <c r="L82" s="120"/>
      <c r="M82" s="115" t="s">
        <v>1253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0.4083333333</v>
      </c>
      <c r="AE82" s="133">
        <f t="shared" si="41"/>
        <v>0.4444444444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100</v>
      </c>
      <c r="C83" s="146" t="str">
        <f>IF(B83&gt;1,VLOOKUP(B83,DB!$D$4:$E$800,2,0),"")</f>
        <v>A 320</v>
      </c>
      <c r="D83" s="259">
        <v>0.45</v>
      </c>
      <c r="E83" s="231" t="b">
        <v>1</v>
      </c>
      <c r="F83" s="148">
        <v>0.5194444444444445</v>
      </c>
      <c r="G83" s="190" t="b">
        <v>1</v>
      </c>
      <c r="H83" s="228" t="s">
        <v>1076</v>
      </c>
      <c r="I83" s="152" t="str">
        <f>IF(K83&gt;1,VLOOKUP(K83,DB!$A$4:$B$500,2,0),"")</f>
        <v>WIPP</v>
      </c>
      <c r="J83" s="153" t="str">
        <f>IF(L83&gt;1,VLOOKUP(L83,DB!$A$4:$B$500,2,0),"")</f>
        <v>WARR</v>
      </c>
      <c r="K83" s="169" t="s">
        <v>159</v>
      </c>
      <c r="L83" s="357" t="s">
        <v>216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0.45</v>
      </c>
      <c r="AE83" s="133">
        <f t="shared" si="41"/>
        <v>0.5194444444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166</v>
      </c>
      <c r="C84" s="117" t="str">
        <f>IF(B84&gt;1,VLOOKUP(B84,DB!$D$4:$E$800,2,0),"")</f>
        <v>A 320</v>
      </c>
      <c r="D84" s="252">
        <v>0.4270833333333333</v>
      </c>
      <c r="E84" s="229" t="b">
        <v>1</v>
      </c>
      <c r="F84" s="119">
        <v>0.5611111111111111</v>
      </c>
      <c r="G84" s="192" t="b">
        <v>1</v>
      </c>
      <c r="H84" s="230" t="s">
        <v>1081</v>
      </c>
      <c r="I84" s="219" t="s">
        <v>1080</v>
      </c>
      <c r="J84" s="123" t="str">
        <f>IF(L84&gt;1,VLOOKUP(L84,DB!$A$4:$B$500,2,0),"")</f>
        <v>WIMM</v>
      </c>
      <c r="K84" s="124"/>
      <c r="L84" s="120" t="s">
        <v>141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0.4270833333</v>
      </c>
      <c r="AE84" s="133">
        <f t="shared" si="41"/>
        <v>0.5611111111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705</v>
      </c>
      <c r="C85" s="146" t="str">
        <f>IF(B85&gt;1,VLOOKUP(B85,DB!$D$4:$E$800,2,0),"")</f>
        <v>CT 680</v>
      </c>
      <c r="D85" s="259">
        <v>0.4388888888888889</v>
      </c>
      <c r="E85" s="231" t="b">
        <v>1</v>
      </c>
      <c r="F85" s="148">
        <v>0.9798611111111111</v>
      </c>
      <c r="G85" s="190" t="b">
        <v>1</v>
      </c>
      <c r="H85" s="228" t="s">
        <v>1135</v>
      </c>
      <c r="I85" s="221" t="s">
        <v>1096</v>
      </c>
      <c r="J85" s="150" t="s">
        <v>1096</v>
      </c>
      <c r="K85" s="169"/>
      <c r="L85" s="150"/>
      <c r="M85" s="168" t="str">
        <f>IF(B85&gt;1,VLOOKUP(B85,DB!$D$4:$F$800,3,0),"")</f>
        <v>JIP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0.4388888889</v>
      </c>
      <c r="AE85" s="133">
        <f t="shared" si="41"/>
        <v>0.9798611111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741</v>
      </c>
      <c r="C86" s="117" t="str">
        <f>IF(B86&gt;1,VLOOKUP(B86,DB!$D$4:$E$800,2,0),"")</f>
        <v>CT 560</v>
      </c>
      <c r="D86" s="252">
        <v>0.4736111111111111</v>
      </c>
      <c r="E86" s="229" t="b">
        <v>1</v>
      </c>
      <c r="F86" s="119">
        <v>0.48194444444444445</v>
      </c>
      <c r="G86" s="192" t="b">
        <v>1</v>
      </c>
      <c r="H86" s="230" t="s">
        <v>1092</v>
      </c>
      <c r="I86" s="219" t="s">
        <v>75</v>
      </c>
      <c r="J86" s="120" t="s">
        <v>1171</v>
      </c>
      <c r="K86" s="124"/>
      <c r="L86" s="120"/>
      <c r="M86" s="115" t="str">
        <f>IF(B86&gt;1,VLOOKUP(B86,DB!$D$4:$F$800,3,0),"")</f>
        <v>PREMI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0.4736111111</v>
      </c>
      <c r="AE86" s="133">
        <f t="shared" si="41"/>
        <v>0.4819444444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413</v>
      </c>
      <c r="C87" s="146" t="str">
        <f>IF(B87&gt;1,VLOOKUP(B87,DB!$D$4:$E$800,2,0),"")</f>
        <v>A 320</v>
      </c>
      <c r="D87" s="259">
        <v>0.48541666666666666</v>
      </c>
      <c r="E87" s="231" t="b">
        <v>1</v>
      </c>
      <c r="F87" s="148">
        <v>0.51875</v>
      </c>
      <c r="G87" s="190" t="b">
        <v>1</v>
      </c>
      <c r="H87" s="228" t="s">
        <v>1084</v>
      </c>
      <c r="I87" s="152" t="str">
        <f>IF(K87&gt;1,VLOOKUP(K87,DB!$A$4:$B$500,2,0),"")</f>
        <v>WIMN</v>
      </c>
      <c r="J87" s="153" t="str">
        <f>IF(L87&gt;1,VLOOKUP(L87,DB!$A$4:$B$500,2,0),"")</f>
        <v>WARA</v>
      </c>
      <c r="K87" s="169" t="s">
        <v>437</v>
      </c>
      <c r="L87" s="150" t="s">
        <v>483</v>
      </c>
      <c r="M87" s="168" t="str">
        <f>IF(B87&gt;1,VLOOKUP(B87,DB!$D$4:$F$800,3,0),"")</f>
        <v>CITILINK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0.4854166667</v>
      </c>
      <c r="AE87" s="133">
        <f t="shared" si="41"/>
        <v>0.51875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1041</v>
      </c>
      <c r="C88" s="117" t="str">
        <f>IF(B88&gt;1,VLOOKUP(B88,DB!$D$4:$E$800,2,0),"")</f>
        <v>A 320</v>
      </c>
      <c r="D88" s="264">
        <v>0.4583333333333333</v>
      </c>
      <c r="E88" s="232" t="b">
        <v>1</v>
      </c>
      <c r="F88" s="233"/>
      <c r="G88" s="234" t="b">
        <v>0</v>
      </c>
      <c r="H88" s="235" t="s">
        <v>1141</v>
      </c>
      <c r="I88" s="219" t="s">
        <v>1251</v>
      </c>
      <c r="J88" s="123" t="str">
        <f>IF(L88&gt;1,VLOOKUP(L88,DB!$A$4:$B$500,2,0),"")</f>
        <v/>
      </c>
      <c r="K88" s="236"/>
      <c r="L88" s="227"/>
      <c r="M88" s="115" t="s">
        <v>1253</v>
      </c>
      <c r="N88" s="265"/>
      <c r="O88" s="128" t="str">
        <f t="shared" si="34"/>
        <v>RON</v>
      </c>
      <c r="Q88" s="64" t="str">
        <f t="shared" si="35"/>
        <v>SA04</v>
      </c>
      <c r="R88" s="64" t="str">
        <f t="shared" si="36"/>
        <v>RON</v>
      </c>
      <c r="S88" s="64" t="str">
        <f t="shared" si="37"/>
        <v>A 320</v>
      </c>
      <c r="T88" s="64" t="str">
        <f t="shared" si="38"/>
        <v>B-6738</v>
      </c>
      <c r="U88" s="64" t="str">
        <f t="shared" si="39"/>
        <v>GAPURA</v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0.4583333333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900</v>
      </c>
      <c r="C89" s="146" t="str">
        <f>IF(B89&gt;1,VLOOKUP(B89,DB!$D$4:$E$800,2,0),"")</f>
        <v>EMB 135</v>
      </c>
      <c r="D89" s="259">
        <v>0.5055555555555555</v>
      </c>
      <c r="E89" s="231" t="b">
        <v>1</v>
      </c>
      <c r="F89" s="148">
        <v>0.5201388888888889</v>
      </c>
      <c r="G89" s="190" t="b">
        <v>1</v>
      </c>
      <c r="H89" s="228" t="s">
        <v>1096</v>
      </c>
      <c r="I89" s="221" t="s">
        <v>190</v>
      </c>
      <c r="J89" s="150" t="s">
        <v>13</v>
      </c>
      <c r="K89" s="169"/>
      <c r="L89" s="150"/>
      <c r="M89" s="168" t="s">
        <v>1153</v>
      </c>
      <c r="N89" s="271" t="s">
        <v>1254</v>
      </c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0.5055555556</v>
      </c>
      <c r="AE89" s="133">
        <f t="shared" si="41"/>
        <v>0.5201388889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319</v>
      </c>
      <c r="C90" s="117" t="str">
        <f>IF(B90&gt;1,VLOOKUP(B90,DB!$D$4:$E$800,2,0),"")</f>
        <v>A 320</v>
      </c>
      <c r="D90" s="252">
        <v>0.4930555555555556</v>
      </c>
      <c r="E90" s="229" t="b">
        <v>1</v>
      </c>
      <c r="F90" s="119">
        <v>0.5256944444444445</v>
      </c>
      <c r="G90" s="192" t="b">
        <v>1</v>
      </c>
      <c r="H90" s="230" t="s">
        <v>1100</v>
      </c>
      <c r="I90" s="122" t="str">
        <f>IF(K90&gt;1,VLOOKUP(K90,DB!$A$4:$B$500,2,0),"")</f>
        <v>WAHQ</v>
      </c>
      <c r="J90" s="123" t="str">
        <f>IF(L90&gt;1,VLOOKUP(L90,DB!$A$4:$B$500,2,0),"")</f>
        <v>WAHI</v>
      </c>
      <c r="K90" s="124" t="s">
        <v>147</v>
      </c>
      <c r="L90" s="120" t="s">
        <v>245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0.4930555556</v>
      </c>
      <c r="AE90" s="133">
        <f t="shared" si="41"/>
        <v>0.5256944444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620</v>
      </c>
      <c r="C91" s="146" t="str">
        <f>IF(B91&gt;1,VLOOKUP(B91,DB!$D$4:$E$800,2,0),"")</f>
        <v>B 738</v>
      </c>
      <c r="D91" s="259">
        <v>0.5125</v>
      </c>
      <c r="E91" s="231" t="b">
        <v>1</v>
      </c>
      <c r="F91" s="148">
        <v>0.5520833333333334</v>
      </c>
      <c r="G91" s="190" t="b">
        <v>1</v>
      </c>
      <c r="H91" s="228" t="s">
        <v>1087</v>
      </c>
      <c r="I91" s="152" t="str">
        <f>IF(K91&gt;1,VLOOKUP(K91,DB!$A$4:$B$500,2,0),"")</f>
        <v>WIMM</v>
      </c>
      <c r="J91" s="153" t="str">
        <f>IF(L91&gt;1,VLOOKUP(L91,DB!$A$4:$B$500,2,0),"")</f>
        <v>WARR</v>
      </c>
      <c r="K91" s="169" t="s">
        <v>73</v>
      </c>
      <c r="L91" s="150" t="s">
        <v>74</v>
      </c>
      <c r="M91" s="168" t="str">
        <f>IF(B91&gt;1,VLOOKUP(B91,DB!$D$4:$F$800,3,0),"")</f>
        <v>GARUDA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0.5125</v>
      </c>
      <c r="AE91" s="133">
        <f t="shared" si="41"/>
        <v>0.5520833333</v>
      </c>
    </row>
    <row r="92">
      <c r="A92" s="115">
        <v>75.0</v>
      </c>
      <c r="B92" s="115" t="s">
        <v>85</v>
      </c>
      <c r="C92" s="117" t="str">
        <f>IF(B92&gt;1,VLOOKUP(B92,DB!$D$4:$E$800,2,0),"")</f>
        <v>A 320</v>
      </c>
      <c r="D92" s="252">
        <v>0.5645833333333333</v>
      </c>
      <c r="E92" s="229" t="b">
        <v>1</v>
      </c>
      <c r="F92" s="119">
        <v>0.6069444444444444</v>
      </c>
      <c r="G92" s="192" t="b">
        <v>1</v>
      </c>
      <c r="H92" s="230" t="s">
        <v>1078</v>
      </c>
      <c r="I92" s="122" t="str">
        <f>IF(K92&gt;1,VLOOKUP(K92,DB!$A$4:$B$500,2,0),"")</f>
        <v>WARR</v>
      </c>
      <c r="J92" s="123" t="str">
        <f>IF(L92&gt;1,VLOOKUP(L92,DB!$A$4:$B$500,2,0),"")</f>
        <v>WIPP</v>
      </c>
      <c r="K92" s="124" t="s">
        <v>218</v>
      </c>
      <c r="L92" s="120" t="s">
        <v>152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0.5645833333</v>
      </c>
      <c r="AE92" s="133">
        <f t="shared" si="41"/>
        <v>0.6069444444</v>
      </c>
    </row>
    <row r="93">
      <c r="A93" s="168">
        <v>76.0</v>
      </c>
      <c r="B93" s="168" t="s">
        <v>182</v>
      </c>
      <c r="C93" s="146" t="str">
        <f>IF(B93&gt;1,VLOOKUP(B93,DB!$D$4:$E$800,2,0),"")</f>
        <v>A 320</v>
      </c>
      <c r="D93" s="259">
        <v>0.5409722222222222</v>
      </c>
      <c r="E93" s="231" t="b">
        <v>1</v>
      </c>
      <c r="F93" s="148">
        <v>0.5680555555555555</v>
      </c>
      <c r="G93" s="190" t="b">
        <v>1</v>
      </c>
      <c r="H93" s="228" t="s">
        <v>1080</v>
      </c>
      <c r="I93" s="152" t="str">
        <f>IF(K93&gt;1,VLOOKUP(K93,DB!$A$4:$B$500,2,0),"")</f>
        <v>WAHS</v>
      </c>
      <c r="J93" s="153" t="str">
        <f>IF(L93&gt;1,VLOOKUP(L93,DB!$A$4:$B$500,2,0),"")</f>
        <v>WARR</v>
      </c>
      <c r="K93" s="169" t="s">
        <v>256</v>
      </c>
      <c r="L93" s="150" t="s">
        <v>198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0.5409722222</v>
      </c>
      <c r="AE93" s="133">
        <f t="shared" si="41"/>
        <v>0.5680555556</v>
      </c>
    </row>
    <row r="94">
      <c r="A94" s="115">
        <v>77.0</v>
      </c>
      <c r="B94" s="115" t="s">
        <v>696</v>
      </c>
      <c r="C94" s="117" t="str">
        <f>IF(B94&gt;1,VLOOKUP(B94,DB!$D$4:$E$800,2,0),"")</f>
        <v>EMB 135</v>
      </c>
      <c r="D94" s="252">
        <v>0.54375</v>
      </c>
      <c r="E94" s="229" t="b">
        <v>1</v>
      </c>
      <c r="F94" s="119">
        <v>0.5548611111111111</v>
      </c>
      <c r="G94" s="192" t="b">
        <v>1</v>
      </c>
      <c r="H94" s="230" t="s">
        <v>1096</v>
      </c>
      <c r="I94" s="219" t="s">
        <v>75</v>
      </c>
      <c r="J94" s="120" t="s">
        <v>1171</v>
      </c>
      <c r="K94" s="124"/>
      <c r="L94" s="120"/>
      <c r="M94" s="115" t="str">
        <f>IF(B94&gt;1,VLOOKUP(B94,DB!$D$4:$F$800,3,0),"")</f>
        <v>IAT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0.54375</v>
      </c>
      <c r="AE94" s="133">
        <f t="shared" si="41"/>
        <v>0.5548611111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340</v>
      </c>
      <c r="C95" s="146" t="str">
        <f>IF(B95&gt;1,VLOOKUP(B95,DB!$D$4:$E$800,2,0),"")</f>
        <v>ATR 72</v>
      </c>
      <c r="D95" s="259">
        <v>0.58125</v>
      </c>
      <c r="E95" s="231" t="b">
        <v>1</v>
      </c>
      <c r="F95" s="148">
        <v>0.5993055555555555</v>
      </c>
      <c r="G95" s="190" t="b">
        <v>1</v>
      </c>
      <c r="H95" s="228" t="s">
        <v>1084</v>
      </c>
      <c r="I95" s="152" t="str">
        <f>IF(K95&gt;1,VLOOKUP(K95,DB!$A$4:$B$500,2,0),"")</f>
        <v>WAHH</v>
      </c>
      <c r="J95" s="153" t="str">
        <f>IF(L95&gt;1,VLOOKUP(L95,DB!$A$4:$B$500,2,0),"")</f>
        <v>WAHH</v>
      </c>
      <c r="K95" s="169" t="s">
        <v>535</v>
      </c>
      <c r="L95" s="150" t="s">
        <v>533</v>
      </c>
      <c r="M95" s="168" t="str">
        <f>IF(B95&gt;1,VLOOKUP(B95,DB!$D$4:$F$800,3,0),"")</f>
        <v>CITILINK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0.58125</v>
      </c>
      <c r="AE95" s="133">
        <f t="shared" si="41"/>
        <v>0.5993055556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176</v>
      </c>
      <c r="C96" s="117" t="str">
        <f>IF(B96&gt;1,VLOOKUP(B96,DB!$D$4:$E$800,2,0),"")</f>
        <v>A 320</v>
      </c>
      <c r="D96" s="252">
        <v>0.6027777777777777</v>
      </c>
      <c r="E96" s="229" t="b">
        <v>1</v>
      </c>
      <c r="F96" s="119">
        <v>0.6354166666666666</v>
      </c>
      <c r="G96" s="192" t="b">
        <v>1</v>
      </c>
      <c r="H96" s="230" t="s">
        <v>1076</v>
      </c>
      <c r="I96" s="122" t="str">
        <f>IF(K96&gt;1,VLOOKUP(K96,DB!$A$4:$B$500,2,0),"")</f>
        <v>WARR</v>
      </c>
      <c r="J96" s="123" t="str">
        <f>IF(L96&gt;1,VLOOKUP(L96,DB!$A$4:$B$500,2,0),"")</f>
        <v>WIEE</v>
      </c>
      <c r="K96" s="124" t="s">
        <v>226</v>
      </c>
      <c r="L96" s="120" t="s">
        <v>183</v>
      </c>
      <c r="M96" s="115" t="str">
        <f>IF(B96&gt;1,VLOOKUP(B96,DB!$D$4:$F$800,3,0),"")</f>
        <v>BATIK AIR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0.6027777778</v>
      </c>
      <c r="AE96" s="133">
        <f t="shared" si="41"/>
        <v>0.6354166667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305</v>
      </c>
      <c r="C97" s="146" t="str">
        <f>IF(B97&gt;1,VLOOKUP(B97,DB!$D$4:$E$800,2,0),"")</f>
        <v>A 320</v>
      </c>
      <c r="D97" s="259">
        <v>0.5986111111111111</v>
      </c>
      <c r="E97" s="231" t="b">
        <v>1</v>
      </c>
      <c r="F97" s="148">
        <v>0.6375</v>
      </c>
      <c r="G97" s="190" t="b">
        <v>1</v>
      </c>
      <c r="H97" s="228" t="s">
        <v>1079</v>
      </c>
      <c r="I97" s="152" t="str">
        <f>IF(K97&gt;1,VLOOKUP(K97,DB!$A$4:$B$500,2,0),"")</f>
        <v>WADD</v>
      </c>
      <c r="J97" s="153" t="str">
        <f>IF(L97&gt;1,VLOOKUP(L97,DB!$A$4:$B$500,2,0),"")</f>
        <v>WAHS</v>
      </c>
      <c r="K97" s="169" t="s">
        <v>189</v>
      </c>
      <c r="L97" s="150" t="s">
        <v>262</v>
      </c>
      <c r="M97" s="168" t="str">
        <f>IF(B97&gt;1,VLOOKUP(B97,DB!$D$4:$F$800,3,0),"")</f>
        <v>BATIK AIR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0.5986111111</v>
      </c>
      <c r="AE97" s="133">
        <f t="shared" si="41"/>
        <v>0.6375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778</v>
      </c>
      <c r="C98" s="117" t="str">
        <f>IF(B98&gt;1,VLOOKUP(B98,DB!$D$4:$E$800,2,0),"")</f>
        <v>C 208</v>
      </c>
      <c r="D98" s="252">
        <v>0.5451388888888888</v>
      </c>
      <c r="E98" s="229" t="b">
        <v>1</v>
      </c>
      <c r="F98" s="119">
        <v>0.5729166666666666</v>
      </c>
      <c r="G98" s="192" t="b">
        <v>1</v>
      </c>
      <c r="H98" s="230" t="s">
        <v>1075</v>
      </c>
      <c r="I98" s="122" t="str">
        <f>IF(K98&gt;1,VLOOKUP(K98,DB!$A$4:$B$500,2,0),"")</f>
        <v>WICN</v>
      </c>
      <c r="J98" s="123" t="str">
        <f>IF(L98&gt;1,VLOOKUP(L98,DB!$A$4:$B$500,2,0),"")</f>
        <v>WICC</v>
      </c>
      <c r="K98" s="124" t="s">
        <v>602</v>
      </c>
      <c r="L98" s="120" t="s">
        <v>596</v>
      </c>
      <c r="M98" s="115" t="str">
        <f>IF(B98&gt;1,VLOOKUP(B98,DB!$D$4:$F$800,3,0),"")</f>
        <v>SUSI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0.5451388889</v>
      </c>
      <c r="AE98" s="133">
        <f t="shared" si="41"/>
        <v>0.5729166667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420</v>
      </c>
      <c r="C99" s="146" t="str">
        <f>IF(B99&gt;1,VLOOKUP(B99,DB!$D$4:$E$800,2,0),"")</f>
        <v>A 320</v>
      </c>
      <c r="D99" s="259">
        <v>0.6055555555555555</v>
      </c>
      <c r="E99" s="231" t="b">
        <v>1</v>
      </c>
      <c r="F99" s="148">
        <v>0.6319444444444444</v>
      </c>
      <c r="G99" s="190" t="b">
        <v>1</v>
      </c>
      <c r="H99" s="228" t="s">
        <v>1087</v>
      </c>
      <c r="I99" s="152" t="str">
        <f>IF(K99&gt;1,VLOOKUP(K99,DB!$A$4:$B$500,2,0),"")</f>
        <v>WIPP</v>
      </c>
      <c r="J99" s="153" t="str">
        <f>IF(L99&gt;1,VLOOKUP(L99,DB!$A$4:$B$500,2,0),"")</f>
        <v>WARR</v>
      </c>
      <c r="K99" s="169" t="s">
        <v>465</v>
      </c>
      <c r="L99" s="150" t="s">
        <v>495</v>
      </c>
      <c r="M99" s="168" t="str">
        <f>IF(B99&gt;1,VLOOKUP(B99,DB!$D$4:$F$800,3,0),"")</f>
        <v>CITILINK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0.6055555556</v>
      </c>
      <c r="AE99" s="133">
        <f t="shared" si="41"/>
        <v>0.6319444444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819</v>
      </c>
      <c r="C100" s="117" t="str">
        <f>IF(B100&gt;1,VLOOKUP(B100,DB!$D$4:$E$800,2,0),"")</f>
        <v>B 733</v>
      </c>
      <c r="D100" s="252">
        <v>0.5416666666666666</v>
      </c>
      <c r="E100" s="229" t="b">
        <v>1</v>
      </c>
      <c r="F100" s="119">
        <v>0.9041666666666667</v>
      </c>
      <c r="G100" s="192" t="b">
        <v>1</v>
      </c>
      <c r="H100" s="230" t="s">
        <v>1148</v>
      </c>
      <c r="I100" s="219" t="s">
        <v>1097</v>
      </c>
      <c r="J100" s="120" t="s">
        <v>1101</v>
      </c>
      <c r="K100" s="124"/>
      <c r="L100" s="120"/>
      <c r="M100" s="115" t="str">
        <f>IF(B100&gt;1,VLOOKUP(B100,DB!$D$4:$F$800,3,0),"")</f>
        <v>TRI MG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343" t="s">
        <v>1213</v>
      </c>
      <c r="W100" s="344" t="str">
        <f t="shared" si="5"/>
        <v/>
      </c>
      <c r="X100" s="345" t="str">
        <f t="shared" si="6"/>
        <v/>
      </c>
      <c r="Y100" s="346" t="str">
        <f t="shared" si="7"/>
        <v/>
      </c>
      <c r="Z100" s="104" t="b">
        <v>0</v>
      </c>
      <c r="AA100" s="64"/>
      <c r="AC100" s="133"/>
      <c r="AD100" s="133">
        <f t="shared" si="40"/>
        <v>0.5416666667</v>
      </c>
      <c r="AE100" s="133">
        <f t="shared" si="41"/>
        <v>0.9041666667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833</v>
      </c>
      <c r="C101" s="146" t="str">
        <f>IF(B101&gt;1,VLOOKUP(B101,DB!$D$4:$E$800,2,0),"")</f>
        <v>B 733</v>
      </c>
      <c r="D101" s="259">
        <v>0.60625</v>
      </c>
      <c r="E101" s="231" t="b">
        <v>1</v>
      </c>
      <c r="F101" s="148">
        <v>0.7180555555555556</v>
      </c>
      <c r="G101" s="190" t="b">
        <v>1</v>
      </c>
      <c r="H101" s="228" t="s">
        <v>1097</v>
      </c>
      <c r="I101" s="152" t="str">
        <f>IF(K101&gt;1,VLOOKUP(K101,DB!$A$4:$B$500,2,0),"")</f>
        <v>WAOO</v>
      </c>
      <c r="J101" s="153" t="str">
        <f>IF(L101&gt;1,VLOOKUP(L101,DB!$A$4:$B$500,2,0),"")</f>
        <v>WIOO</v>
      </c>
      <c r="K101" s="169" t="s">
        <v>343</v>
      </c>
      <c r="L101" s="150" t="s">
        <v>382</v>
      </c>
      <c r="M101" s="168" t="str">
        <f>IF(B101&gt;1,VLOOKUP(B101,DB!$D$4:$F$800,3,0),"")</f>
        <v>TRIGANA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0.60625</v>
      </c>
      <c r="AE101" s="133">
        <f t="shared" si="41"/>
        <v>0.7180555556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31</v>
      </c>
      <c r="C102" s="117" t="str">
        <f>IF(B102&gt;1,VLOOKUP(B102,DB!$D$4:$E$800,2,0),"")</f>
        <v>B 734</v>
      </c>
      <c r="D102" s="252">
        <v>0.6180555555555556</v>
      </c>
      <c r="E102" s="229" t="b">
        <v>1</v>
      </c>
      <c r="F102" s="119">
        <v>0.69375</v>
      </c>
      <c r="G102" s="192" t="b">
        <v>1</v>
      </c>
      <c r="H102" s="230" t="s">
        <v>1101</v>
      </c>
      <c r="I102" s="122" t="str">
        <f>IF(K102&gt;1,VLOOKUP(K102,DB!$A$4:$B$500,2,0),"")</f>
        <v>WIOO</v>
      </c>
      <c r="J102" s="120" t="s">
        <v>1156</v>
      </c>
      <c r="K102" s="124" t="s">
        <v>48</v>
      </c>
      <c r="L102" s="120"/>
      <c r="M102" s="115" t="str">
        <f>IF(B102&gt;1,VLOOKUP(B102,DB!$D$4:$F$800,3,0),"")</f>
        <v>B. B. N.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358"/>
      <c r="W102" s="359"/>
      <c r="X102" s="359"/>
      <c r="Y102" s="360" t="s">
        <v>1215</v>
      </c>
      <c r="Z102" s="269">
        <f>COUNTIF(Z17:Z101,TRUE)</f>
        <v>40</v>
      </c>
      <c r="AA102" s="14"/>
      <c r="AD102" s="133">
        <f t="shared" si="40"/>
        <v>0.6180555556</v>
      </c>
      <c r="AE102" s="133">
        <f t="shared" si="41"/>
        <v>0.69375</v>
      </c>
    </row>
    <row r="103">
      <c r="A103" s="168">
        <v>86.0</v>
      </c>
      <c r="B103" s="168" t="s">
        <v>998</v>
      </c>
      <c r="C103" s="146" t="str">
        <f>IF(B103&gt;1,VLOOKUP(B103,DB!$D$4:$E$800,2,0),"")</f>
        <v>G V</v>
      </c>
      <c r="D103" s="259">
        <v>0.5840277777777778</v>
      </c>
      <c r="E103" s="231" t="b">
        <v>1</v>
      </c>
      <c r="F103" s="148">
        <v>0.6569444444444444</v>
      </c>
      <c r="G103" s="190" t="b">
        <v>1</v>
      </c>
      <c r="H103" s="228" t="s">
        <v>1096</v>
      </c>
      <c r="I103" s="221" t="s">
        <v>1156</v>
      </c>
      <c r="J103" s="150" t="s">
        <v>1178</v>
      </c>
      <c r="K103" s="169"/>
      <c r="L103" s="150"/>
      <c r="M103" s="168" t="s">
        <v>1138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Z102-'04'!Z102</f>
        <v>1</v>
      </c>
      <c r="AC103" s="133"/>
      <c r="AD103" s="133">
        <f t="shared" si="40"/>
        <v>0.5840277778</v>
      </c>
      <c r="AE103" s="133">
        <f t="shared" si="41"/>
        <v>0.6569444444</v>
      </c>
    </row>
    <row r="104">
      <c r="A104" s="115">
        <v>87.0</v>
      </c>
      <c r="B104" s="115" t="s">
        <v>456</v>
      </c>
      <c r="C104" s="117" t="str">
        <f>IF(B104&gt;1,VLOOKUP(B104,DB!$D$4:$E$800,2,0),"")</f>
        <v>A 320</v>
      </c>
      <c r="D104" s="252">
        <v>0.6097222222222223</v>
      </c>
      <c r="E104" s="229" t="b">
        <v>1</v>
      </c>
      <c r="F104" s="119">
        <v>0.6681429398158798</v>
      </c>
      <c r="G104" s="192" t="b">
        <v>1</v>
      </c>
      <c r="H104" s="230" t="s">
        <v>1080</v>
      </c>
      <c r="I104" s="122" t="str">
        <f>IF(K104&gt;1,VLOOKUP(K104,DB!$A$4:$B$500,2,0),"")</f>
        <v>WAHI</v>
      </c>
      <c r="J104" s="123" t="str">
        <f>IF(L104&gt;1,VLOOKUP(L104,DB!$A$4:$B$500,2,0),"")</f>
        <v>WIMM</v>
      </c>
      <c r="K104" s="124" t="s">
        <v>469</v>
      </c>
      <c r="L104" s="120" t="s">
        <v>439</v>
      </c>
      <c r="M104" s="115" t="str">
        <f>IF(B104&gt;1,VLOOKUP(B104,DB!$D$4:$F$800,3,0),"")</f>
        <v>CITILINK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0.6097222222</v>
      </c>
      <c r="AE104" s="133">
        <f t="shared" si="41"/>
        <v>0.6681429398</v>
      </c>
    </row>
    <row r="105">
      <c r="A105" s="168">
        <v>88.0</v>
      </c>
      <c r="B105" s="168" t="s">
        <v>307</v>
      </c>
      <c r="C105" s="146" t="str">
        <f>IF(B105&gt;1,VLOOKUP(B105,DB!$D$4:$E$800,2,0),"")</f>
        <v>A 320</v>
      </c>
      <c r="D105" s="259">
        <v>0.6388888888888888</v>
      </c>
      <c r="E105" s="231" t="b">
        <v>1</v>
      </c>
      <c r="F105" s="148">
        <v>0.9270833333333334</v>
      </c>
      <c r="G105" s="190" t="b">
        <v>1</v>
      </c>
      <c r="H105" s="228" t="s">
        <v>1085</v>
      </c>
      <c r="I105" s="152" t="str">
        <f>IF(K105&gt;1,VLOOKUP(K105,DB!$A$4:$B$500,2,0),"")</f>
        <v>WARA</v>
      </c>
      <c r="J105" s="150" t="s">
        <v>1148</v>
      </c>
      <c r="K105" s="169" t="s">
        <v>269</v>
      </c>
      <c r="L105" s="150"/>
      <c r="M105" s="168" t="str">
        <f>IF(B105&gt;1,VLOOKUP(B105,DB!$D$4:$F$800,3,0),"")</f>
        <v>BATIK AIR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0.6388888889</v>
      </c>
      <c r="AE105" s="133">
        <f t="shared" si="41"/>
        <v>0.9270833333</v>
      </c>
    </row>
    <row r="106">
      <c r="A106" s="115">
        <v>89.0</v>
      </c>
      <c r="B106" s="115" t="s">
        <v>319</v>
      </c>
      <c r="C106" s="117" t="str">
        <f>IF(B106&gt;1,VLOOKUP(B106,DB!$D$4:$E$800,2,0),"")</f>
        <v>A 320</v>
      </c>
      <c r="D106" s="252">
        <v>0.6486111111111111</v>
      </c>
      <c r="E106" s="229" t="b">
        <v>1</v>
      </c>
      <c r="F106" s="119">
        <v>0.7652777777777777</v>
      </c>
      <c r="G106" s="192" t="b">
        <v>1</v>
      </c>
      <c r="H106" s="230" t="s">
        <v>1078</v>
      </c>
      <c r="I106" s="122" t="str">
        <f>IF(K106&gt;1,VLOOKUP(K106,DB!$A$4:$B$500,2,0),"")</f>
        <v>WAHI</v>
      </c>
      <c r="J106" s="123" t="str">
        <f>IF(L106&gt;1,VLOOKUP(L106,DB!$A$4:$B$500,2,0),"")</f>
        <v>WAHI</v>
      </c>
      <c r="K106" s="124" t="s">
        <v>243</v>
      </c>
      <c r="L106" s="120" t="s">
        <v>249</v>
      </c>
      <c r="M106" s="115" t="str">
        <f>IF(B106&gt;1,VLOOKUP(B106,DB!$D$4:$F$800,3,0),"")</f>
        <v>BATIK AIR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0.6486111111</v>
      </c>
      <c r="AE106" s="133">
        <f t="shared" si="41"/>
        <v>0.7652777778</v>
      </c>
    </row>
    <row r="107">
      <c r="A107" s="168">
        <v>90.0</v>
      </c>
      <c r="B107" s="168" t="s">
        <v>796</v>
      </c>
      <c r="C107" s="146" t="str">
        <f>IF(B107&gt;1,VLOOKUP(B107,DB!$D$4:$E$800,2,0),"")</f>
        <v>KING AIR</v>
      </c>
      <c r="D107" s="259">
        <v>0.6576388888888889</v>
      </c>
      <c r="E107" s="231" t="b">
        <v>1</v>
      </c>
      <c r="F107" s="148">
        <v>0.675</v>
      </c>
      <c r="G107" s="190" t="b">
        <v>1</v>
      </c>
      <c r="H107" s="228" t="s">
        <v>1084</v>
      </c>
      <c r="I107" s="221" t="s">
        <v>528</v>
      </c>
      <c r="J107" s="150" t="s">
        <v>1171</v>
      </c>
      <c r="K107" s="169"/>
      <c r="L107" s="150"/>
      <c r="M107" s="168" t="str">
        <f>IF(B107&gt;1,VLOOKUP(B107,DB!$D$4:$F$800,3,0),"")</f>
        <v>TRANSWISATA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0.6576388889</v>
      </c>
      <c r="AE107" s="133">
        <f t="shared" si="41"/>
        <v>0.675</v>
      </c>
    </row>
    <row r="108">
      <c r="A108" s="115">
        <v>91.0</v>
      </c>
      <c r="B108" s="115" t="s">
        <v>24</v>
      </c>
      <c r="C108" s="117" t="str">
        <f>IF(B108&gt;1,VLOOKUP(B108,DB!$D$4:$E$800,2,0),"")</f>
        <v>B 733</v>
      </c>
      <c r="D108" s="252">
        <v>0.6319444444444444</v>
      </c>
      <c r="E108" s="229" t="b">
        <v>1</v>
      </c>
      <c r="F108" s="119">
        <v>0.6854166666666667</v>
      </c>
      <c r="G108" s="192" t="b">
        <v>1</v>
      </c>
      <c r="H108" s="230" t="s">
        <v>1093</v>
      </c>
      <c r="I108" s="219" t="s">
        <v>23</v>
      </c>
      <c r="J108" s="120" t="s">
        <v>35</v>
      </c>
      <c r="K108" s="124"/>
      <c r="L108" s="120"/>
      <c r="M108" s="115" t="str">
        <f>IF(B108&gt;1,VLOOKUP(B108,DB!$D$4:$F$800,3,0),"")</f>
        <v>AIRNESIA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0.6319444444</v>
      </c>
      <c r="AE108" s="133">
        <f t="shared" si="41"/>
        <v>0.6854166667</v>
      </c>
    </row>
    <row r="109">
      <c r="A109" s="168">
        <v>92.0</v>
      </c>
      <c r="B109" s="168" t="s">
        <v>801</v>
      </c>
      <c r="C109" s="146" t="str">
        <f>IF(B109&gt;1,VLOOKUP(B109,DB!$D$4:$E$800,2,0),"")</f>
        <v>G V</v>
      </c>
      <c r="D109" s="259">
        <v>0.64375</v>
      </c>
      <c r="E109" s="231" t="b">
        <v>1</v>
      </c>
      <c r="F109" s="148">
        <v>0.6534722222222222</v>
      </c>
      <c r="G109" s="190" t="b">
        <v>1</v>
      </c>
      <c r="H109" s="228" t="s">
        <v>1081</v>
      </c>
      <c r="I109" s="221" t="s">
        <v>1178</v>
      </c>
      <c r="J109" s="150" t="s">
        <v>1171</v>
      </c>
      <c r="K109" s="169"/>
      <c r="L109" s="150"/>
      <c r="M109" s="168" t="str">
        <f>IF(B109&gt;1,VLOOKUP(B109,DB!$D$4:$F$800,3,0),"")</f>
        <v>TRAVIRA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0.64375</v>
      </c>
      <c r="AE109" s="133">
        <f t="shared" si="41"/>
        <v>0.6534722222</v>
      </c>
    </row>
    <row r="110">
      <c r="A110" s="115">
        <v>93.0</v>
      </c>
      <c r="B110" s="115" t="s">
        <v>413</v>
      </c>
      <c r="C110" s="117" t="str">
        <f>IF(B110&gt;1,VLOOKUP(B110,DB!$D$4:$E$800,2,0),"")</f>
        <v>A 320</v>
      </c>
      <c r="D110" s="252">
        <v>0.6590277777777778</v>
      </c>
      <c r="E110" s="229" t="b">
        <v>1</v>
      </c>
      <c r="F110" s="119"/>
      <c r="G110" s="192" t="b">
        <v>0</v>
      </c>
      <c r="H110" s="230" t="s">
        <v>1076</v>
      </c>
      <c r="I110" s="122" t="str">
        <f>IF(K110&gt;1,VLOOKUP(K110,DB!$A$4:$B$500,2,0),"")</f>
        <v>WARA</v>
      </c>
      <c r="J110" s="123" t="str">
        <f>IF(L110&gt;1,VLOOKUP(L110,DB!$A$4:$B$500,2,0),"")</f>
        <v/>
      </c>
      <c r="K110" s="124" t="s">
        <v>485</v>
      </c>
      <c r="L110" s="120"/>
      <c r="M110" s="115" t="str">
        <f>IF(B110&gt;1,VLOOKUP(B110,DB!$D$4:$F$800,3,0),"")</f>
        <v>CITILINK</v>
      </c>
      <c r="N110" s="193"/>
      <c r="O110" s="128" t="str">
        <f t="shared" si="34"/>
        <v>RON</v>
      </c>
      <c r="Q110" s="64" t="str">
        <f t="shared" si="35"/>
        <v>A1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PK-GQI</v>
      </c>
      <c r="U110" s="64" t="str">
        <f t="shared" si="39"/>
        <v>CITILINK</v>
      </c>
      <c r="AC110" s="133"/>
      <c r="AD110" s="133">
        <f t="shared" si="40"/>
        <v>0.6590277778</v>
      </c>
      <c r="AE110" s="133" t="str">
        <f t="shared" si="41"/>
        <v>-</v>
      </c>
    </row>
    <row r="111">
      <c r="A111" s="168">
        <v>94.0</v>
      </c>
      <c r="B111" s="168" t="s">
        <v>100</v>
      </c>
      <c r="C111" s="146" t="str">
        <f>IF(B111&gt;1,VLOOKUP(B111,DB!$D$4:$E$800,2,0),"")</f>
        <v>A 320</v>
      </c>
      <c r="D111" s="259">
        <v>0.6680555555555555</v>
      </c>
      <c r="E111" s="231" t="b">
        <v>1</v>
      </c>
      <c r="F111" s="148">
        <v>0.8333333333333334</v>
      </c>
      <c r="G111" s="190" t="b">
        <v>1</v>
      </c>
      <c r="H111" s="228" t="s">
        <v>1081</v>
      </c>
      <c r="I111" s="152" t="str">
        <f>IF(K111&gt;1,VLOOKUP(K111,DB!$A$4:$B$500,2,0),"")</f>
        <v>WARR</v>
      </c>
      <c r="J111" s="153" t="str">
        <f>IF(L111&gt;1,VLOOKUP(L111,DB!$A$4:$B$500,2,0),"")</f>
        <v>WIPP</v>
      </c>
      <c r="K111" s="169" t="s">
        <v>214</v>
      </c>
      <c r="L111" s="150" t="s">
        <v>161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0.6680555556</v>
      </c>
      <c r="AE111" s="133">
        <f t="shared" si="41"/>
        <v>0.8333333333</v>
      </c>
    </row>
    <row r="112">
      <c r="A112" s="115">
        <v>95.0</v>
      </c>
      <c r="B112" s="115" t="s">
        <v>352</v>
      </c>
      <c r="C112" s="117" t="str">
        <f>IF(B112&gt;1,VLOOKUP(B112,DB!$D$4:$E$800,2,0),"")</f>
        <v>A 320</v>
      </c>
      <c r="D112" s="252">
        <v>0.7125</v>
      </c>
      <c r="E112" s="229" t="b">
        <v>1</v>
      </c>
      <c r="F112" s="119">
        <v>0.7416666666666667</v>
      </c>
      <c r="G112" s="192" t="b">
        <v>1</v>
      </c>
      <c r="H112" s="230" t="s">
        <v>1084</v>
      </c>
      <c r="I112" s="122" t="str">
        <f>IF(K112&gt;1,VLOOKUP(K112,DB!$A$4:$B$500,2,0),"")</f>
        <v>WADD</v>
      </c>
      <c r="J112" s="123" t="str">
        <f>IF(L112&gt;1,VLOOKUP(L112,DB!$A$4:$B$500,2,0),"")</f>
        <v>WADD</v>
      </c>
      <c r="K112" s="124" t="s">
        <v>518</v>
      </c>
      <c r="L112" s="120" t="s">
        <v>516</v>
      </c>
      <c r="M112" s="115" t="str">
        <f>IF(B112&gt;1,VLOOKUP(B112,DB!$D$4:$F$800,3,0),"")</f>
        <v>CITILINK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0.7125</v>
      </c>
      <c r="AE112" s="133">
        <f t="shared" si="41"/>
        <v>0.7416666667</v>
      </c>
    </row>
    <row r="113">
      <c r="A113" s="168">
        <v>96.0</v>
      </c>
      <c r="B113" s="168" t="s">
        <v>620</v>
      </c>
      <c r="C113" s="146" t="str">
        <f>IF(B113&gt;1,VLOOKUP(B113,DB!$D$4:$E$800,2,0),"")</f>
        <v>B 738</v>
      </c>
      <c r="D113" s="259">
        <v>0.7201388888888889</v>
      </c>
      <c r="E113" s="231" t="b">
        <v>1</v>
      </c>
      <c r="F113" s="148">
        <v>0.7604166666666666</v>
      </c>
      <c r="G113" s="190" t="b">
        <v>1</v>
      </c>
      <c r="H113" s="228" t="s">
        <v>1087</v>
      </c>
      <c r="I113" s="152" t="str">
        <f>IF(K113&gt;1,VLOOKUP(K113,DB!$A$4:$B$500,2,0),"")</f>
        <v>WARR</v>
      </c>
      <c r="J113" s="153" t="str">
        <f>IF(L113&gt;1,VLOOKUP(L113,DB!$A$4:$B$500,2,0),"")</f>
        <v>WIEE</v>
      </c>
      <c r="K113" s="169" t="s">
        <v>77</v>
      </c>
      <c r="L113" s="150" t="s">
        <v>69</v>
      </c>
      <c r="M113" s="168" t="str">
        <f>IF(B113&gt;1,VLOOKUP(B113,DB!$D$4:$F$800,3,0),"")</f>
        <v>GARUDA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0.7201388889</v>
      </c>
      <c r="AE113" s="133">
        <f t="shared" si="41"/>
        <v>0.7604166667</v>
      </c>
    </row>
    <row r="114">
      <c r="A114" s="115">
        <v>97.0</v>
      </c>
      <c r="B114" s="115" t="s">
        <v>715</v>
      </c>
      <c r="C114" s="117" t="str">
        <f>IF(B114&gt;1,VLOOKUP(B114,DB!$D$4:$E$800,2,0),"")</f>
        <v>ATR 72</v>
      </c>
      <c r="D114" s="252">
        <v>0.7465277777777778</v>
      </c>
      <c r="E114" s="229" t="b">
        <v>1</v>
      </c>
      <c r="F114" s="119">
        <v>0.7638888888888888</v>
      </c>
      <c r="G114" s="192" t="b">
        <v>1</v>
      </c>
      <c r="H114" s="230" t="s">
        <v>1100</v>
      </c>
      <c r="I114" s="122" t="str">
        <f>IF(K114&gt;1,VLOOKUP(K114,DB!$A$4:$B$500,2,0),"")</f>
        <v>WIDM</v>
      </c>
      <c r="J114" s="120" t="s">
        <v>1080</v>
      </c>
      <c r="K114" s="124" t="s">
        <v>424</v>
      </c>
      <c r="L114" s="120"/>
      <c r="M114" s="115" t="str">
        <f>IF(B114&gt;1,VLOOKUP(B114,DB!$D$4:$F$800,3,0),"")</f>
        <v>PELITA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0.7465277778</v>
      </c>
      <c r="AE114" s="133">
        <f t="shared" si="41"/>
        <v>0.7638888889</v>
      </c>
    </row>
    <row r="115">
      <c r="A115" s="168">
        <v>98.0</v>
      </c>
      <c r="B115" s="168" t="s">
        <v>857</v>
      </c>
      <c r="C115" s="146" t="str">
        <f>IF(B115&gt;1,VLOOKUP(B115,DB!$D$4:$E$800,2,0),"")</f>
        <v>LJ 60</v>
      </c>
      <c r="D115" s="259">
        <v>0.6930555555555555</v>
      </c>
      <c r="E115" s="231" t="b">
        <v>1</v>
      </c>
      <c r="F115" s="148">
        <v>0.7208333333333333</v>
      </c>
      <c r="G115" s="190" t="b">
        <v>1</v>
      </c>
      <c r="H115" s="228" t="s">
        <v>1096</v>
      </c>
      <c r="I115" s="221" t="s">
        <v>410</v>
      </c>
      <c r="J115" s="150" t="s">
        <v>1184</v>
      </c>
      <c r="K115" s="169"/>
      <c r="L115" s="150"/>
      <c r="M115" s="168" t="s">
        <v>1255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0.6930555556</v>
      </c>
      <c r="AE115" s="133">
        <f t="shared" si="41"/>
        <v>0.7208333333</v>
      </c>
    </row>
    <row r="116">
      <c r="A116" s="115">
        <v>99.0</v>
      </c>
      <c r="B116" s="115" t="s">
        <v>31</v>
      </c>
      <c r="C116" s="117" t="str">
        <f>IF(B116&gt;1,VLOOKUP(B116,DB!$D$4:$E$800,2,0),"")</f>
        <v>B 734</v>
      </c>
      <c r="D116" s="252">
        <v>0.7083333333333334</v>
      </c>
      <c r="E116" s="229" t="b">
        <v>1</v>
      </c>
      <c r="F116" s="119"/>
      <c r="G116" s="192" t="b">
        <v>0</v>
      </c>
      <c r="H116" s="230" t="s">
        <v>1156</v>
      </c>
      <c r="I116" s="219" t="s">
        <v>1101</v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>B. B. N.</v>
      </c>
      <c r="N116" s="220"/>
      <c r="O116" s="128" t="str">
        <f t="shared" si="34"/>
        <v>RON</v>
      </c>
      <c r="Q116" s="64" t="str">
        <f t="shared" si="35"/>
        <v>SA13</v>
      </c>
      <c r="R116" s="64" t="str">
        <f t="shared" si="36"/>
        <v>RON</v>
      </c>
      <c r="S116" s="64" t="str">
        <f t="shared" si="37"/>
        <v>B 734</v>
      </c>
      <c r="T116" s="64" t="str">
        <f t="shared" si="38"/>
        <v>PK-BBJ</v>
      </c>
      <c r="U116" s="64" t="str">
        <f t="shared" si="39"/>
        <v>B. B. N.</v>
      </c>
      <c r="AC116" s="133"/>
      <c r="AD116" s="133">
        <f t="shared" si="40"/>
        <v>0.7083333333</v>
      </c>
      <c r="AE116" s="133" t="str">
        <f t="shared" si="41"/>
        <v>-</v>
      </c>
    </row>
    <row r="117">
      <c r="A117" s="168">
        <v>100.0</v>
      </c>
      <c r="B117" s="168" t="s">
        <v>827</v>
      </c>
      <c r="C117" s="146" t="str">
        <f>IF(B117&gt;1,VLOOKUP(B117,DB!$D$4:$E$800,2,0),"")</f>
        <v>B 733</v>
      </c>
      <c r="D117" s="259">
        <v>0.7395833333333334</v>
      </c>
      <c r="E117" s="231" t="b">
        <v>1</v>
      </c>
      <c r="F117" s="148"/>
      <c r="G117" s="190" t="b">
        <v>0</v>
      </c>
      <c r="H117" s="228" t="s">
        <v>1093</v>
      </c>
      <c r="I117" s="152" t="str">
        <f>IF(K117&gt;1,VLOOKUP(K117,DB!$A$4:$B$500,2,0),"")</f>
        <v>WAGG</v>
      </c>
      <c r="J117" s="153" t="str">
        <f>IF(L117&gt;1,VLOOKUP(L117,DB!$A$4:$B$500,2,0),"")</f>
        <v/>
      </c>
      <c r="K117" s="169" t="s">
        <v>304</v>
      </c>
      <c r="L117" s="172"/>
      <c r="M117" s="168" t="str">
        <f>IF(B117&gt;1,VLOOKUP(B117,DB!$D$4:$F$800,3,0),"")</f>
        <v>TRIGANA</v>
      </c>
      <c r="N117" s="211"/>
      <c r="O117" s="155" t="str">
        <f t="shared" si="34"/>
        <v>RON</v>
      </c>
      <c r="Q117" s="64" t="str">
        <f t="shared" si="35"/>
        <v>B11</v>
      </c>
      <c r="R117" s="64" t="str">
        <f t="shared" si="36"/>
        <v>RON</v>
      </c>
      <c r="S117" s="64" t="str">
        <f t="shared" si="37"/>
        <v>B 733</v>
      </c>
      <c r="T117" s="64" t="str">
        <f t="shared" si="38"/>
        <v>PK-YSH</v>
      </c>
      <c r="U117" s="64" t="str">
        <f t="shared" si="39"/>
        <v>TRIGANA</v>
      </c>
      <c r="AC117" s="133"/>
      <c r="AD117" s="133">
        <f t="shared" si="40"/>
        <v>0.7395833333</v>
      </c>
      <c r="AE117" s="133" t="str">
        <f t="shared" si="41"/>
        <v>-</v>
      </c>
    </row>
    <row r="118">
      <c r="A118" s="115">
        <v>101.0</v>
      </c>
      <c r="B118" s="115" t="s">
        <v>340</v>
      </c>
      <c r="C118" s="117" t="str">
        <f>IF(B118&gt;1,VLOOKUP(B118,DB!$D$4:$E$800,2,0),"")</f>
        <v>ATR 72</v>
      </c>
      <c r="D118" s="252">
        <v>0.7326388888888888</v>
      </c>
      <c r="E118" s="229" t="b">
        <v>1</v>
      </c>
      <c r="F118" s="119"/>
      <c r="G118" s="192" t="b">
        <v>0</v>
      </c>
      <c r="H118" s="230" t="s">
        <v>1092</v>
      </c>
      <c r="I118" s="122" t="str">
        <f>IF(K118&gt;1,VLOOKUP(K118,DB!$A$4:$B$500,2,0),"")</f>
        <v>WAHH</v>
      </c>
      <c r="J118" s="120"/>
      <c r="K118" s="124" t="s">
        <v>539</v>
      </c>
      <c r="L118" s="120"/>
      <c r="M118" s="115" t="str">
        <f>IF(B118&gt;1,VLOOKUP(B118,DB!$D$4:$F$800,3,0),"")</f>
        <v>CITILINK</v>
      </c>
      <c r="N118" s="193"/>
      <c r="O118" s="128" t="str">
        <f t="shared" si="34"/>
        <v>RON</v>
      </c>
      <c r="Q118" s="64" t="str">
        <f t="shared" si="35"/>
        <v>B3</v>
      </c>
      <c r="R118" s="64" t="str">
        <f t="shared" si="36"/>
        <v>RON</v>
      </c>
      <c r="S118" s="64" t="str">
        <f t="shared" si="37"/>
        <v>ATR 72</v>
      </c>
      <c r="T118" s="64" t="str">
        <f t="shared" si="38"/>
        <v>PK-GJT</v>
      </c>
      <c r="U118" s="64" t="str">
        <f t="shared" si="39"/>
        <v>CITILINK</v>
      </c>
      <c r="AC118" s="133"/>
      <c r="AD118" s="133">
        <f t="shared" si="40"/>
        <v>0.7326388889</v>
      </c>
      <c r="AE118" s="133" t="str">
        <f t="shared" si="41"/>
        <v>-</v>
      </c>
    </row>
    <row r="119">
      <c r="A119" s="168">
        <v>102.0</v>
      </c>
      <c r="B119" s="168" t="s">
        <v>823</v>
      </c>
      <c r="C119" s="146" t="str">
        <f>IF(B119&gt;1,VLOOKUP(B119,DB!$D$4:$E$800,2,0),"")</f>
        <v>B 733</v>
      </c>
      <c r="D119" s="259">
        <v>0.7527777777777778</v>
      </c>
      <c r="E119" s="231" t="b">
        <v>1</v>
      </c>
      <c r="F119" s="148">
        <v>0.8868055555555555</v>
      </c>
      <c r="G119" s="190" t="b">
        <v>1</v>
      </c>
      <c r="H119" s="228" t="s">
        <v>1101</v>
      </c>
      <c r="I119" s="152" t="str">
        <f>IF(K119&gt;1,VLOOKUP(K119,DB!$A$4:$B$500,2,0),"")</f>
        <v>WIDN</v>
      </c>
      <c r="J119" s="153" t="str">
        <f>IF(L119&gt;1,VLOOKUP(L119,DB!$A$4:$B$500,2,0),"")</f>
        <v>WAAA</v>
      </c>
      <c r="K119" s="169" t="s">
        <v>316</v>
      </c>
      <c r="L119" s="150" t="s">
        <v>335</v>
      </c>
      <c r="M119" s="168" t="str">
        <f>IF(B119&gt;1,VLOOKUP(B119,DB!$D$4:$F$800,3,0),"")</f>
        <v>TRIGANA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0.7527777778</v>
      </c>
      <c r="AE119" s="133">
        <f t="shared" si="41"/>
        <v>0.8868055556</v>
      </c>
    </row>
    <row r="120">
      <c r="A120" s="115">
        <v>103.0</v>
      </c>
      <c r="B120" s="115" t="s">
        <v>182</v>
      </c>
      <c r="C120" s="117" t="str">
        <f>IF(B120&gt;1,VLOOKUP(B120,DB!$D$4:$E$800,2,0),"")</f>
        <v>A 320</v>
      </c>
      <c r="D120" s="252">
        <v>0.7416666666666667</v>
      </c>
      <c r="E120" s="229" t="b">
        <v>1</v>
      </c>
      <c r="F120" s="119">
        <v>0.7722222222222223</v>
      </c>
      <c r="G120" s="192" t="b">
        <v>1</v>
      </c>
      <c r="H120" s="230" t="s">
        <v>1077</v>
      </c>
      <c r="I120" s="122" t="str">
        <f>IF(K120&gt;1,VLOOKUP(K120,DB!$A$4:$B$500,2,0),"")</f>
        <v>WARR</v>
      </c>
      <c r="J120" s="123" t="str">
        <f>IF(L120&gt;1,VLOOKUP(L120,DB!$A$4:$B$500,2,0),"")</f>
        <v>WARR</v>
      </c>
      <c r="K120" s="124" t="s">
        <v>210</v>
      </c>
      <c r="L120" s="120" t="s">
        <v>224</v>
      </c>
      <c r="M120" s="115" t="str">
        <f>IF(B120&gt;1,VLOOKUP(B120,DB!$D$4:$F$800,3,0),"")</f>
        <v>BATIK AIR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0.7416666667</v>
      </c>
      <c r="AE120" s="133">
        <f t="shared" si="41"/>
        <v>0.7722222222</v>
      </c>
    </row>
    <row r="121">
      <c r="A121" s="168">
        <v>104.0</v>
      </c>
      <c r="B121" s="168" t="s">
        <v>305</v>
      </c>
      <c r="C121" s="146" t="str">
        <f>IF(B121&gt;1,VLOOKUP(B121,DB!$D$4:$E$800,2,0),"")</f>
        <v>A 320</v>
      </c>
      <c r="D121" s="259">
        <v>0.7375</v>
      </c>
      <c r="E121" s="231" t="b">
        <v>1</v>
      </c>
      <c r="F121" s="148">
        <v>0.7763888888888889</v>
      </c>
      <c r="G121" s="190" t="b">
        <v>1</v>
      </c>
      <c r="H121" s="228" t="s">
        <v>1096</v>
      </c>
      <c r="I121" s="152" t="str">
        <f>IF(K121&gt;1,VLOOKUP(K121,DB!$A$4:$B$500,2,0),"")</f>
        <v>WAHS</v>
      </c>
      <c r="J121" s="153" t="str">
        <f>IF(L121&gt;1,VLOOKUP(L121,DB!$A$4:$B$500,2,0),"")</f>
        <v>WIBB</v>
      </c>
      <c r="K121" s="169" t="s">
        <v>260</v>
      </c>
      <c r="L121" s="150" t="s">
        <v>177</v>
      </c>
      <c r="M121" s="168" t="str">
        <f>IF(B121&gt;1,VLOOKUP(B121,DB!$D$4:$F$800,3,0),"")</f>
        <v>BATIK AIR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0.7375</v>
      </c>
      <c r="AE121" s="133">
        <f t="shared" si="41"/>
        <v>0.7763888889</v>
      </c>
    </row>
    <row r="122">
      <c r="A122" s="115">
        <v>105.0</v>
      </c>
      <c r="B122" s="115" t="s">
        <v>85</v>
      </c>
      <c r="C122" s="117" t="str">
        <f>IF(B122&gt;1,VLOOKUP(B122,DB!$D$4:$E$800,2,0),"")</f>
        <v>A 320</v>
      </c>
      <c r="D122" s="252">
        <v>0.75</v>
      </c>
      <c r="E122" s="229" t="b">
        <v>1</v>
      </c>
      <c r="F122" s="119"/>
      <c r="G122" s="192" t="b">
        <v>0</v>
      </c>
      <c r="H122" s="230" t="s">
        <v>1088</v>
      </c>
      <c r="I122" s="122" t="str">
        <f>IF(K122&gt;1,VLOOKUP(K122,DB!$A$4:$B$500,2,0),"")</f>
        <v>WIPP</v>
      </c>
      <c r="J122" s="123" t="str">
        <f>IF(L122&gt;1,VLOOKUP(L122,DB!$A$4:$B$500,2,0),"")</f>
        <v/>
      </c>
      <c r="K122" s="124" t="s">
        <v>155</v>
      </c>
      <c r="L122" s="120"/>
      <c r="M122" s="115" t="str">
        <f>IF(B122&gt;1,VLOOKUP(B122,DB!$D$4:$F$800,3,0),"")</f>
        <v>BATIK AIR</v>
      </c>
      <c r="N122" s="193"/>
      <c r="O122" s="128" t="str">
        <f t="shared" si="34"/>
        <v>RON</v>
      </c>
      <c r="Q122" s="64" t="str">
        <f t="shared" si="35"/>
        <v>B10</v>
      </c>
      <c r="R122" s="64" t="str">
        <f t="shared" si="36"/>
        <v>RON</v>
      </c>
      <c r="S122" s="64" t="str">
        <f t="shared" si="37"/>
        <v>A 320</v>
      </c>
      <c r="T122" s="64" t="str">
        <f t="shared" si="38"/>
        <v>PK-BKU</v>
      </c>
      <c r="U122" s="64" t="str">
        <f t="shared" si="39"/>
        <v>BATIK AIR</v>
      </c>
      <c r="AC122" s="133"/>
      <c r="AD122" s="133">
        <f t="shared" si="40"/>
        <v>0.75</v>
      </c>
      <c r="AE122" s="133" t="str">
        <f t="shared" si="41"/>
        <v>-</v>
      </c>
    </row>
    <row r="123">
      <c r="A123" s="168">
        <v>106.0</v>
      </c>
      <c r="B123" s="168" t="s">
        <v>833</v>
      </c>
      <c r="C123" s="146" t="str">
        <f>IF(B123&gt;1,VLOOKUP(B123,DB!$D$4:$E$800,2,0),"")</f>
        <v>B 733</v>
      </c>
      <c r="D123" s="259">
        <v>0.7743055555555556</v>
      </c>
      <c r="E123" s="231" t="b">
        <v>1</v>
      </c>
      <c r="F123" s="148">
        <v>0.9645833333333333</v>
      </c>
      <c r="G123" s="190" t="b">
        <v>1</v>
      </c>
      <c r="H123" s="228" t="s">
        <v>1097</v>
      </c>
      <c r="I123" s="152" t="str">
        <f>IF(K123&gt;1,VLOOKUP(K123,DB!$A$4:$B$500,2,0),"")</f>
        <v>RTB</v>
      </c>
      <c r="J123" s="153" t="str">
        <f>IF(L123&gt;1,VLOOKUP(L123,DB!$A$4:$B$500,2,0),"")</f>
        <v>WIMM</v>
      </c>
      <c r="K123" s="169" t="s">
        <v>610</v>
      </c>
      <c r="L123" s="150" t="s">
        <v>290</v>
      </c>
      <c r="M123" s="168" t="str">
        <f>IF(B123&gt;1,VLOOKUP(B123,DB!$D$4:$F$800,3,0),"")</f>
        <v>TRIGANA</v>
      </c>
      <c r="N123" s="336" t="s">
        <v>1256</v>
      </c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0.7743055556</v>
      </c>
      <c r="AE123" s="133">
        <f t="shared" si="41"/>
        <v>0.9645833333</v>
      </c>
    </row>
    <row r="124">
      <c r="A124" s="115">
        <v>107.0</v>
      </c>
      <c r="B124" s="115" t="s">
        <v>715</v>
      </c>
      <c r="C124" s="117" t="str">
        <f>IF(B124&gt;1,VLOOKUP(B124,DB!$D$4:$E$800,2,0),"")</f>
        <v>ATR 72</v>
      </c>
      <c r="D124" s="252">
        <v>0.76875</v>
      </c>
      <c r="E124" s="229" t="b">
        <v>1</v>
      </c>
      <c r="F124" s="119"/>
      <c r="G124" s="192" t="b">
        <v>0</v>
      </c>
      <c r="H124" s="230" t="s">
        <v>1080</v>
      </c>
      <c r="I124" s="219" t="s">
        <v>1100</v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>PELITA</v>
      </c>
      <c r="N124" s="193"/>
      <c r="O124" s="128" t="str">
        <f t="shared" si="34"/>
        <v>RON</v>
      </c>
      <c r="Q124" s="64" t="str">
        <f t="shared" si="35"/>
        <v>A3</v>
      </c>
      <c r="R124" s="64" t="str">
        <f t="shared" si="36"/>
        <v>RON</v>
      </c>
      <c r="S124" s="64" t="str">
        <f t="shared" si="37"/>
        <v>ATR 72</v>
      </c>
      <c r="T124" s="64" t="str">
        <f t="shared" si="38"/>
        <v>PK-PAH</v>
      </c>
      <c r="U124" s="64" t="str">
        <f t="shared" si="39"/>
        <v>PELITA</v>
      </c>
      <c r="AC124" s="133"/>
      <c r="AD124" s="133">
        <f t="shared" si="40"/>
        <v>0.76875</v>
      </c>
      <c r="AE124" s="133" t="str">
        <f t="shared" si="41"/>
        <v>-</v>
      </c>
    </row>
    <row r="125">
      <c r="A125" s="168">
        <v>108.0</v>
      </c>
      <c r="B125" s="168" t="s">
        <v>624</v>
      </c>
      <c r="C125" s="146" t="str">
        <f>IF(B125&gt;1,VLOOKUP(B125,DB!$D$4:$E$800,2,0),"")</f>
        <v>B 738</v>
      </c>
      <c r="D125" s="259">
        <v>0.8097222222222222</v>
      </c>
      <c r="E125" s="231" t="b">
        <v>1</v>
      </c>
      <c r="F125" s="148"/>
      <c r="G125" s="190" t="b">
        <v>0</v>
      </c>
      <c r="H125" s="228" t="s">
        <v>1087</v>
      </c>
      <c r="I125" s="152" t="str">
        <f>IF(K125&gt;1,VLOOKUP(K125,DB!$A$4:$B$500,2,0),"")</f>
        <v>WIEE</v>
      </c>
      <c r="J125" s="153" t="str">
        <f>IF(L125&gt;1,VLOOKUP(L125,DB!$A$4:$B$500,2,0),"")</f>
        <v/>
      </c>
      <c r="K125" s="169" t="s">
        <v>66</v>
      </c>
      <c r="L125" s="172"/>
      <c r="M125" s="168" t="str">
        <f>IF(B125&gt;1,VLOOKUP(B125,DB!$D$4:$F$800,3,0),"")</f>
        <v>GARUDA</v>
      </c>
      <c r="N125" s="200"/>
      <c r="O125" s="155" t="str">
        <f t="shared" si="34"/>
        <v>RON</v>
      </c>
      <c r="Q125" s="64" t="str">
        <f t="shared" si="35"/>
        <v>B2</v>
      </c>
      <c r="R125" s="64" t="str">
        <f t="shared" si="36"/>
        <v>RON</v>
      </c>
      <c r="S125" s="64" t="str">
        <f t="shared" si="37"/>
        <v>B 738</v>
      </c>
      <c r="T125" s="64" t="str">
        <f t="shared" si="38"/>
        <v>PK-GMW</v>
      </c>
      <c r="U125" s="64" t="str">
        <f t="shared" si="39"/>
        <v>GARUDA</v>
      </c>
      <c r="AC125" s="133"/>
      <c r="AD125" s="133">
        <f t="shared" si="40"/>
        <v>0.8097222222</v>
      </c>
      <c r="AE125" s="133" t="str">
        <f t="shared" si="41"/>
        <v>-</v>
      </c>
    </row>
    <row r="126">
      <c r="A126" s="115">
        <v>109.0</v>
      </c>
      <c r="B126" s="115" t="s">
        <v>176</v>
      </c>
      <c r="C126" s="117" t="str">
        <f>IF(B126&gt;1,VLOOKUP(B126,DB!$D$4:$E$800,2,0),"")</f>
        <v>A 320</v>
      </c>
      <c r="D126" s="252">
        <v>0.8222222222222222</v>
      </c>
      <c r="E126" s="229" t="b">
        <v>1</v>
      </c>
      <c r="F126" s="119">
        <v>0.8513888888888889</v>
      </c>
      <c r="G126" s="192" t="b">
        <v>1</v>
      </c>
      <c r="H126" s="230" t="s">
        <v>1078</v>
      </c>
      <c r="I126" s="122" t="str">
        <f>IF(K126&gt;1,VLOOKUP(K126,DB!$A$4:$B$500,2,0),"")</f>
        <v>WIEE</v>
      </c>
      <c r="J126" s="123" t="str">
        <f>IF(L126&gt;1,VLOOKUP(L126,DB!$A$4:$B$500,2,0),"")</f>
        <v>WARR</v>
      </c>
      <c r="K126" s="124" t="s">
        <v>181</v>
      </c>
      <c r="L126" s="120" t="s">
        <v>228</v>
      </c>
      <c r="M126" s="115" t="str">
        <f>IF(B126&gt;1,VLOOKUP(B126,DB!$D$4:$F$800,3,0),"")</f>
        <v>BATIK AIR</v>
      </c>
      <c r="N126" s="193"/>
      <c r="O126" s="128" t="str">
        <f t="shared" si="34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0.8222222222</v>
      </c>
      <c r="AE126" s="133">
        <f t="shared" si="41"/>
        <v>0.8513888889</v>
      </c>
    </row>
    <row r="127">
      <c r="A127" s="168">
        <v>110.0</v>
      </c>
      <c r="B127" s="168" t="s">
        <v>166</v>
      </c>
      <c r="C127" s="146" t="str">
        <f>IF(B127&gt;1,VLOOKUP(B127,DB!$D$4:$E$800,2,0),"")</f>
        <v>A 320</v>
      </c>
      <c r="D127" s="259">
        <v>0.8166666666666667</v>
      </c>
      <c r="E127" s="231" t="b">
        <v>1</v>
      </c>
      <c r="F127" s="148">
        <v>0.8798611111111111</v>
      </c>
      <c r="G127" s="190" t="b">
        <v>1</v>
      </c>
      <c r="H127" s="228" t="s">
        <v>1077</v>
      </c>
      <c r="I127" s="152" t="str">
        <f>IF(K127&gt;1,VLOOKUP(K127,DB!$A$4:$B$500,2,0),"")</f>
        <v>WIMM</v>
      </c>
      <c r="J127" s="150" t="s">
        <v>1151</v>
      </c>
      <c r="K127" s="169" t="s">
        <v>139</v>
      </c>
      <c r="L127" s="172"/>
      <c r="M127" s="168" t="str">
        <f>IF(B127&gt;1,VLOOKUP(B127,DB!$D$4:$F$800,3,0),"")</f>
        <v>BATIK AIR</v>
      </c>
      <c r="N127" s="271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0.8166666667</v>
      </c>
      <c r="AE127" s="133">
        <f t="shared" si="41"/>
        <v>0.8798611111</v>
      </c>
    </row>
    <row r="128">
      <c r="A128" s="115">
        <v>111.0</v>
      </c>
      <c r="B128" s="115" t="s">
        <v>857</v>
      </c>
      <c r="C128" s="117" t="str">
        <f>IF(B128&gt;1,VLOOKUP(B128,DB!$D$4:$E$800,2,0),"")</f>
        <v>LJ 60</v>
      </c>
      <c r="D128" s="252">
        <v>0.7277777777777777</v>
      </c>
      <c r="E128" s="229" t="b">
        <v>1</v>
      </c>
      <c r="F128" s="119"/>
      <c r="G128" s="192" t="b">
        <v>0</v>
      </c>
      <c r="H128" s="230" t="s">
        <v>1184</v>
      </c>
      <c r="I128" s="219" t="s">
        <v>1096</v>
      </c>
      <c r="J128" s="123" t="str">
        <f>IF(L128&gt;1,VLOOKUP(L128,DB!$A$4:$B$500,2,0),"")</f>
        <v/>
      </c>
      <c r="K128" s="124"/>
      <c r="L128" s="120"/>
      <c r="M128" s="115" t="s">
        <v>1257</v>
      </c>
      <c r="N128" s="193"/>
      <c r="O128" s="128" t="str">
        <f t="shared" si="34"/>
        <v>RON</v>
      </c>
      <c r="Q128" s="64" t="str">
        <f t="shared" si="35"/>
        <v>NSA12</v>
      </c>
      <c r="R128" s="64" t="str">
        <f t="shared" si="36"/>
        <v>RON</v>
      </c>
      <c r="S128" s="64" t="str">
        <f t="shared" si="37"/>
        <v>LJ 60</v>
      </c>
      <c r="T128" s="64" t="str">
        <f t="shared" si="38"/>
        <v>N-38SV</v>
      </c>
      <c r="U128" s="64" t="str">
        <f t="shared" si="39"/>
        <v>B. G. S. </v>
      </c>
      <c r="AC128" s="133"/>
      <c r="AD128" s="133">
        <f t="shared" si="40"/>
        <v>0.7277777778</v>
      </c>
      <c r="AE128" s="133" t="str">
        <f t="shared" si="41"/>
        <v>-</v>
      </c>
    </row>
    <row r="129">
      <c r="A129" s="168">
        <v>112.0</v>
      </c>
      <c r="B129" s="168" t="s">
        <v>319</v>
      </c>
      <c r="C129" s="146" t="str">
        <f>IF(B129&gt;1,VLOOKUP(B129,DB!$D$4:$E$800,2,0),"")</f>
        <v>A 320</v>
      </c>
      <c r="D129" s="259">
        <v>0.8611111111111112</v>
      </c>
      <c r="E129" s="231" t="b">
        <v>1</v>
      </c>
      <c r="F129" s="149"/>
      <c r="G129" s="190" t="b">
        <v>0</v>
      </c>
      <c r="H129" s="228" t="s">
        <v>1079</v>
      </c>
      <c r="I129" s="152" t="str">
        <f>IF(K129&gt;1,VLOOKUP(K129,DB!$A$4:$B$500,2,0),"")</f>
        <v>WAHI</v>
      </c>
      <c r="J129" s="153" t="str">
        <f>IF(L129&gt;1,VLOOKUP(L129,DB!$A$4:$B$500,2,0),"")</f>
        <v/>
      </c>
      <c r="K129" s="169" t="s">
        <v>230</v>
      </c>
      <c r="L129" s="172"/>
      <c r="M129" s="168" t="str">
        <f>IF(B129&gt;1,VLOOKUP(B129,DB!$D$4:$F$800,3,0),"")</f>
        <v>BATIK AIR</v>
      </c>
      <c r="N129" s="200"/>
      <c r="O129" s="155" t="str">
        <f t="shared" si="34"/>
        <v>RON</v>
      </c>
      <c r="Q129" s="64" t="str">
        <f t="shared" si="35"/>
        <v>B7</v>
      </c>
      <c r="R129" s="64" t="str">
        <f t="shared" si="36"/>
        <v>RON</v>
      </c>
      <c r="S129" s="64" t="str">
        <f t="shared" si="37"/>
        <v>A 320</v>
      </c>
      <c r="T129" s="64" t="str">
        <f t="shared" si="38"/>
        <v>PK-LUZ</v>
      </c>
      <c r="U129" s="64" t="str">
        <f t="shared" si="39"/>
        <v>BATIK AIR</v>
      </c>
      <c r="AC129" s="133"/>
      <c r="AD129" s="133">
        <f t="shared" si="40"/>
        <v>0.8611111111</v>
      </c>
      <c r="AE129" s="133" t="str">
        <f t="shared" si="41"/>
        <v>-</v>
      </c>
    </row>
    <row r="130">
      <c r="A130" s="115">
        <v>113.0</v>
      </c>
      <c r="B130" s="115" t="s">
        <v>456</v>
      </c>
      <c r="C130" s="117" t="str">
        <f>IF(B130&gt;1,VLOOKUP(B130,DB!$D$4:$E$800,2,0),"")</f>
        <v>A 320</v>
      </c>
      <c r="D130" s="252">
        <v>0.8861111111111111</v>
      </c>
      <c r="E130" s="229" t="b">
        <v>1</v>
      </c>
      <c r="F130" s="119"/>
      <c r="G130" s="192" t="b">
        <v>0</v>
      </c>
      <c r="H130" s="230" t="s">
        <v>1084</v>
      </c>
      <c r="I130" s="122" t="str">
        <f>IF(K130&gt;1,VLOOKUP(K130,DB!$A$4:$B$500,2,0),"")</f>
        <v>WIMM</v>
      </c>
      <c r="J130" s="123" t="str">
        <f>IF(L130&gt;1,VLOOKUP(L130,DB!$A$4:$B$500,2,0),"")</f>
        <v/>
      </c>
      <c r="K130" s="124" t="s">
        <v>441</v>
      </c>
      <c r="L130" s="120"/>
      <c r="M130" s="115" t="str">
        <f>IF(B130&gt;1,VLOOKUP(B130,DB!$D$4:$F$800,3,0),"")</f>
        <v>CITILINK</v>
      </c>
      <c r="N130" s="220"/>
      <c r="O130" s="128" t="str">
        <f t="shared" si="34"/>
        <v>RON</v>
      </c>
      <c r="Q130" s="64" t="str">
        <f t="shared" si="35"/>
        <v>B1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PK-GTD</v>
      </c>
      <c r="U130" s="64" t="str">
        <f t="shared" si="39"/>
        <v>CITILINK</v>
      </c>
      <c r="AC130" s="133"/>
      <c r="AD130" s="133">
        <f t="shared" si="40"/>
        <v>0.8861111111</v>
      </c>
      <c r="AE130" s="133" t="str">
        <f t="shared" si="41"/>
        <v>-</v>
      </c>
    </row>
    <row r="131">
      <c r="A131" s="168">
        <v>114.0</v>
      </c>
      <c r="B131" s="168" t="s">
        <v>24</v>
      </c>
      <c r="C131" s="146" t="str">
        <f>IF(B131&gt;1,VLOOKUP(B131,DB!$D$4:$E$800,2,0),"")</f>
        <v>B 733</v>
      </c>
      <c r="D131" s="259">
        <v>0.8729166666666667</v>
      </c>
      <c r="E131" s="231" t="b">
        <v>1</v>
      </c>
      <c r="F131" s="149"/>
      <c r="G131" s="190" t="b">
        <v>0</v>
      </c>
      <c r="H131" s="228" t="s">
        <v>1081</v>
      </c>
      <c r="I131" s="221" t="s">
        <v>35</v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>AIRNESIA</v>
      </c>
      <c r="N131" s="200"/>
      <c r="O131" s="155" t="str">
        <f t="shared" si="34"/>
        <v>RON</v>
      </c>
      <c r="Q131" s="64" t="str">
        <f t="shared" si="35"/>
        <v>B8</v>
      </c>
      <c r="R131" s="64" t="str">
        <f t="shared" si="36"/>
        <v>RON</v>
      </c>
      <c r="S131" s="64" t="str">
        <f t="shared" si="37"/>
        <v>B 733</v>
      </c>
      <c r="T131" s="64" t="str">
        <f t="shared" si="38"/>
        <v>PK-NMI</v>
      </c>
      <c r="U131" s="64" t="str">
        <f t="shared" si="39"/>
        <v>AIRNESIA</v>
      </c>
      <c r="AC131" s="133"/>
      <c r="AD131" s="133">
        <f t="shared" si="40"/>
        <v>0.8729166667</v>
      </c>
      <c r="AE131" s="133" t="str">
        <f t="shared" si="41"/>
        <v>-</v>
      </c>
    </row>
    <row r="132">
      <c r="A132" s="115">
        <v>115.0</v>
      </c>
      <c r="B132" s="115" t="s">
        <v>182</v>
      </c>
      <c r="C132" s="117" t="str">
        <f>IF(B132&gt;1,VLOOKUP(B132,DB!$D$4:$E$800,2,0),"")</f>
        <v>A 320</v>
      </c>
      <c r="D132" s="252">
        <v>0.9041666666666667</v>
      </c>
      <c r="E132" s="229" t="b">
        <v>1</v>
      </c>
      <c r="F132" s="119"/>
      <c r="G132" s="192" t="b">
        <v>0</v>
      </c>
      <c r="H132" s="230" t="s">
        <v>1078</v>
      </c>
      <c r="I132" s="122" t="str">
        <f>IF(K132&gt;1,VLOOKUP(K132,DB!$A$4:$B$500,2,0),"")</f>
        <v>WARR</v>
      </c>
      <c r="J132" s="123" t="str">
        <f>IF(L132&gt;1,VLOOKUP(L132,DB!$A$4:$B$500,2,0),"")</f>
        <v/>
      </c>
      <c r="K132" s="124" t="s">
        <v>222</v>
      </c>
      <c r="L132" s="120"/>
      <c r="M132" s="115" t="str">
        <f>IF(B132&gt;1,VLOOKUP(B132,DB!$D$4:$F$800,3,0),"")</f>
        <v>BATIK AIR</v>
      </c>
      <c r="N132" s="193"/>
      <c r="O132" s="128" t="str">
        <f t="shared" si="34"/>
        <v>RON</v>
      </c>
      <c r="Q132" s="64" t="str">
        <f t="shared" si="35"/>
        <v>A2</v>
      </c>
      <c r="R132" s="64" t="str">
        <f t="shared" si="36"/>
        <v>RON</v>
      </c>
      <c r="S132" s="64" t="str">
        <f t="shared" si="37"/>
        <v>A 320</v>
      </c>
      <c r="T132" s="64" t="str">
        <f t="shared" si="38"/>
        <v>PK-LAM</v>
      </c>
      <c r="U132" s="64" t="str">
        <f t="shared" si="39"/>
        <v>BATIK AIR</v>
      </c>
      <c r="AC132" s="133"/>
      <c r="AD132" s="133">
        <f t="shared" si="40"/>
        <v>0.9041666667</v>
      </c>
      <c r="AE132" s="133" t="str">
        <f t="shared" si="41"/>
        <v>-</v>
      </c>
    </row>
    <row r="133">
      <c r="A133" s="168">
        <v>116.0</v>
      </c>
      <c r="B133" s="168" t="s">
        <v>166</v>
      </c>
      <c r="C133" s="146" t="str">
        <f>IF(B133&gt;1,VLOOKUP(B133,DB!$D$4:$E$800,2,0),"")</f>
        <v>A 320</v>
      </c>
      <c r="D133" s="259">
        <v>0.8902777777777777</v>
      </c>
      <c r="E133" s="231" t="b">
        <v>1</v>
      </c>
      <c r="F133" s="148"/>
      <c r="G133" s="190" t="b">
        <v>0</v>
      </c>
      <c r="H133" s="228" t="s">
        <v>1151</v>
      </c>
      <c r="I133" s="221" t="s">
        <v>1077</v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>BATIK AIR</v>
      </c>
      <c r="N133" s="200"/>
      <c r="O133" s="155" t="str">
        <f t="shared" si="34"/>
        <v>RON</v>
      </c>
      <c r="Q133" s="64" t="str">
        <f t="shared" si="35"/>
        <v>SA14</v>
      </c>
      <c r="R133" s="64" t="str">
        <f t="shared" si="36"/>
        <v>RON</v>
      </c>
      <c r="S133" s="64" t="str">
        <f t="shared" si="37"/>
        <v>A 320</v>
      </c>
      <c r="T133" s="64" t="str">
        <f t="shared" si="38"/>
        <v>PK-LAF</v>
      </c>
      <c r="U133" s="64" t="str">
        <f t="shared" si="39"/>
        <v>BATIK AIR</v>
      </c>
      <c r="AC133" s="133"/>
      <c r="AD133" s="133">
        <f t="shared" si="40"/>
        <v>0.8902777778</v>
      </c>
      <c r="AE133" s="133" t="str">
        <f t="shared" si="41"/>
        <v>-</v>
      </c>
    </row>
    <row r="134">
      <c r="A134" s="272">
        <v>117.0</v>
      </c>
      <c r="B134" s="361" t="s">
        <v>696</v>
      </c>
      <c r="C134" s="242" t="str">
        <f>IF(B134&gt;1,VLOOKUP(B134,DB!$D$4:$E$800,2,0),"")</f>
        <v>EMB 135</v>
      </c>
      <c r="D134" s="273">
        <v>0.9013888888888889</v>
      </c>
      <c r="E134" s="274" t="b">
        <v>1</v>
      </c>
      <c r="F134" s="362">
        <v>0.9840277777777777</v>
      </c>
      <c r="G134" s="276" t="b">
        <v>1</v>
      </c>
      <c r="H134" s="277" t="s">
        <v>1100</v>
      </c>
      <c r="I134" s="219" t="s">
        <v>1171</v>
      </c>
      <c r="J134" s="245" t="s">
        <v>18</v>
      </c>
      <c r="K134" s="278"/>
      <c r="L134" s="279"/>
      <c r="M134" s="246" t="str">
        <f>IF(B134&gt;1,VLOOKUP(B134,DB!$D$4:$F$800,3,0),"")</f>
        <v>IAT</v>
      </c>
      <c r="N134" s="363" t="s">
        <v>1228</v>
      </c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0.9013888889</v>
      </c>
      <c r="AE134" s="133">
        <f t="shared" si="41"/>
        <v>0.9840277778</v>
      </c>
    </row>
    <row r="135">
      <c r="A135" s="168">
        <v>118.0</v>
      </c>
      <c r="B135" s="168" t="s">
        <v>702</v>
      </c>
      <c r="C135" s="146" t="str">
        <f>IF(B135&gt;1,VLOOKUP(B135,DB!$D$4:$E$800,2,0),"")</f>
        <v>CL 850</v>
      </c>
      <c r="D135" s="259">
        <v>0.9305555555555556</v>
      </c>
      <c r="E135" s="231" t="b">
        <v>1</v>
      </c>
      <c r="F135" s="148">
        <v>0.975</v>
      </c>
      <c r="G135" s="190" t="b">
        <v>1</v>
      </c>
      <c r="H135" s="228" t="s">
        <v>1096</v>
      </c>
      <c r="I135" s="221" t="s">
        <v>1258</v>
      </c>
      <c r="J135" s="150" t="s">
        <v>1152</v>
      </c>
      <c r="K135" s="169"/>
      <c r="L135" s="172"/>
      <c r="M135" s="168" t="str">
        <f>IF(B135&gt;1,VLOOKUP(B135,DB!$D$4:$F$800,3,0),"")</f>
        <v>JETSET</v>
      </c>
      <c r="N135" s="200"/>
      <c r="O135" s="155" t="str">
        <f t="shared" si="34"/>
        <v/>
      </c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>
        <f t="shared" si="40"/>
        <v>0.9305555556</v>
      </c>
      <c r="AE135" s="133">
        <f t="shared" si="41"/>
        <v>0.975</v>
      </c>
    </row>
    <row r="136">
      <c r="A136" s="272">
        <v>119.0</v>
      </c>
      <c r="B136" s="272" t="s">
        <v>819</v>
      </c>
      <c r="C136" s="117" t="str">
        <f>IF(B136&gt;1,VLOOKUP(B136,DB!$D$4:$E$800,2,0),"")</f>
        <v>B 733</v>
      </c>
      <c r="D136" s="273">
        <v>0.9111111111111111</v>
      </c>
      <c r="E136" s="274" t="b">
        <v>1</v>
      </c>
      <c r="F136" s="275">
        <v>0.9701388888888889</v>
      </c>
      <c r="G136" s="276" t="b">
        <v>1</v>
      </c>
      <c r="H136" s="277" t="s">
        <v>1101</v>
      </c>
      <c r="I136" s="219" t="s">
        <v>1148</v>
      </c>
      <c r="J136" s="123" t="str">
        <f>IF(L136&gt;1,VLOOKUP(L136,DB!$A$4:$B$500,2,0),"")</f>
        <v>WSSS</v>
      </c>
      <c r="K136" s="278"/>
      <c r="L136" s="279" t="s">
        <v>127</v>
      </c>
      <c r="M136" s="115" t="str">
        <f>IF(B136&gt;1,VLOOKUP(B136,DB!$D$4:$F$800,3,0),"")</f>
        <v>TRI MG</v>
      </c>
      <c r="N136" s="280"/>
      <c r="O136" s="281" t="str">
        <f t="shared" si="34"/>
        <v/>
      </c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>
        <f t="shared" si="40"/>
        <v>0.9111111111</v>
      </c>
      <c r="AE136" s="133">
        <f t="shared" si="41"/>
        <v>0.9701388889</v>
      </c>
    </row>
    <row r="137">
      <c r="A137" s="168">
        <v>120.0</v>
      </c>
      <c r="B137" s="168" t="s">
        <v>307</v>
      </c>
      <c r="C137" s="146" t="str">
        <f>IF(B137&gt;1,VLOOKUP(B137,DB!$D$4:$E$800,2,0),"")</f>
        <v>A 320</v>
      </c>
      <c r="D137" s="259">
        <v>0.9340277777777778</v>
      </c>
      <c r="E137" s="231" t="b">
        <v>1</v>
      </c>
      <c r="F137" s="148"/>
      <c r="G137" s="190" t="b">
        <v>0</v>
      </c>
      <c r="H137" s="228" t="s">
        <v>1148</v>
      </c>
      <c r="I137" s="221" t="s">
        <v>1085</v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>BATIK AIR</v>
      </c>
      <c r="N137" s="200"/>
      <c r="O137" s="155" t="str">
        <f t="shared" si="34"/>
        <v>RON</v>
      </c>
      <c r="Q137" s="64" t="str">
        <f t="shared" si="35"/>
        <v>SA02</v>
      </c>
      <c r="R137" s="64" t="str">
        <f t="shared" si="36"/>
        <v>RON</v>
      </c>
      <c r="S137" s="64" t="str">
        <f t="shared" si="37"/>
        <v>A 320</v>
      </c>
      <c r="T137" s="64" t="str">
        <f t="shared" si="38"/>
        <v>PK-LUU</v>
      </c>
      <c r="U137" s="64" t="str">
        <f t="shared" si="39"/>
        <v>BATIK AIR</v>
      </c>
      <c r="AC137" s="133"/>
      <c r="AD137" s="133">
        <f t="shared" si="40"/>
        <v>0.9340277778</v>
      </c>
      <c r="AE137" s="133" t="str">
        <f t="shared" si="41"/>
        <v>-</v>
      </c>
    </row>
    <row r="138">
      <c r="A138" s="272">
        <v>121.0</v>
      </c>
      <c r="B138" s="272" t="s">
        <v>702</v>
      </c>
      <c r="C138" s="117" t="str">
        <f>IF(B138&gt;1,VLOOKUP(B138,DB!$D$4:$E$800,2,0),"")</f>
        <v>CL 850</v>
      </c>
      <c r="D138" s="273">
        <v>0.9791666666666666</v>
      </c>
      <c r="E138" s="274" t="b">
        <v>1</v>
      </c>
      <c r="F138" s="275"/>
      <c r="G138" s="276" t="b">
        <v>0</v>
      </c>
      <c r="H138" s="277" t="s">
        <v>1152</v>
      </c>
      <c r="I138" s="219" t="s">
        <v>1096</v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>JETSET</v>
      </c>
      <c r="N138" s="280"/>
      <c r="O138" s="281" t="str">
        <f t="shared" si="34"/>
        <v>RON</v>
      </c>
      <c r="Q138" s="64" t="str">
        <f t="shared" si="35"/>
        <v>SA16</v>
      </c>
      <c r="R138" s="64" t="str">
        <f t="shared" si="36"/>
        <v>RON</v>
      </c>
      <c r="S138" s="64" t="str">
        <f t="shared" si="37"/>
        <v>CL 850</v>
      </c>
      <c r="T138" s="64" t="str">
        <f t="shared" si="38"/>
        <v>PK-KAS</v>
      </c>
      <c r="U138" s="64" t="str">
        <f t="shared" si="39"/>
        <v>JETSET</v>
      </c>
      <c r="AD138" s="133">
        <f t="shared" si="40"/>
        <v>0.9791666667</v>
      </c>
      <c r="AE138" s="133" t="str">
        <f t="shared" si="41"/>
        <v>-</v>
      </c>
    </row>
    <row r="139">
      <c r="A139" s="282">
        <v>122.0</v>
      </c>
      <c r="B139" s="282" t="s">
        <v>705</v>
      </c>
      <c r="C139" s="283" t="str">
        <f>IF(B139&gt;1,VLOOKUP(B139,DB!$D$4:$E$800,2,0),"")</f>
        <v>CT 680</v>
      </c>
      <c r="D139" s="284">
        <v>0.9895833333333334</v>
      </c>
      <c r="E139" s="285" t="b">
        <v>1</v>
      </c>
      <c r="F139" s="286"/>
      <c r="G139" s="287" t="b">
        <v>0</v>
      </c>
      <c r="H139" s="288" t="s">
        <v>1096</v>
      </c>
      <c r="I139" s="364" t="s">
        <v>1135</v>
      </c>
      <c r="J139" s="290" t="str">
        <f>IF(L139&gt;1,VLOOKUP(L139,DB!$A$4:$B$500,2,0),"")</f>
        <v/>
      </c>
      <c r="K139" s="291"/>
      <c r="L139" s="292"/>
      <c r="M139" s="282" t="str">
        <f>IF(B139&gt;1,VLOOKUP(B139,DB!$D$4:$F$800,3,0),"")</f>
        <v>JIP</v>
      </c>
      <c r="N139" s="293"/>
      <c r="O139" s="294" t="str">
        <f t="shared" si="34"/>
        <v>RON</v>
      </c>
      <c r="Q139" s="64" t="str">
        <f t="shared" si="35"/>
        <v>B4</v>
      </c>
      <c r="R139" s="64" t="str">
        <f t="shared" si="36"/>
        <v>RON</v>
      </c>
      <c r="S139" s="64" t="str">
        <f t="shared" si="37"/>
        <v>CT 680</v>
      </c>
      <c r="T139" s="64" t="str">
        <f t="shared" si="38"/>
        <v>N-977JH</v>
      </c>
      <c r="U139" s="64" t="str">
        <f t="shared" si="39"/>
        <v>JIP</v>
      </c>
      <c r="AD139" s="133">
        <f t="shared" si="40"/>
        <v>0.9895833333</v>
      </c>
      <c r="AE139" s="133" t="str">
        <f t="shared" si="41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0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45783.0</v>
      </c>
      <c r="H8" s="26"/>
      <c r="V8" s="18" t="s">
        <v>1087</v>
      </c>
      <c r="W8" s="19">
        <f t="shared" si="1"/>
        <v>0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1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1</v>
      </c>
      <c r="BA18" s="141">
        <f t="shared" si="23"/>
        <v>1</v>
      </c>
      <c r="BB18" s="141">
        <f t="shared" si="24"/>
        <v>0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PK-GQI</v>
      </c>
      <c r="X19" s="160" t="str">
        <f t="shared" si="6"/>
        <v>A 320</v>
      </c>
      <c r="Y19" s="161" t="str">
        <f t="shared" si="7"/>
        <v>CITILINK</v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0</v>
      </c>
      <c r="BB19" s="141">
        <f t="shared" si="24"/>
        <v>1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4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PK-PAH</v>
      </c>
      <c r="X20" s="131" t="str">
        <f t="shared" si="6"/>
        <v>ATR 72</v>
      </c>
      <c r="Y20" s="132" t="str">
        <f t="shared" si="7"/>
        <v>PELITA</v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3</v>
      </c>
      <c r="AJ20" s="138">
        <f t="shared" si="8"/>
        <v>4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0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/>
      </c>
      <c r="X21" s="160" t="str">
        <f t="shared" si="6"/>
        <v/>
      </c>
      <c r="Y21" s="161" t="str">
        <f t="shared" si="7"/>
        <v/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4</v>
      </c>
      <c r="AI21" s="165">
        <f>COUNTIFS($AE$18:$AE$167,"&gt;04:00",$AE$18:$AE$167,"&lt;=05:00")</f>
        <v>2</v>
      </c>
      <c r="AJ21" s="109">
        <f t="shared" si="8"/>
        <v>6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1</v>
      </c>
      <c r="AV21" s="141">
        <f t="shared" si="18"/>
        <v>0</v>
      </c>
      <c r="AW21" s="141">
        <f t="shared" si="19"/>
        <v>1</v>
      </c>
      <c r="AX21" s="141">
        <f t="shared" si="20"/>
        <v>1</v>
      </c>
      <c r="AY21" s="141">
        <f t="shared" si="21"/>
        <v>1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/>
      </c>
      <c r="X22" s="131" t="str">
        <f t="shared" si="6"/>
        <v/>
      </c>
      <c r="Y22" s="132" t="str">
        <f t="shared" si="7"/>
        <v/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6</v>
      </c>
      <c r="AJ22" s="138">
        <f t="shared" si="8"/>
        <v>6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1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0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3</v>
      </c>
    </row>
    <row r="23">
      <c r="A23" s="168">
        <v>6.0</v>
      </c>
      <c r="B23" s="36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6</v>
      </c>
      <c r="AI23" s="165">
        <f>COUNTIFS($AE$18:$AE$167,"&gt;06:00",$AE$18:$AE$167,"&lt;=07:00")</f>
        <v>7</v>
      </c>
      <c r="AJ23" s="109">
        <f t="shared" si="8"/>
        <v>13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1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1</v>
      </c>
      <c r="AZ23" s="141">
        <f t="shared" si="22"/>
        <v>0</v>
      </c>
      <c r="BA23" s="141">
        <f t="shared" si="23"/>
        <v>1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1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6</v>
      </c>
    </row>
    <row r="24">
      <c r="A24" s="115">
        <v>7.0</v>
      </c>
      <c r="B24" s="366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3</v>
      </c>
      <c r="AI24" s="137">
        <f>COUNTIFS($AE$18:$AE$167,"&gt;07:00",$AE$18:$AE$167,"&lt;=08:00")</f>
        <v>5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1</v>
      </c>
      <c r="AY24" s="141">
        <f t="shared" si="21"/>
        <v>0</v>
      </c>
      <c r="AZ24" s="141">
        <f t="shared" si="22"/>
        <v>1</v>
      </c>
      <c r="BA24" s="141">
        <f t="shared" si="23"/>
        <v>0</v>
      </c>
      <c r="BB24" s="141">
        <f t="shared" si="24"/>
        <v>0</v>
      </c>
      <c r="BC24" s="141">
        <f t="shared" si="25"/>
        <v>1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1</v>
      </c>
      <c r="BH24" s="141">
        <f t="shared" si="30"/>
        <v>0</v>
      </c>
      <c r="BI24" s="141">
        <f t="shared" si="31"/>
        <v>1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7</v>
      </c>
      <c r="AI25" s="165">
        <f>COUNTIFS($AE$18:$AE$167,"&gt;08:00",$AE$18:$AE$167,"&lt;=09:00")</f>
        <v>4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0</v>
      </c>
      <c r="BG25" s="141">
        <f t="shared" si="29"/>
        <v>1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297" t="s">
        <v>1040</v>
      </c>
      <c r="C26" s="117" t="str">
        <f>IF(B26&gt;1,VLOOKUP(B26,DB!$D$4:$E$800,2,0),"")</f>
        <v>C 208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759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C 208</v>
      </c>
      <c r="T26" s="64" t="str">
        <f t="shared" si="38"/>
        <v>PK-SNF</v>
      </c>
      <c r="U26" s="64" t="str">
        <f t="shared" si="39"/>
        <v>PTN</v>
      </c>
      <c r="V26" s="129" t="s">
        <v>1077</v>
      </c>
      <c r="W26" s="130" t="str">
        <f t="shared" si="5"/>
        <v>PK-GFS</v>
      </c>
      <c r="X26" s="131" t="str">
        <f t="shared" si="6"/>
        <v>B 738</v>
      </c>
      <c r="Y26" s="132" t="str">
        <f t="shared" si="7"/>
        <v>GARUDA</v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9</v>
      </c>
      <c r="AJ26" s="138">
        <f t="shared" si="8"/>
        <v>11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1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1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1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1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8" t="s">
        <v>910</v>
      </c>
      <c r="C27" s="146" t="str">
        <f>IF(B27&gt;1,VLOOKUP(B27,DB!$D$4:$E$800,2,0),"")</f>
        <v>HK 850</v>
      </c>
      <c r="D27" s="259" t="s">
        <v>7</v>
      </c>
      <c r="E27" s="148" t="b">
        <v>0</v>
      </c>
      <c r="F27" s="148">
        <v>0.1527777777777778</v>
      </c>
      <c r="G27" s="150" t="b">
        <v>1</v>
      </c>
      <c r="H27" s="228" t="s">
        <v>1135</v>
      </c>
      <c r="I27" s="152" t="str">
        <f>IF(K27&gt;1,VLOOKUP(K27,DB!$A$4:$B$500,2,0),"")</f>
        <v>EX RON</v>
      </c>
      <c r="J27" s="150" t="s">
        <v>1077</v>
      </c>
      <c r="K27" s="169" t="s">
        <v>7</v>
      </c>
      <c r="L27" s="172"/>
      <c r="M27" s="168" t="s">
        <v>1138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>
        <f t="shared" si="41"/>
        <v>0.1527777778</v>
      </c>
      <c r="AF27" s="162">
        <v>0.4173611111111111</v>
      </c>
      <c r="AG27" s="163">
        <v>0.4583333333333333</v>
      </c>
      <c r="AH27" s="164">
        <f>COUNTIFS($AD$18:$AD$167,"&gt;10:00",$AD$18:$AD$167,"&lt;=11:00")</f>
        <v>3</v>
      </c>
      <c r="AI27" s="165">
        <f>COUNTIFS($AE$18:$AE$167,"&gt;10:00",$AE$18:$AE$167,"&lt;=11:00")</f>
        <v>3</v>
      </c>
      <c r="AJ27" s="109">
        <f t="shared" si="8"/>
        <v>6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1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1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297" t="s">
        <v>857</v>
      </c>
      <c r="C28" s="117" t="str">
        <f>IF(B28&gt;1,VLOOKUP(B28,DB!$D$4:$E$800,2,0),"")</f>
        <v>LJ 60</v>
      </c>
      <c r="D28" s="252" t="s">
        <v>7</v>
      </c>
      <c r="E28" s="119" t="b">
        <v>0</v>
      </c>
      <c r="F28" s="119">
        <v>0.19166666666666668</v>
      </c>
      <c r="G28" s="120" t="b">
        <v>1</v>
      </c>
      <c r="H28" s="230" t="s">
        <v>1137</v>
      </c>
      <c r="I28" s="122" t="str">
        <f>IF(K28&gt;1,VLOOKUP(K28,DB!$A$4:$B$500,2,0),"")</f>
        <v>EX RON</v>
      </c>
      <c r="J28" s="120" t="s">
        <v>1096</v>
      </c>
      <c r="K28" s="124" t="s">
        <v>7</v>
      </c>
      <c r="L28" s="128"/>
      <c r="M28" s="115" t="s">
        <v>1136</v>
      </c>
      <c r="N28" s="171"/>
      <c r="O28" s="128" t="str">
        <f t="shared" si="34"/>
        <v/>
      </c>
      <c r="Q28" s="64" t="str">
        <f t="shared" si="35"/>
        <v/>
      </c>
      <c r="R28" s="64" t="str">
        <f t="shared" si="36"/>
        <v/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>PK-BLA</v>
      </c>
      <c r="X28" s="131" t="str">
        <f t="shared" si="6"/>
        <v>A 320</v>
      </c>
      <c r="Y28" s="132" t="str">
        <f t="shared" si="7"/>
        <v>BATIK AIR</v>
      </c>
      <c r="Z28" s="104" t="b">
        <v>0</v>
      </c>
      <c r="AA28" s="64"/>
      <c r="AC28" s="133"/>
      <c r="AD28" s="133" t="str">
        <f t="shared" si="40"/>
        <v>-</v>
      </c>
      <c r="AE28" s="133">
        <f t="shared" si="41"/>
        <v>0.1916666667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2</v>
      </c>
      <c r="AJ28" s="138">
        <f t="shared" si="8"/>
        <v>7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1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1</v>
      </c>
      <c r="BB28" s="141">
        <f t="shared" si="24"/>
        <v>0</v>
      </c>
      <c r="BC28" s="141">
        <f t="shared" si="25"/>
        <v>1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1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5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228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PK-LAM</v>
      </c>
      <c r="X29" s="160" t="str">
        <f t="shared" si="6"/>
        <v>A 320</v>
      </c>
      <c r="Y29" s="161" t="str">
        <f t="shared" si="7"/>
        <v>BATIK AIR</v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4</v>
      </c>
      <c r="AJ29" s="109">
        <f t="shared" si="8"/>
        <v>10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1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1</v>
      </c>
      <c r="BE29" s="141">
        <f t="shared" si="27"/>
        <v>0</v>
      </c>
      <c r="BF29" s="141">
        <f t="shared" si="28"/>
        <v>1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7" t="s">
        <v>307</v>
      </c>
      <c r="C30" s="117" t="str">
        <f>IF(B30&gt;1,VLOOKUP(B30,DB!$D$4:$E$800,2,0),"")</f>
        <v>A 320</v>
      </c>
      <c r="D30" s="252" t="s">
        <v>7</v>
      </c>
      <c r="E30" s="119" t="b">
        <v>0</v>
      </c>
      <c r="F30" s="119">
        <v>0.2791666666666667</v>
      </c>
      <c r="G30" s="120" t="b">
        <v>1</v>
      </c>
      <c r="H30" s="230" t="s">
        <v>1148</v>
      </c>
      <c r="I30" s="122" t="str">
        <f>IF(K30&gt;1,VLOOKUP(K30,DB!$A$4:$B$500,2,0),"")</f>
        <v>EX RON</v>
      </c>
      <c r="J30" s="120" t="s">
        <v>1076</v>
      </c>
      <c r="K30" s="124" t="s">
        <v>7</v>
      </c>
      <c r="L30" s="128"/>
      <c r="M30" s="115" t="str">
        <f>IF(B30&gt;1,VLOOKUP(B30,DB!$D$4:$F$800,3,0),"")</f>
        <v>BATIK AIR</v>
      </c>
      <c r="N30" s="171"/>
      <c r="O30" s="128" t="str">
        <f t="shared" si="34"/>
        <v/>
      </c>
      <c r="Q30" s="64" t="str">
        <f t="shared" si="35"/>
        <v/>
      </c>
      <c r="R30" s="64" t="str">
        <f t="shared" si="36"/>
        <v/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>PK-BKU</v>
      </c>
      <c r="X30" s="131" t="str">
        <f t="shared" si="6"/>
        <v>A 320</v>
      </c>
      <c r="Y30" s="132" t="str">
        <f t="shared" si="7"/>
        <v>BATIK AIR</v>
      </c>
      <c r="Z30" s="104" t="b">
        <v>0</v>
      </c>
      <c r="AA30" s="64"/>
      <c r="AC30" s="133"/>
      <c r="AD30" s="133" t="str">
        <f t="shared" si="40"/>
        <v>-</v>
      </c>
      <c r="AE30" s="133">
        <f t="shared" si="41"/>
        <v>0.2791666667</v>
      </c>
      <c r="AF30" s="134">
        <v>0.5423611111111111</v>
      </c>
      <c r="AG30" s="135">
        <v>0.5833333333333334</v>
      </c>
      <c r="AH30" s="136">
        <f>COUNTIFS($AD$18:$AD$167,"&gt;13:00",$AD$18:$AD$167,"&lt;=14:00")</f>
        <v>4</v>
      </c>
      <c r="AI30" s="137">
        <f>COUNTIFS($AE$18:$AE$167,"&gt;13:00",$AE$18:$AE$167,"&lt;=14:00")</f>
        <v>1</v>
      </c>
      <c r="AJ30" s="138">
        <f t="shared" si="8"/>
        <v>5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1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1</v>
      </c>
      <c r="BF30" s="141">
        <f t="shared" si="28"/>
        <v>0</v>
      </c>
      <c r="BG30" s="141">
        <f t="shared" si="29"/>
        <v>0</v>
      </c>
      <c r="BH30" s="141">
        <f t="shared" si="30"/>
        <v>1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736</v>
      </c>
      <c r="C31" s="146" t="str">
        <f>IF(B31&gt;1,VLOOKUP(B31,DB!$D$4:$E$800,2,0),"")</f>
        <v>L 1000</v>
      </c>
      <c r="D31" s="259" t="s">
        <v>7</v>
      </c>
      <c r="E31" s="148" t="b">
        <v>0</v>
      </c>
      <c r="F31" s="148">
        <v>0.16597222222222222</v>
      </c>
      <c r="G31" s="150" t="b">
        <v>1</v>
      </c>
      <c r="H31" s="228" t="s">
        <v>1140</v>
      </c>
      <c r="I31" s="152" t="str">
        <f>IF(K31&gt;1,VLOOKUP(K31,DB!$A$4:$B$500,2,0),"")</f>
        <v>EX RON</v>
      </c>
      <c r="J31" s="150" t="s">
        <v>1085</v>
      </c>
      <c r="K31" s="169" t="s">
        <v>7</v>
      </c>
      <c r="L31" s="155"/>
      <c r="M31" s="168" t="str">
        <f>IF(B31&gt;1,VLOOKUP(B31,DB!$D$4:$F$800,3,0),"")</f>
        <v>PREMI</v>
      </c>
      <c r="N31" s="170"/>
      <c r="O31" s="155" t="str">
        <f t="shared" si="34"/>
        <v/>
      </c>
      <c r="Q31" s="64" t="str">
        <f t="shared" si="35"/>
        <v/>
      </c>
      <c r="R31" s="64" t="str">
        <f t="shared" si="36"/>
        <v/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>
        <f t="shared" si="41"/>
        <v>0.1659722222</v>
      </c>
      <c r="AF31" s="162">
        <v>0.5840277777777778</v>
      </c>
      <c r="AG31" s="163">
        <v>0.625</v>
      </c>
      <c r="AH31" s="164">
        <f>COUNTIFS($AD$18:$AD$167,"&gt;14:00",$AD$18:$AD$167,"&lt;=15:00")</f>
        <v>10</v>
      </c>
      <c r="AI31" s="165">
        <f>COUNTIFS($AE$18:$AE$167,"&gt;14:00",$AE$18:$AE$167,"&lt;=15:00")</f>
        <v>8</v>
      </c>
      <c r="AJ31" s="109">
        <f t="shared" si="8"/>
        <v>18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1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1</v>
      </c>
      <c r="AY31" s="141">
        <f t="shared" si="21"/>
        <v>0</v>
      </c>
      <c r="AZ31" s="141">
        <f t="shared" si="22"/>
        <v>0</v>
      </c>
      <c r="BA31" s="141">
        <f t="shared" si="23"/>
        <v>1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5" t="s">
        <v>1041</v>
      </c>
      <c r="C32" s="117" t="str">
        <f>IF(B32&gt;1,VLOOKUP(B32,DB!$D$4:$E$800,2,0),"")</f>
        <v>A 320</v>
      </c>
      <c r="D32" s="252" t="s">
        <v>7</v>
      </c>
      <c r="E32" s="119" t="b">
        <v>0</v>
      </c>
      <c r="F32" s="119"/>
      <c r="G32" s="120" t="b">
        <v>0</v>
      </c>
      <c r="H32" s="230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1253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A 320</v>
      </c>
      <c r="T32" s="64" t="str">
        <f t="shared" si="38"/>
        <v>B-6738</v>
      </c>
      <c r="U32" s="64" t="str">
        <f t="shared" si="39"/>
        <v>GAPURA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8</v>
      </c>
      <c r="AJ32" s="138">
        <f t="shared" si="8"/>
        <v>10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1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1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1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6" t="s">
        <v>888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">
        <v>1136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PK-RSS</v>
      </c>
      <c r="U33" s="64" t="str">
        <f t="shared" si="39"/>
        <v>B. G. S.</v>
      </c>
      <c r="V33" s="173" t="s">
        <v>1101</v>
      </c>
      <c r="W33" s="174" t="str">
        <f t="shared" si="5"/>
        <v>PK-YST</v>
      </c>
      <c r="X33" s="175" t="str">
        <f t="shared" si="6"/>
        <v>B 733</v>
      </c>
      <c r="Y33" s="176" t="str">
        <f t="shared" si="7"/>
        <v>TRIGANA</v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1</v>
      </c>
      <c r="AJ33" s="109">
        <f t="shared" si="8"/>
        <v>6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1</v>
      </c>
      <c r="AT33" s="179">
        <f t="shared" si="16"/>
        <v>0</v>
      </c>
      <c r="AU33" s="179">
        <f t="shared" si="17"/>
        <v>0</v>
      </c>
      <c r="AV33" s="179">
        <f t="shared" si="18"/>
        <v>1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1</v>
      </c>
      <c r="BD33" s="179">
        <f t="shared" si="26"/>
        <v>0</v>
      </c>
      <c r="BE33" s="179">
        <f t="shared" si="27"/>
        <v>0</v>
      </c>
      <c r="BF33" s="179">
        <f t="shared" si="28"/>
        <v>1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295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230" t="s">
        <v>1143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SA06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5</v>
      </c>
      <c r="AI34" s="137">
        <f>COUNTIFS($AE$18:$AE$167,"&gt;17:00",$AE$18:$AE$167,"&lt;=18:00")</f>
        <v>4</v>
      </c>
      <c r="AJ34" s="138">
        <f t="shared" si="8"/>
        <v>9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1</v>
      </c>
      <c r="AR34" s="187">
        <f t="shared" si="42"/>
        <v>0</v>
      </c>
      <c r="AS34" s="187">
        <f t="shared" si="42"/>
        <v>6</v>
      </c>
      <c r="AT34" s="187">
        <f t="shared" si="42"/>
        <v>3</v>
      </c>
      <c r="AU34" s="187">
        <f t="shared" si="42"/>
        <v>7</v>
      </c>
      <c r="AV34" s="187">
        <f t="shared" si="42"/>
        <v>2</v>
      </c>
      <c r="AW34" s="187">
        <f t="shared" si="42"/>
        <v>3</v>
      </c>
      <c r="AX34" s="187">
        <f t="shared" si="42"/>
        <v>5</v>
      </c>
      <c r="AY34" s="187">
        <f t="shared" si="42"/>
        <v>3</v>
      </c>
      <c r="AZ34" s="187">
        <f t="shared" si="42"/>
        <v>4</v>
      </c>
      <c r="BA34" s="187">
        <f t="shared" si="42"/>
        <v>8</v>
      </c>
      <c r="BB34" s="187">
        <f t="shared" si="42"/>
        <v>1</v>
      </c>
      <c r="BC34" s="187">
        <f t="shared" si="42"/>
        <v>5</v>
      </c>
      <c r="BD34" s="187">
        <f t="shared" si="42"/>
        <v>5</v>
      </c>
      <c r="BE34" s="187">
        <f t="shared" si="42"/>
        <v>1</v>
      </c>
      <c r="BF34" s="187">
        <f t="shared" si="42"/>
        <v>4</v>
      </c>
      <c r="BG34" s="187">
        <f t="shared" si="42"/>
        <v>5</v>
      </c>
      <c r="BH34" s="187">
        <f t="shared" si="42"/>
        <v>2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331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228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BIOMANTARA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N-939GS</v>
      </c>
      <c r="U35" s="64" t="str">
        <f t="shared" si="39"/>
        <v>BIOMANTARA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1</v>
      </c>
      <c r="AI35" s="165">
        <f>COUNTIFS($AE$18:$AE$167,"&gt;18:00",$AE$18:$AE$167,"&lt;=19:00")</f>
        <v>2</v>
      </c>
      <c r="AJ35" s="109">
        <f t="shared" si="8"/>
        <v>3</v>
      </c>
    </row>
    <row r="36">
      <c r="A36" s="115">
        <v>19.0</v>
      </c>
      <c r="B36" s="297" t="s">
        <v>885</v>
      </c>
      <c r="C36" s="117" t="str">
        <f>IF(B36&gt;1,VLOOKUP(B36,DB!$D$4:$E$800,2,0),"")</f>
        <v>CL 850</v>
      </c>
      <c r="D36" s="252" t="s">
        <v>7</v>
      </c>
      <c r="E36" s="119" t="b">
        <v>0</v>
      </c>
      <c r="F36" s="119"/>
      <c r="G36" s="120" t="b">
        <v>0</v>
      </c>
      <c r="H36" s="230" t="s">
        <v>1145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">
        <v>738</v>
      </c>
      <c r="N36" s="171"/>
      <c r="O36" s="128" t="str">
        <f t="shared" si="34"/>
        <v>RON</v>
      </c>
      <c r="Q36" s="64" t="str">
        <f t="shared" si="35"/>
        <v>SA08</v>
      </c>
      <c r="R36" s="64" t="str">
        <f t="shared" si="36"/>
        <v>RON</v>
      </c>
      <c r="S36" s="64" t="str">
        <f t="shared" si="37"/>
        <v>CL 850</v>
      </c>
      <c r="T36" s="64" t="str">
        <f t="shared" si="38"/>
        <v>PK-IDR</v>
      </c>
      <c r="U36" s="64" t="str">
        <f t="shared" si="39"/>
        <v>PREMI</v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4</v>
      </c>
      <c r="AI36" s="137">
        <f>COUNTIFS($AE$18:$AE$167,"&gt;19:00",$AE$18:$AE$167,"&lt;=20:00")</f>
        <v>3</v>
      </c>
      <c r="AJ36" s="138">
        <f t="shared" si="8"/>
        <v>7</v>
      </c>
    </row>
    <row r="37">
      <c r="A37" s="168">
        <v>20.0</v>
      </c>
      <c r="B37" s="298" t="s">
        <v>751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/>
      <c r="G37" s="150" t="b">
        <v>0</v>
      </c>
      <c r="H37" s="228" t="s">
        <v>1146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PREMI</v>
      </c>
      <c r="N37" s="170"/>
      <c r="O37" s="155" t="str">
        <f t="shared" si="34"/>
        <v>RON</v>
      </c>
      <c r="Q37" s="64" t="str">
        <f t="shared" si="35"/>
        <v>SA09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T7-MEL</v>
      </c>
      <c r="U37" s="64" t="str">
        <f t="shared" si="39"/>
        <v>PREMI</v>
      </c>
      <c r="V37" s="158" t="s">
        <v>1141</v>
      </c>
      <c r="W37" s="159" t="str">
        <f t="shared" si="5"/>
        <v>B-6738</v>
      </c>
      <c r="X37" s="160" t="str">
        <f t="shared" si="6"/>
        <v>A 320</v>
      </c>
      <c r="Y37" s="161" t="str">
        <f t="shared" si="7"/>
        <v>GAPURA</v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7</v>
      </c>
      <c r="AI37" s="165">
        <f>COUNTIFS($AE$18:$AE$167,"&gt;20:00",$AE$18:$AE$167,"&lt;=21:00")</f>
        <v>3</v>
      </c>
      <c r="AJ37" s="109">
        <f t="shared" si="8"/>
        <v>10</v>
      </c>
    </row>
    <row r="38">
      <c r="A38" s="115">
        <v>21.0</v>
      </c>
      <c r="B38" s="295" t="s">
        <v>855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30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759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N-11UB</v>
      </c>
      <c r="U38" s="64" t="str">
        <f t="shared" si="39"/>
        <v>PTN</v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0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5</v>
      </c>
      <c r="AJ38" s="138">
        <f t="shared" si="8"/>
        <v>9</v>
      </c>
    </row>
    <row r="39">
      <c r="A39" s="168">
        <v>22.0</v>
      </c>
      <c r="B39" s="145" t="s">
        <v>757</v>
      </c>
      <c r="C39" s="146" t="str">
        <f>IF(B39&gt;1,VLOOKUP(B39,DB!$D$4:$E$800,2,0),"")</f>
        <v>BBJ 2</v>
      </c>
      <c r="D39" s="259" t="s">
        <v>7</v>
      </c>
      <c r="E39" s="189" t="b">
        <v>0</v>
      </c>
      <c r="F39" s="148"/>
      <c r="G39" s="190" t="b">
        <v>0</v>
      </c>
      <c r="H39" s="228" t="s">
        <v>1149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PTN</v>
      </c>
      <c r="N39" s="170"/>
      <c r="O39" s="155" t="str">
        <f t="shared" si="34"/>
        <v>RON</v>
      </c>
      <c r="Q39" s="64" t="str">
        <f t="shared" si="35"/>
        <v>SA11</v>
      </c>
      <c r="R39" s="64" t="str">
        <f t="shared" si="36"/>
        <v>RON</v>
      </c>
      <c r="S39" s="64" t="str">
        <f t="shared" si="37"/>
        <v>BBJ 2</v>
      </c>
      <c r="T39" s="64" t="str">
        <f t="shared" si="38"/>
        <v>PK-GRD</v>
      </c>
      <c r="U39" s="64" t="str">
        <f t="shared" si="39"/>
        <v>PTN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1</v>
      </c>
      <c r="AJ39" s="109">
        <f t="shared" si="8"/>
        <v>2</v>
      </c>
    </row>
    <row r="40">
      <c r="A40" s="115">
        <v>23.0</v>
      </c>
      <c r="B40" s="297" t="s">
        <v>929</v>
      </c>
      <c r="C40" s="117" t="str">
        <f>IF(B40&gt;1,VLOOKUP(B40,DB!$D$4:$E$800,2,0),"")</f>
        <v>G V</v>
      </c>
      <c r="D40" s="252" t="s">
        <v>7</v>
      </c>
      <c r="E40" s="191" t="b">
        <v>0</v>
      </c>
      <c r="F40" s="119"/>
      <c r="G40" s="192" t="b">
        <v>0</v>
      </c>
      <c r="H40" s="230" t="s">
        <v>1150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1138</v>
      </c>
      <c r="N40" s="193"/>
      <c r="O40" s="128" t="str">
        <f t="shared" si="34"/>
        <v>RON</v>
      </c>
      <c r="Q40" s="64" t="str">
        <f t="shared" si="35"/>
        <v>SA12</v>
      </c>
      <c r="R40" s="64" t="str">
        <f t="shared" si="36"/>
        <v>RON</v>
      </c>
      <c r="S40" s="64" t="str">
        <f t="shared" si="37"/>
        <v>G V</v>
      </c>
      <c r="T40" s="64" t="str">
        <f t="shared" si="38"/>
        <v>T7-RSG</v>
      </c>
      <c r="U40" s="64" t="str">
        <f t="shared" si="39"/>
        <v>KARISMA</v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298" t="s">
        <v>31</v>
      </c>
      <c r="C41" s="146" t="str">
        <f>IF(B41&gt;1,VLOOKUP(B41,DB!$D$4:$E$800,2,0),"")</f>
        <v>B 734</v>
      </c>
      <c r="D41" s="259" t="s">
        <v>7</v>
      </c>
      <c r="E41" s="199" t="b">
        <v>0</v>
      </c>
      <c r="F41" s="148">
        <v>0.6618055555555555</v>
      </c>
      <c r="G41" s="190" t="b">
        <v>1</v>
      </c>
      <c r="H41" s="228" t="s">
        <v>1156</v>
      </c>
      <c r="I41" s="221" t="s">
        <v>8</v>
      </c>
      <c r="J41" s="150" t="s">
        <v>1101</v>
      </c>
      <c r="K41" s="169" t="s">
        <v>7</v>
      </c>
      <c r="L41" s="150"/>
      <c r="M41" s="168" t="str">
        <f>IF(B41&gt;1,VLOOKUP(B41,DB!$D$4:$F$800,3,0),"")</f>
        <v>B. B. N.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>PK-IDR</v>
      </c>
      <c r="X41" s="160" t="str">
        <f t="shared" si="6"/>
        <v>CL 850</v>
      </c>
      <c r="Y41" s="161" t="str">
        <f t="shared" si="7"/>
        <v>PREMI</v>
      </c>
      <c r="Z41" s="104" t="b">
        <v>0</v>
      </c>
      <c r="AA41" s="64"/>
      <c r="AC41" s="133"/>
      <c r="AD41" s="133" t="str">
        <f t="shared" si="40"/>
        <v>-</v>
      </c>
      <c r="AE41" s="133">
        <f t="shared" si="41"/>
        <v>0.6618055556</v>
      </c>
      <c r="AF41" s="201" t="s">
        <v>1123</v>
      </c>
      <c r="AG41" s="202"/>
      <c r="AH41" s="203">
        <f t="shared" ref="AH41:AJ41" si="43">SUM(AH17:AH40)</f>
        <v>81</v>
      </c>
      <c r="AI41" s="204">
        <f t="shared" si="43"/>
        <v>82</v>
      </c>
      <c r="AJ41" s="204">
        <f t="shared" si="43"/>
        <v>163</v>
      </c>
    </row>
    <row r="42">
      <c r="A42" s="205">
        <v>25.0</v>
      </c>
      <c r="B42" s="297" t="s">
        <v>166</v>
      </c>
      <c r="C42" s="117" t="str">
        <f>IF(B42&gt;1,VLOOKUP(B42,DB!$D$4:$E$800,2,0),"")</f>
        <v>A 320</v>
      </c>
      <c r="D42" s="252" t="s">
        <v>7</v>
      </c>
      <c r="E42" s="206" t="b">
        <v>0</v>
      </c>
      <c r="F42" s="119">
        <v>0.6985655671305722</v>
      </c>
      <c r="G42" s="192" t="b">
        <v>1</v>
      </c>
      <c r="H42" s="230" t="s">
        <v>1151</v>
      </c>
      <c r="I42" s="219" t="s">
        <v>8</v>
      </c>
      <c r="J42" s="120" t="s">
        <v>1079</v>
      </c>
      <c r="K42" s="124" t="s">
        <v>7</v>
      </c>
      <c r="L42" s="120"/>
      <c r="M42" s="115" t="str">
        <f>IF(B42&gt;1,VLOOKUP(B42,DB!$D$4:$F$800,3,0),"")</f>
        <v>BATIK AIR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0</v>
      </c>
      <c r="AA42" s="64"/>
      <c r="AC42" s="133"/>
      <c r="AD42" s="133" t="str">
        <f t="shared" si="40"/>
        <v>-</v>
      </c>
      <c r="AE42" s="133">
        <f t="shared" si="41"/>
        <v>0.6985655671</v>
      </c>
      <c r="AF42" s="207" t="s">
        <v>1157</v>
      </c>
      <c r="AG42" s="208"/>
      <c r="AH42" s="209">
        <f t="shared" ref="AH42:AI42" si="44">COUNTIF(I18:I165,"SA*")</f>
        <v>6</v>
      </c>
      <c r="AI42" s="210">
        <f t="shared" si="44"/>
        <v>6</v>
      </c>
      <c r="AJ42" s="210">
        <f t="shared" ref="AJ42:AJ43" si="46">SUM(AH42:AI42)</f>
        <v>12</v>
      </c>
    </row>
    <row r="43">
      <c r="A43" s="168">
        <v>26.0</v>
      </c>
      <c r="B43" s="298" t="s">
        <v>906</v>
      </c>
      <c r="C43" s="146" t="str">
        <f>IF(B43&gt;1,VLOOKUP(B43,DB!$D$4:$E$800,2,0),"")</f>
        <v>G IV</v>
      </c>
      <c r="D43" s="259" t="s">
        <v>7</v>
      </c>
      <c r="E43" s="199" t="b">
        <v>0</v>
      </c>
      <c r="F43" s="148"/>
      <c r="G43" s="190" t="b">
        <v>0</v>
      </c>
      <c r="H43" s="228" t="s">
        <v>1161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1153</v>
      </c>
      <c r="N43" s="211"/>
      <c r="O43" s="155" t="str">
        <f t="shared" si="34"/>
        <v>RON</v>
      </c>
      <c r="Q43" s="64" t="str">
        <f t="shared" si="35"/>
        <v>SA15</v>
      </c>
      <c r="R43" s="64" t="str">
        <f t="shared" si="36"/>
        <v>RON</v>
      </c>
      <c r="S43" s="64" t="str">
        <f t="shared" si="37"/>
        <v>G IV</v>
      </c>
      <c r="T43" s="64" t="str">
        <f t="shared" si="38"/>
        <v>T7-HNA</v>
      </c>
      <c r="U43" s="64" t="str">
        <f t="shared" si="39"/>
        <v>AFM</v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7</v>
      </c>
      <c r="AI43" s="215">
        <f t="shared" si="45"/>
        <v>3</v>
      </c>
      <c r="AJ43" s="215">
        <f t="shared" si="46"/>
        <v>10</v>
      </c>
    </row>
    <row r="44">
      <c r="A44" s="115">
        <v>27.0</v>
      </c>
      <c r="B44" s="297" t="s">
        <v>702</v>
      </c>
      <c r="C44" s="117" t="str">
        <f>IF(B44&gt;1,VLOOKUP(B44,DB!$D$4:$E$800,2,0),"")</f>
        <v>CL 850</v>
      </c>
      <c r="D44" s="252" t="s">
        <v>7</v>
      </c>
      <c r="E44" s="206" t="b">
        <v>0</v>
      </c>
      <c r="F44" s="119">
        <v>0.3659722222222222</v>
      </c>
      <c r="G44" s="192" t="b">
        <v>1</v>
      </c>
      <c r="H44" s="230" t="s">
        <v>1152</v>
      </c>
      <c r="I44" s="122" t="str">
        <f>IF(K44&gt;1,VLOOKUP(K44,DB!$A$4:$B$500,2,0),"")</f>
        <v/>
      </c>
      <c r="J44" s="120" t="s">
        <v>1077</v>
      </c>
      <c r="K44" s="124"/>
      <c r="L44" s="120"/>
      <c r="M44" s="115" t="str">
        <f>IF(B44&gt;1,VLOOKUP(B44,DB!$D$4:$F$800,3,0),"")</f>
        <v>JETSET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0</v>
      </c>
      <c r="AA44" s="64"/>
      <c r="AC44" s="133"/>
      <c r="AD44" s="133" t="str">
        <f t="shared" si="40"/>
        <v>-</v>
      </c>
      <c r="AE44" s="133">
        <f t="shared" si="41"/>
        <v>0.3659722222</v>
      </c>
    </row>
    <row r="45">
      <c r="A45" s="168">
        <v>28.0</v>
      </c>
      <c r="B45" s="298" t="s">
        <v>969</v>
      </c>
      <c r="C45" s="146" t="str">
        <f>IF(B45&gt;1,VLOOKUP(B45,DB!$D$4:$E$800,2,0),"")</f>
        <v>ATR 72</v>
      </c>
      <c r="D45" s="259" t="s">
        <v>7</v>
      </c>
      <c r="E45" s="189" t="b">
        <v>0</v>
      </c>
      <c r="F45" s="148"/>
      <c r="G45" s="190" t="b">
        <v>0</v>
      </c>
      <c r="H45" s="228" t="s">
        <v>1154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1134</v>
      </c>
      <c r="N45" s="211"/>
      <c r="O45" s="155" t="str">
        <f t="shared" si="34"/>
        <v>RON</v>
      </c>
      <c r="Q45" s="64" t="str">
        <f t="shared" si="35"/>
        <v>SA17</v>
      </c>
      <c r="R45" s="64" t="str">
        <f t="shared" si="36"/>
        <v>RON</v>
      </c>
      <c r="S45" s="64" t="str">
        <f t="shared" si="37"/>
        <v>ATR 72</v>
      </c>
      <c r="T45" s="64" t="str">
        <f t="shared" si="38"/>
        <v>PK-OTR</v>
      </c>
      <c r="U45" s="64" t="str">
        <f t="shared" si="39"/>
        <v>TAS</v>
      </c>
      <c r="V45" s="158" t="s">
        <v>1150</v>
      </c>
      <c r="W45" s="159" t="str">
        <f t="shared" si="5"/>
        <v>T7-RSG</v>
      </c>
      <c r="X45" s="160" t="str">
        <f t="shared" si="6"/>
        <v>G V</v>
      </c>
      <c r="Y45" s="161" t="str">
        <f t="shared" si="7"/>
        <v>KARISMA</v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1013</v>
      </c>
      <c r="C46" s="117" t="str">
        <f>IF(B46&gt;1,VLOOKUP(B46,DB!$D$4:$E$800,2,0),"")</f>
        <v>EMB 135</v>
      </c>
      <c r="D46" s="252" t="s">
        <v>7</v>
      </c>
      <c r="E46" s="191" t="b">
        <v>0</v>
      </c>
      <c r="F46" s="119"/>
      <c r="G46" s="192" t="b">
        <v>0</v>
      </c>
      <c r="H46" s="230" t="s">
        <v>1159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">
        <v>1138</v>
      </c>
      <c r="N46" s="193"/>
      <c r="O46" s="128" t="str">
        <f t="shared" si="34"/>
        <v>RON</v>
      </c>
      <c r="Q46" s="64" t="str">
        <f t="shared" si="35"/>
        <v>SA18</v>
      </c>
      <c r="R46" s="64" t="str">
        <f t="shared" si="36"/>
        <v>RON</v>
      </c>
      <c r="S46" s="64" t="str">
        <f t="shared" si="37"/>
        <v>EMB 135</v>
      </c>
      <c r="T46" s="64" t="str">
        <f t="shared" si="38"/>
        <v>T7-GBS</v>
      </c>
      <c r="U46" s="64" t="str">
        <f t="shared" si="39"/>
        <v>KARISMA</v>
      </c>
      <c r="V46" s="129" t="s">
        <v>1156</v>
      </c>
      <c r="W46" s="130" t="str">
        <f t="shared" si="5"/>
        <v>PK-LAF</v>
      </c>
      <c r="X46" s="131" t="str">
        <f t="shared" si="6"/>
        <v>A 320</v>
      </c>
      <c r="Y46" s="132" t="str">
        <f t="shared" si="7"/>
        <v>BATIK AIR</v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413</v>
      </c>
      <c r="C47" s="146" t="str">
        <f>IF(B47&gt;1,VLOOKUP(B47,DB!$D$4:$E$800,2,0),"")</f>
        <v>A 320</v>
      </c>
      <c r="D47" s="259" t="s">
        <v>7</v>
      </c>
      <c r="E47" s="199" t="b">
        <v>0</v>
      </c>
      <c r="F47" s="148">
        <v>0.27361111111111114</v>
      </c>
      <c r="G47" s="190" t="b">
        <v>1</v>
      </c>
      <c r="H47" s="300" t="s">
        <v>1076</v>
      </c>
      <c r="I47" s="152" t="str">
        <f>IF(K47&gt;1,VLOOKUP(K47,DB!$A$4:$B$500,2,0),"")</f>
        <v>EX RON</v>
      </c>
      <c r="J47" s="153" t="str">
        <f>IF(L47&gt;1,VLOOKUP(L47,DB!$A$4:$B$500,2,0),"")</f>
        <v>WIMN</v>
      </c>
      <c r="K47" s="169" t="s">
        <v>7</v>
      </c>
      <c r="L47" s="150" t="s">
        <v>434</v>
      </c>
      <c r="M47" s="168" t="str">
        <f>IF(B47&gt;1,VLOOKUP(B47,DB!$D$4:$F$800,3,0),"")</f>
        <v>CITILINK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PK-LUT</v>
      </c>
      <c r="X47" s="160" t="str">
        <f t="shared" si="6"/>
        <v>A 320</v>
      </c>
      <c r="Y47" s="161" t="str">
        <f t="shared" si="7"/>
        <v>BATIK AIR</v>
      </c>
      <c r="Z47" s="104" t="b">
        <v>0</v>
      </c>
      <c r="AA47" s="64"/>
      <c r="AC47" s="133"/>
      <c r="AD47" s="133" t="str">
        <f t="shared" si="40"/>
        <v>-</v>
      </c>
      <c r="AE47" s="133">
        <f t="shared" si="41"/>
        <v>0.2736111111</v>
      </c>
    </row>
    <row r="48">
      <c r="A48" s="115">
        <v>31.0</v>
      </c>
      <c r="B48" s="297" t="s">
        <v>182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0.2881944444444444</v>
      </c>
      <c r="G48" s="192" t="b">
        <v>1</v>
      </c>
      <c r="H48" s="299" t="s">
        <v>1078</v>
      </c>
      <c r="I48" s="122" t="str">
        <f>IF(K48&gt;1,VLOOKUP(K48,DB!$A$4:$B$500,2,0),"")</f>
        <v>EX RON</v>
      </c>
      <c r="J48" s="123" t="str">
        <f>IF(L48&gt;1,VLOOKUP(L48,DB!$A$4:$B$500,2,0),"")</f>
        <v>WARA</v>
      </c>
      <c r="K48" s="124" t="s">
        <v>7</v>
      </c>
      <c r="L48" s="120" t="s">
        <v>267</v>
      </c>
      <c r="M48" s="115" t="str">
        <f>IF(B48&gt;1,VLOOKUP(B48,DB!$D$4:$F$800,3,0),"")</f>
        <v>BATIK AIR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T7-HNA</v>
      </c>
      <c r="X48" s="131" t="str">
        <f t="shared" si="6"/>
        <v>G IV</v>
      </c>
      <c r="Y48" s="132" t="str">
        <f t="shared" si="7"/>
        <v>AFM</v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0.2881944444</v>
      </c>
    </row>
    <row r="49">
      <c r="A49" s="168">
        <v>32.0</v>
      </c>
      <c r="B49" s="146" t="s">
        <v>715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0.19722222222222222</v>
      </c>
      <c r="G49" s="190" t="b">
        <v>1</v>
      </c>
      <c r="H49" s="300" t="s">
        <v>1080</v>
      </c>
      <c r="I49" s="152" t="str">
        <f>IF(K49&gt;1,VLOOKUP(K49,DB!$A$4:$B$500,2,0),"")</f>
        <v>EX RON</v>
      </c>
      <c r="J49" s="153" t="str">
        <f>IF(L49&gt;1,VLOOKUP(L49,DB!$A$4:$B$500,2,0),"")</f>
        <v>WIDM</v>
      </c>
      <c r="K49" s="169" t="s">
        <v>7</v>
      </c>
      <c r="L49" s="150" t="s">
        <v>421</v>
      </c>
      <c r="M49" s="168" t="str">
        <f>IF(B49&gt;1,VLOOKUP(B49,DB!$D$4:$F$800,3,0),"")</f>
        <v>PELITA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T7-777</v>
      </c>
      <c r="X49" s="160" t="str">
        <f t="shared" si="6"/>
        <v>BBJ</v>
      </c>
      <c r="Y49" s="161" t="str">
        <f t="shared" si="7"/>
        <v>JIP</v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0.1972222222</v>
      </c>
    </row>
    <row r="50">
      <c r="A50" s="115">
        <v>33.0</v>
      </c>
      <c r="B50" s="117" t="s">
        <v>456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0.23819444444444443</v>
      </c>
      <c r="G50" s="192" t="b">
        <v>1</v>
      </c>
      <c r="H50" s="299" t="s">
        <v>1084</v>
      </c>
      <c r="I50" s="122" t="str">
        <f>IF(K50&gt;1,VLOOKUP(K50,DB!$A$4:$B$500,2,0),"")</f>
        <v>EX RON</v>
      </c>
      <c r="J50" s="123" t="str">
        <f>IF(L50&gt;1,VLOOKUP(L50,DB!$A$4:$B$500,2,0),"")</f>
        <v>WARR</v>
      </c>
      <c r="K50" s="124" t="s">
        <v>7</v>
      </c>
      <c r="L50" s="120" t="s">
        <v>487</v>
      </c>
      <c r="M50" s="115" t="str">
        <f>IF(B50&gt;1,VLOOKUP(B50,DB!$D$4:$F$800,3,0),"")</f>
        <v>CITILINK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PK-OTR</v>
      </c>
      <c r="X50" s="131" t="str">
        <f t="shared" si="6"/>
        <v>ATR 72</v>
      </c>
      <c r="Y50" s="132" t="str">
        <f t="shared" si="7"/>
        <v>TAS</v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0.2381944444</v>
      </c>
    </row>
    <row r="51">
      <c r="A51" s="168">
        <v>34.0</v>
      </c>
      <c r="B51" s="146" t="s">
        <v>624</v>
      </c>
      <c r="C51" s="146" t="str">
        <f>IF(B51&gt;1,VLOOKUP(B51,DB!$D$4:$E$800,2,0),"")</f>
        <v>B 738</v>
      </c>
      <c r="D51" s="259" t="s">
        <v>7</v>
      </c>
      <c r="E51" s="199" t="b">
        <v>0</v>
      </c>
      <c r="F51" s="148">
        <v>0.2548611111111111</v>
      </c>
      <c r="G51" s="190" t="b">
        <v>1</v>
      </c>
      <c r="H51" s="300" t="s">
        <v>1087</v>
      </c>
      <c r="I51" s="152" t="str">
        <f>IF(K51&gt;1,VLOOKUP(K51,DB!$A$4:$B$500,2,0),"")</f>
        <v>EX RON</v>
      </c>
      <c r="J51" s="153" t="str">
        <f>IF(L51&gt;1,VLOOKUP(L51,DB!$A$4:$B$500,2,0),"")</f>
        <v>WIMM</v>
      </c>
      <c r="K51" s="169" t="s">
        <v>7</v>
      </c>
      <c r="L51" s="150" t="s">
        <v>71</v>
      </c>
      <c r="M51" s="168" t="str">
        <f>IF(B51&gt;1,VLOOKUP(B51,DB!$D$4:$F$800,3,0),"")</f>
        <v>GARUDA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T7-GBS</v>
      </c>
      <c r="X51" s="160" t="str">
        <f t="shared" si="6"/>
        <v>EMB 135</v>
      </c>
      <c r="Y51" s="161" t="str">
        <f t="shared" si="7"/>
        <v>KARISMA</v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0.2548611111</v>
      </c>
    </row>
    <row r="52">
      <c r="A52" s="115">
        <v>35.0</v>
      </c>
      <c r="B52" s="117" t="s">
        <v>340</v>
      </c>
      <c r="C52" s="117" t="str">
        <f>IF(B52&gt;1,VLOOKUP(B52,DB!$D$4:$E$800,2,0),"")</f>
        <v>ATR 72</v>
      </c>
      <c r="D52" s="252" t="s">
        <v>7</v>
      </c>
      <c r="E52" s="206" t="b">
        <v>0</v>
      </c>
      <c r="F52" s="119">
        <v>0.2465277777777778</v>
      </c>
      <c r="G52" s="192" t="b">
        <v>1</v>
      </c>
      <c r="H52" s="299" t="s">
        <v>1092</v>
      </c>
      <c r="I52" s="122" t="str">
        <f>IF(K52&gt;1,VLOOKUP(K52,DB!$A$4:$B$500,2,0),"")</f>
        <v>EX RON</v>
      </c>
      <c r="J52" s="123" t="str">
        <f>IF(L52&gt;1,VLOOKUP(L52,DB!$A$4:$B$500,2,0),"")</f>
        <v>WAHH</v>
      </c>
      <c r="K52" s="124" t="s">
        <v>7</v>
      </c>
      <c r="L52" s="120" t="s">
        <v>527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VP-CLL</v>
      </c>
      <c r="X52" s="131" t="str">
        <f t="shared" si="6"/>
        <v>EMB 135</v>
      </c>
      <c r="Y52" s="132" t="str">
        <f t="shared" si="7"/>
        <v>KARISMA</v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0.2465277778</v>
      </c>
    </row>
    <row r="53">
      <c r="A53" s="168">
        <v>36.0</v>
      </c>
      <c r="B53" s="338" t="s">
        <v>705</v>
      </c>
      <c r="C53" s="338" t="str">
        <f>IF(B53&gt;1,VLOOKUP(B53,DB!$D$4:$E$800,2,0),"")</f>
        <v>CT 680</v>
      </c>
      <c r="D53" s="259" t="s">
        <v>7</v>
      </c>
      <c r="E53" s="199" t="b">
        <v>0</v>
      </c>
      <c r="F53" s="367">
        <v>0.16041666666666668</v>
      </c>
      <c r="G53" s="190" t="b">
        <v>1</v>
      </c>
      <c r="H53" s="300" t="s">
        <v>1096</v>
      </c>
      <c r="I53" s="152" t="str">
        <f>IF(K53&gt;1,VLOOKUP(K53,DB!$A$4:$B$500,2,0),"")</f>
        <v>EX RON</v>
      </c>
      <c r="J53" s="368" t="s">
        <v>1259</v>
      </c>
      <c r="K53" s="169" t="s">
        <v>7</v>
      </c>
      <c r="L53" s="150"/>
      <c r="M53" s="337" t="str">
        <f>IF(B53&gt;1,VLOOKUP(B53,DB!$D$4:$F$800,3,0),"")</f>
        <v>JIP</v>
      </c>
      <c r="N53" s="342" t="s">
        <v>1260</v>
      </c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0.1604166667</v>
      </c>
    </row>
    <row r="54">
      <c r="A54" s="115">
        <v>37.0</v>
      </c>
      <c r="B54" s="117" t="s">
        <v>319</v>
      </c>
      <c r="C54" s="117" t="str">
        <f>IF(B54&gt;1,VLOOKUP(B54,DB!$D$4:$E$800,2,0),"")</f>
        <v>A 320</v>
      </c>
      <c r="D54" s="252" t="s">
        <v>7</v>
      </c>
      <c r="E54" s="206" t="b">
        <v>0</v>
      </c>
      <c r="F54" s="119">
        <v>0.2951388888888889</v>
      </c>
      <c r="G54" s="192" t="b">
        <v>1</v>
      </c>
      <c r="H54" s="299" t="s">
        <v>1079</v>
      </c>
      <c r="I54" s="122" t="str">
        <f>IF(K54&gt;1,VLOOKUP(K54,DB!$A$4:$B$500,2,0),"")</f>
        <v>EX RON</v>
      </c>
      <c r="J54" s="123" t="str">
        <f>IF(L54&gt;1,VLOOKUP(L54,DB!$A$4:$B$500,2,0),"")</f>
        <v>WARR</v>
      </c>
      <c r="K54" s="124" t="s">
        <v>7</v>
      </c>
      <c r="L54" s="120" t="s">
        <v>208</v>
      </c>
      <c r="M54" s="115" t="str">
        <f>IF(B54&gt;1,VLOOKUP(B54,DB!$D$4:$F$800,3,0),"")</f>
        <v>BATIK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>PK-BON</v>
      </c>
      <c r="X54" s="131" t="str">
        <f t="shared" si="6"/>
        <v>G IV</v>
      </c>
      <c r="Y54" s="132" t="str">
        <f t="shared" si="7"/>
        <v>JETSET</v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0.2951388889</v>
      </c>
    </row>
    <row r="55">
      <c r="A55" s="168">
        <v>38.0</v>
      </c>
      <c r="B55" s="146" t="s">
        <v>24</v>
      </c>
      <c r="C55" s="146" t="str">
        <f>IF(B55&gt;1,VLOOKUP(B55,DB!$D$4:$E$800,2,0),"")</f>
        <v>B 733</v>
      </c>
      <c r="D55" s="259" t="s">
        <v>7</v>
      </c>
      <c r="E55" s="199" t="b">
        <v>0</v>
      </c>
      <c r="F55" s="148">
        <v>0.22916666666666666</v>
      </c>
      <c r="G55" s="190" t="b">
        <v>1</v>
      </c>
      <c r="H55" s="300" t="s">
        <v>1081</v>
      </c>
      <c r="I55" s="152" t="str">
        <f>IF(K55&gt;1,VLOOKUP(K55,DB!$A$4:$B$500,2,0),"")</f>
        <v>EX RON</v>
      </c>
      <c r="J55" s="150" t="s">
        <v>64</v>
      </c>
      <c r="K55" s="169" t="s">
        <v>7</v>
      </c>
      <c r="L55" s="150"/>
      <c r="M55" s="168" t="str">
        <f>IF(B55&gt;1,VLOOKUP(B55,DB!$D$4:$F$800,3,0),"")</f>
        <v>AIRNESIA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0.2291666667</v>
      </c>
      <c r="AF55" s="4"/>
    </row>
    <row r="56">
      <c r="A56" s="115">
        <v>39.0</v>
      </c>
      <c r="B56" s="117" t="s">
        <v>85</v>
      </c>
      <c r="C56" s="117" t="str">
        <f>IF(B56&gt;1,VLOOKUP(B56,DB!$D$4:$E$800,2,0),"")</f>
        <v>A 320</v>
      </c>
      <c r="D56" s="252" t="s">
        <v>7</v>
      </c>
      <c r="E56" s="206" t="b">
        <v>0</v>
      </c>
      <c r="F56" s="119">
        <v>0.3770833333333333</v>
      </c>
      <c r="G56" s="192" t="b">
        <v>1</v>
      </c>
      <c r="H56" s="299" t="s">
        <v>1088</v>
      </c>
      <c r="I56" s="122" t="str">
        <f>IF(K56&gt;1,VLOOKUP(K56,DB!$A$4:$B$500,2,0),"")</f>
        <v>EX RON</v>
      </c>
      <c r="J56" s="123" t="str">
        <f>IF(L56&gt;1,VLOOKUP(L56,DB!$A$4:$B$500,2,0),"")</f>
        <v>WARR</v>
      </c>
      <c r="K56" s="124" t="s">
        <v>7</v>
      </c>
      <c r="L56" s="120" t="s">
        <v>212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0.3770833333</v>
      </c>
      <c r="AF56" s="4"/>
    </row>
    <row r="57">
      <c r="A57" s="168">
        <v>40.0</v>
      </c>
      <c r="B57" s="146" t="s">
        <v>827</v>
      </c>
      <c r="C57" s="146" t="str">
        <f>IF(B57&gt;1,VLOOKUP(B57,DB!$D$4:$E$800,2,0),"")</f>
        <v>B 733</v>
      </c>
      <c r="D57" s="259" t="s">
        <v>7</v>
      </c>
      <c r="E57" s="199" t="b">
        <v>0</v>
      </c>
      <c r="F57" s="148">
        <v>0.24375</v>
      </c>
      <c r="G57" s="190" t="b">
        <v>1</v>
      </c>
      <c r="H57" s="300" t="s">
        <v>1093</v>
      </c>
      <c r="I57" s="152" t="str">
        <f>IF(K57&gt;1,VLOOKUP(K57,DB!$A$4:$B$500,2,0),"")</f>
        <v>EX RON</v>
      </c>
      <c r="J57" s="153" t="str">
        <f>IF(L57&gt;1,VLOOKUP(L57,DB!$A$4:$B$500,2,0),"")</f>
        <v>WAGG</v>
      </c>
      <c r="K57" s="169" t="s">
        <v>7</v>
      </c>
      <c r="L57" s="150" t="s">
        <v>302</v>
      </c>
      <c r="M57" s="168" t="str">
        <f>IF(B57&gt;1,VLOOKUP(B57,DB!$D$4:$F$800,3,0),"")</f>
        <v>TRIGANA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0.24375</v>
      </c>
      <c r="AF57" s="4"/>
    </row>
    <row r="58">
      <c r="A58" s="115">
        <v>41.0</v>
      </c>
      <c r="B58" s="115" t="s">
        <v>910</v>
      </c>
      <c r="C58" s="117" t="str">
        <f>IF(B58&gt;1,VLOOKUP(B58,DB!$D$4:$E$800,2,0),"")</f>
        <v>HK 850</v>
      </c>
      <c r="D58" s="252">
        <v>0.15694444444444444</v>
      </c>
      <c r="E58" s="224" t="b">
        <v>1</v>
      </c>
      <c r="F58" s="119">
        <v>0.2520833333333333</v>
      </c>
      <c r="G58" s="120" t="b">
        <v>1</v>
      </c>
      <c r="H58" s="230" t="s">
        <v>1077</v>
      </c>
      <c r="I58" s="219" t="s">
        <v>1135</v>
      </c>
      <c r="J58" s="120" t="s">
        <v>1178</v>
      </c>
      <c r="K58" s="124"/>
      <c r="L58" s="120"/>
      <c r="M58" s="115" t="str">
        <f>IF(B58&gt;1,VLOOKUP(B58,DB!$D$4:$F$800,3,0),"")</f>
        <v/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0.1569444444</v>
      </c>
      <c r="AE58" s="133">
        <f t="shared" si="41"/>
        <v>0.2520833333</v>
      </c>
      <c r="AF58" s="4"/>
    </row>
    <row r="59">
      <c r="A59" s="168">
        <v>42.0</v>
      </c>
      <c r="B59" s="168" t="s">
        <v>736</v>
      </c>
      <c r="C59" s="146" t="str">
        <f>IF(B59&gt;1,VLOOKUP(B59,DB!$D$4:$E$800,2,0),"")</f>
        <v>L 1000</v>
      </c>
      <c r="D59" s="259">
        <v>0.17291666666666666</v>
      </c>
      <c r="E59" s="226" t="b">
        <v>1</v>
      </c>
      <c r="F59" s="148">
        <v>0.24861111111111112</v>
      </c>
      <c r="G59" s="227" t="b">
        <v>1</v>
      </c>
      <c r="H59" s="228" t="s">
        <v>1085</v>
      </c>
      <c r="I59" s="221" t="s">
        <v>1140</v>
      </c>
      <c r="J59" s="150" t="s">
        <v>1178</v>
      </c>
      <c r="K59" s="169"/>
      <c r="L59" s="150"/>
      <c r="M59" s="168" t="str">
        <f>IF(B59&gt;1,VLOOKUP(B59,DB!$D$4:$F$800,3,0),"")</f>
        <v>PREMI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0.1729166667</v>
      </c>
      <c r="AE59" s="133">
        <f t="shared" si="41"/>
        <v>0.2486111111</v>
      </c>
      <c r="AF59" s="4"/>
    </row>
    <row r="60">
      <c r="A60" s="115">
        <v>43.0</v>
      </c>
      <c r="B60" s="115" t="s">
        <v>746</v>
      </c>
      <c r="C60" s="117" t="str">
        <f>IF(B60&gt;1,VLOOKUP(B60,DB!$D$4:$E$800,2,0),"")</f>
        <v>G VI</v>
      </c>
      <c r="D60" s="252">
        <v>0.18055555555555555</v>
      </c>
      <c r="E60" s="229" t="b">
        <v>1</v>
      </c>
      <c r="F60" s="119">
        <v>0.2659722222222222</v>
      </c>
      <c r="G60" s="192" t="b">
        <v>1</v>
      </c>
      <c r="H60" s="230" t="s">
        <v>1192</v>
      </c>
      <c r="I60" s="219" t="s">
        <v>1171</v>
      </c>
      <c r="J60" s="120" t="s">
        <v>1087</v>
      </c>
      <c r="K60" s="124"/>
      <c r="L60" s="120"/>
      <c r="M60" s="115" t="str">
        <f>IF(B60&gt;1,VLOOKUP(B60,DB!$D$4:$F$800,3,0),"")</f>
        <v>PREMI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0.1805555556</v>
      </c>
      <c r="AE60" s="133">
        <f t="shared" si="41"/>
        <v>0.2659722222</v>
      </c>
    </row>
    <row r="61">
      <c r="A61" s="168">
        <v>44.0</v>
      </c>
      <c r="B61" s="168" t="s">
        <v>857</v>
      </c>
      <c r="C61" s="146" t="str">
        <f>IF(B61&gt;1,VLOOKUP(B61,DB!$D$4:$E$800,2,0),"")</f>
        <v>LJ 60</v>
      </c>
      <c r="D61" s="259">
        <v>0.19583333333333333</v>
      </c>
      <c r="E61" s="231" t="b">
        <v>1</v>
      </c>
      <c r="F61" s="148">
        <v>0.30486111111111114</v>
      </c>
      <c r="G61" s="190" t="b">
        <v>1</v>
      </c>
      <c r="H61" s="228" t="s">
        <v>1137</v>
      </c>
      <c r="I61" s="221" t="s">
        <v>1096</v>
      </c>
      <c r="J61" s="150" t="s">
        <v>190</v>
      </c>
      <c r="K61" s="169"/>
      <c r="L61" s="150"/>
      <c r="M61" s="168" t="s">
        <v>1136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0.1958333333</v>
      </c>
      <c r="AE61" s="133">
        <f t="shared" si="41"/>
        <v>0.3048611111</v>
      </c>
    </row>
    <row r="62">
      <c r="A62" s="115">
        <v>45.0</v>
      </c>
      <c r="B62" s="115" t="s">
        <v>749</v>
      </c>
      <c r="C62" s="117" t="str">
        <f>IF(B62&gt;1,VLOOKUP(B62,DB!$D$4:$E$800,2,0),"")</f>
        <v>G V</v>
      </c>
      <c r="D62" s="264">
        <v>0.20694444444444443</v>
      </c>
      <c r="E62" s="232" t="b">
        <v>1</v>
      </c>
      <c r="F62" s="233">
        <v>0.2611111111111111</v>
      </c>
      <c r="G62" s="234" t="b">
        <v>1</v>
      </c>
      <c r="H62" s="235" t="s">
        <v>1193</v>
      </c>
      <c r="I62" s="219" t="s">
        <v>1171</v>
      </c>
      <c r="J62" s="120" t="s">
        <v>1092</v>
      </c>
      <c r="K62" s="236"/>
      <c r="L62" s="227"/>
      <c r="M62" s="115" t="str">
        <f>IF(B62&gt;1,VLOOKUP(B62,DB!$D$4:$F$800,3,0),"")</f>
        <v>PREMI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0.2069444444</v>
      </c>
      <c r="AE62" s="133">
        <f t="shared" si="41"/>
        <v>0.2611111111</v>
      </c>
    </row>
    <row r="63">
      <c r="A63" s="168">
        <v>46.0</v>
      </c>
      <c r="B63" s="337" t="s">
        <v>785</v>
      </c>
      <c r="C63" s="338" t="str">
        <f>IF(B63&gt;1,VLOOKUP(B63,DB!$D$4:$E$800,2,0),"")</f>
        <v>B 735</v>
      </c>
      <c r="D63" s="259" t="s">
        <v>7</v>
      </c>
      <c r="E63" s="231" t="b">
        <v>0</v>
      </c>
      <c r="F63" s="367">
        <v>0.24305555555555555</v>
      </c>
      <c r="G63" s="190" t="b">
        <v>0</v>
      </c>
      <c r="H63" s="228" t="s">
        <v>1251</v>
      </c>
      <c r="I63" s="152" t="str">
        <f>IF(K63&gt;1,VLOOKUP(K63,DB!$A$4:$B$500,2,0),"")</f>
        <v>EX RON</v>
      </c>
      <c r="J63" s="368" t="s">
        <v>1259</v>
      </c>
      <c r="K63" s="169" t="s">
        <v>7</v>
      </c>
      <c r="L63" s="368" t="s">
        <v>1261</v>
      </c>
      <c r="M63" s="337" t="str">
        <f>IF(B63&gt;1,VLOOKUP(B63,DB!$D$4:$F$800,3,0),"")</f>
        <v>TNI AU</v>
      </c>
      <c r="N63" s="342" t="s">
        <v>1262</v>
      </c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>
        <f t="shared" si="41"/>
        <v>0.2430555556</v>
      </c>
    </row>
    <row r="64">
      <c r="A64" s="115">
        <v>47.0</v>
      </c>
      <c r="B64" s="115" t="s">
        <v>833</v>
      </c>
      <c r="C64" s="117" t="str">
        <f>IF(B64&gt;1,VLOOKUP(B64,DB!$D$4:$E$800,2,0),"")</f>
        <v>B 733</v>
      </c>
      <c r="D64" s="252">
        <v>0.25763888888888886</v>
      </c>
      <c r="E64" s="229" t="b">
        <v>1</v>
      </c>
      <c r="F64" s="119">
        <v>0.32190770833403803</v>
      </c>
      <c r="G64" s="192" t="b">
        <v>1</v>
      </c>
      <c r="H64" s="230" t="s">
        <v>1097</v>
      </c>
      <c r="I64" s="122" t="str">
        <f>IF(K64&gt;1,VLOOKUP(K64,DB!$A$4:$B$500,2,0),"")</f>
        <v>WIMM</v>
      </c>
      <c r="J64" s="123" t="str">
        <f>IF(L64&gt;1,VLOOKUP(L64,DB!$A$4:$B$500,2,0),"")</f>
        <v>WIKK</v>
      </c>
      <c r="K64" s="124" t="s">
        <v>292</v>
      </c>
      <c r="L64" s="120" t="s">
        <v>613</v>
      </c>
      <c r="M64" s="115" t="str">
        <f>IF(B64&gt;1,VLOOKUP(B64,DB!$D$4:$F$800,3,0),"")</f>
        <v>TRIGANA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0.2576388889</v>
      </c>
      <c r="AE64" s="133">
        <f t="shared" si="41"/>
        <v>0.3219077083</v>
      </c>
    </row>
    <row r="65">
      <c r="A65" s="168">
        <v>48.0</v>
      </c>
      <c r="B65" s="168" t="s">
        <v>286</v>
      </c>
      <c r="C65" s="146" t="str">
        <f>IF(B65&gt;1,VLOOKUP(B65,DB!$D$4:$E$800,2,0),"")</f>
        <v>A 320</v>
      </c>
      <c r="D65" s="259">
        <v>0.2604166666666667</v>
      </c>
      <c r="E65" s="231" t="b">
        <v>1</v>
      </c>
      <c r="F65" s="148">
        <v>0.3840277777777778</v>
      </c>
      <c r="G65" s="190" t="b">
        <v>1</v>
      </c>
      <c r="H65" s="228" t="s">
        <v>1080</v>
      </c>
      <c r="I65" s="152" t="str">
        <f>IF(K65&gt;1,VLOOKUP(K65,DB!$A$4:$B$500,2,0),"")</f>
        <v>WARR</v>
      </c>
      <c r="J65" s="153" t="str">
        <f>IF(L65&gt;1,VLOOKUP(L65,DB!$A$4:$B$500,2,0),"")</f>
        <v>WIPP</v>
      </c>
      <c r="K65" s="169" t="s">
        <v>204</v>
      </c>
      <c r="L65" s="150" t="s">
        <v>157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0.2604166667</v>
      </c>
      <c r="AE65" s="133">
        <f t="shared" si="41"/>
        <v>0.3840277778</v>
      </c>
    </row>
    <row r="66">
      <c r="A66" s="115">
        <v>49.0</v>
      </c>
      <c r="B66" s="115" t="s">
        <v>819</v>
      </c>
      <c r="C66" s="117" t="str">
        <f>IF(B66&gt;1,VLOOKUP(B66,DB!$D$4:$E$800,2,0),"")</f>
        <v>B 733</v>
      </c>
      <c r="D66" s="252">
        <v>0.2638888888888889</v>
      </c>
      <c r="E66" s="229" t="b">
        <v>1</v>
      </c>
      <c r="F66" s="119">
        <v>0.3236111111111111</v>
      </c>
      <c r="G66" s="192" t="b">
        <v>1</v>
      </c>
      <c r="H66" s="230" t="s">
        <v>1101</v>
      </c>
      <c r="I66" s="122" t="str">
        <f>IF(K66&gt;1,VLOOKUP(K66,DB!$A$4:$B$500,2,0),"")</f>
        <v>WSSS</v>
      </c>
      <c r="J66" s="123" t="str">
        <f>IF(L66&gt;1,VLOOKUP(L66,DB!$A$4:$B$500,2,0),"")</f>
        <v>WALL</v>
      </c>
      <c r="K66" s="124" t="s">
        <v>86</v>
      </c>
      <c r="L66" s="120" t="s">
        <v>91</v>
      </c>
      <c r="M66" s="115" t="str">
        <f>IF(B66&gt;1,VLOOKUP(B66,DB!$D$4:$F$800,3,0),"")</f>
        <v>TRI MG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0.2638888889</v>
      </c>
      <c r="AE66" s="133">
        <f t="shared" si="41"/>
        <v>0.3236111111</v>
      </c>
    </row>
    <row r="67">
      <c r="A67" s="168">
        <v>50.0</v>
      </c>
      <c r="B67" s="168" t="s">
        <v>823</v>
      </c>
      <c r="C67" s="146" t="str">
        <f>IF(B67&gt;1,VLOOKUP(B67,DB!$D$4:$E$800,2,0),"")</f>
        <v>B 733</v>
      </c>
      <c r="D67" s="259">
        <v>0.29375</v>
      </c>
      <c r="E67" s="231" t="b">
        <v>1</v>
      </c>
      <c r="F67" s="148">
        <v>0.4016989236115478</v>
      </c>
      <c r="G67" s="190" t="b">
        <v>1</v>
      </c>
      <c r="H67" s="228" t="s">
        <v>1093</v>
      </c>
      <c r="I67" s="152" t="str">
        <f>IF(K67&gt;1,VLOOKUP(K67,DB!$A$4:$B$500,2,0),"")</f>
        <v>WAMM</v>
      </c>
      <c r="J67" s="153" t="str">
        <f>IF(L67&gt;1,VLOOKUP(L67,DB!$A$4:$B$500,2,0),"")</f>
        <v>WAOO</v>
      </c>
      <c r="K67" s="169" t="s">
        <v>361</v>
      </c>
      <c r="L67" s="150" t="s">
        <v>341</v>
      </c>
      <c r="M67" s="168" t="str">
        <f>IF(B67&gt;1,VLOOKUP(B67,DB!$D$4:$F$800,3,0),"")</f>
        <v>TRIGANA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0.29375</v>
      </c>
      <c r="AE67" s="133">
        <f t="shared" si="41"/>
        <v>0.4016989236</v>
      </c>
    </row>
    <row r="68">
      <c r="A68" s="115">
        <v>51.0</v>
      </c>
      <c r="B68" s="115" t="s">
        <v>749</v>
      </c>
      <c r="C68" s="117" t="str">
        <f>IF(B68&gt;1,VLOOKUP(B68,DB!$D$4:$E$800,2,0),"")</f>
        <v>G V</v>
      </c>
      <c r="D68" s="264">
        <v>0.2625</v>
      </c>
      <c r="E68" s="232" t="b">
        <v>1</v>
      </c>
      <c r="F68" s="233">
        <v>0.3142727893500705</v>
      </c>
      <c r="G68" s="234" t="b">
        <v>1</v>
      </c>
      <c r="H68" s="235" t="s">
        <v>1092</v>
      </c>
      <c r="I68" s="219" t="s">
        <v>1193</v>
      </c>
      <c r="J68" s="120" t="s">
        <v>89</v>
      </c>
      <c r="K68" s="236"/>
      <c r="L68" s="227"/>
      <c r="M68" s="115" t="str">
        <f>IF(B68&gt;1,VLOOKUP(B68,DB!$D$4:$F$800,3,0),"")</f>
        <v>PREMI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0.2625</v>
      </c>
      <c r="AE68" s="133">
        <f t="shared" si="41"/>
        <v>0.3142727894</v>
      </c>
    </row>
    <row r="69">
      <c r="A69" s="168">
        <v>52.0</v>
      </c>
      <c r="B69" s="168" t="s">
        <v>746</v>
      </c>
      <c r="C69" s="146" t="str">
        <f>IF(B69&gt;1,VLOOKUP(B69,DB!$D$4:$E$800,2,0),"")</f>
        <v>G VI</v>
      </c>
      <c r="D69" s="259">
        <v>0.26805555555555555</v>
      </c>
      <c r="E69" s="231" t="b">
        <v>1</v>
      </c>
      <c r="F69" s="148">
        <v>0.3365881712961709</v>
      </c>
      <c r="G69" s="190" t="b">
        <v>1</v>
      </c>
      <c r="H69" s="228" t="s">
        <v>1087</v>
      </c>
      <c r="I69" s="221" t="s">
        <v>1192</v>
      </c>
      <c r="J69" s="150" t="s">
        <v>1230</v>
      </c>
      <c r="K69" s="169"/>
      <c r="L69" s="150" t="s">
        <v>1231</v>
      </c>
      <c r="M69" s="168" t="str">
        <f>IF(B69&gt;1,VLOOKUP(B69,DB!$D$4:$F$800,3,0),"")</f>
        <v>PREMI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0.2680555556</v>
      </c>
      <c r="AE69" s="133">
        <f t="shared" si="41"/>
        <v>0.3365881713</v>
      </c>
    </row>
    <row r="70">
      <c r="A70" s="115">
        <v>53.0</v>
      </c>
      <c r="B70" s="115" t="s">
        <v>307</v>
      </c>
      <c r="C70" s="117" t="str">
        <f>IF(B70&gt;1,VLOOKUP(B70,DB!$D$4:$E$800,2,0),"")</f>
        <v>A 320</v>
      </c>
      <c r="D70" s="252">
        <v>0.2826388888888889</v>
      </c>
      <c r="E70" s="229" t="b">
        <v>1</v>
      </c>
      <c r="F70" s="119">
        <v>0.4013888888888889</v>
      </c>
      <c r="G70" s="192" t="b">
        <v>1</v>
      </c>
      <c r="H70" s="230" t="s">
        <v>1076</v>
      </c>
      <c r="I70" s="219" t="s">
        <v>1148</v>
      </c>
      <c r="J70" s="123" t="str">
        <f>IF(L70&gt;1,VLOOKUP(L70,DB!$A$4:$B$500,2,0),"")</f>
        <v>WAHQ</v>
      </c>
      <c r="K70" s="124"/>
      <c r="L70" s="120" t="s">
        <v>150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0</v>
      </c>
      <c r="AA70" s="64"/>
      <c r="AC70" s="133"/>
      <c r="AD70" s="133">
        <f t="shared" si="40"/>
        <v>0.2826388889</v>
      </c>
      <c r="AE70" s="133">
        <f t="shared" si="41"/>
        <v>0.4013888889</v>
      </c>
      <c r="AF70" s="248" t="s">
        <v>1180</v>
      </c>
    </row>
    <row r="71">
      <c r="A71" s="168">
        <v>54.0</v>
      </c>
      <c r="B71" s="331" t="s">
        <v>305</v>
      </c>
      <c r="C71" s="332" t="str">
        <f>IF(B71&gt;1,VLOOKUP(B71,DB!$D$4:$E$800,2,0),"")</f>
        <v>A 320</v>
      </c>
      <c r="D71" s="259">
        <v>0.3298611111111111</v>
      </c>
      <c r="E71" s="231" t="b">
        <v>1</v>
      </c>
      <c r="F71" s="333">
        <v>0.41402532407664694</v>
      </c>
      <c r="G71" s="190" t="b">
        <v>1</v>
      </c>
      <c r="H71" s="228" t="s">
        <v>1100</v>
      </c>
      <c r="I71" s="152" t="str">
        <f>IF(K71&gt;1,VLOOKUP(K71,DB!$A$4:$B$500,2,0),"")</f>
        <v>WIBB</v>
      </c>
      <c r="J71" s="334" t="str">
        <f>IF(L71&gt;1,VLOOKUP(L71,DB!$A$4:$B$500,2,0),"")</f>
        <v>WAHS</v>
      </c>
      <c r="K71" s="169" t="s">
        <v>179</v>
      </c>
      <c r="L71" s="335" t="s">
        <v>258</v>
      </c>
      <c r="M71" s="168" t="str">
        <f>IF(B71&gt;1,VLOOKUP(B71,DB!$D$4:$F$800,3,0),"")</f>
        <v>BATIK AIR</v>
      </c>
      <c r="N71" s="336" t="s">
        <v>1263</v>
      </c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0</v>
      </c>
      <c r="AA71" s="64"/>
      <c r="AC71" s="133"/>
      <c r="AD71" s="133">
        <f t="shared" si="40"/>
        <v>0.3298611111</v>
      </c>
      <c r="AE71" s="133">
        <f t="shared" si="41"/>
        <v>0.4140253241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100</v>
      </c>
      <c r="C72" s="117" t="str">
        <f>IF(B72&gt;1,VLOOKUP(B72,DB!$D$4:$E$800,2,0),"")</f>
        <v>A 320</v>
      </c>
      <c r="D72" s="264">
        <v>0.36041666666666666</v>
      </c>
      <c r="E72" s="232" t="b">
        <v>1</v>
      </c>
      <c r="F72" s="233">
        <v>0.40555555555555556</v>
      </c>
      <c r="G72" s="234" t="b">
        <v>1</v>
      </c>
      <c r="H72" s="235" t="s">
        <v>1078</v>
      </c>
      <c r="I72" s="122" t="str">
        <f>IF(K72&gt;1,VLOOKUP(K72,DB!$A$4:$B$500,2,0),"")</f>
        <v>WIPP</v>
      </c>
      <c r="J72" s="123" t="str">
        <f>IF(L72&gt;1,VLOOKUP(L72,DB!$A$4:$B$500,2,0),"")</f>
        <v>WADD</v>
      </c>
      <c r="K72" s="236" t="s">
        <v>163</v>
      </c>
      <c r="L72" s="227" t="s">
        <v>192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PK-SNF</v>
      </c>
      <c r="X72" s="131" t="str">
        <f t="shared" si="6"/>
        <v>C 208</v>
      </c>
      <c r="Y72" s="132" t="str">
        <f t="shared" si="7"/>
        <v>PTN</v>
      </c>
      <c r="Z72" s="104" t="b">
        <v>0</v>
      </c>
      <c r="AA72" s="64"/>
      <c r="AC72" s="133"/>
      <c r="AD72" s="133">
        <f t="shared" si="40"/>
        <v>0.3604166667</v>
      </c>
      <c r="AE72" s="133">
        <f t="shared" si="41"/>
        <v>0.4055555556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899</v>
      </c>
      <c r="C73" s="146" t="str">
        <f>IF(B73&gt;1,VLOOKUP(B73,DB!$D$4:$E$800,2,0),"")</f>
        <v>G VI</v>
      </c>
      <c r="D73" s="259">
        <v>0.34930555555555554</v>
      </c>
      <c r="E73" s="231" t="b">
        <v>1</v>
      </c>
      <c r="F73" s="148">
        <v>0.37569444444444444</v>
      </c>
      <c r="G73" s="190" t="b">
        <v>1</v>
      </c>
      <c r="H73" s="228" t="s">
        <v>1096</v>
      </c>
      <c r="I73" s="221" t="s">
        <v>1178</v>
      </c>
      <c r="J73" s="150" t="s">
        <v>89</v>
      </c>
      <c r="K73" s="169"/>
      <c r="L73" s="150"/>
      <c r="M73" s="168" t="s">
        <v>1138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AMM</v>
      </c>
      <c r="Z73" s="104" t="b">
        <v>0</v>
      </c>
      <c r="AA73" s="64"/>
      <c r="AC73" s="133"/>
      <c r="AD73" s="133">
        <f t="shared" si="40"/>
        <v>0.3493055556</v>
      </c>
      <c r="AE73" s="133">
        <f t="shared" si="41"/>
        <v>0.3756944444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775</v>
      </c>
      <c r="C74" s="117" t="str">
        <f>IF(B74&gt;1,VLOOKUP(B74,DB!$D$4:$E$800,2,0),"")</f>
        <v>AVANTI</v>
      </c>
      <c r="D74" s="252">
        <v>0.3263888888888889</v>
      </c>
      <c r="E74" s="229" t="b">
        <v>1</v>
      </c>
      <c r="F74" s="119">
        <v>0.36180555555555555</v>
      </c>
      <c r="G74" s="192" t="b">
        <v>1</v>
      </c>
      <c r="H74" s="230" t="s">
        <v>1081</v>
      </c>
      <c r="I74" s="219" t="s">
        <v>592</v>
      </c>
      <c r="J74" s="120" t="s">
        <v>309</v>
      </c>
      <c r="K74" s="124"/>
      <c r="L74" s="120"/>
      <c r="M74" s="115" t="s">
        <v>771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PK-BVX</v>
      </c>
      <c r="X74" s="131" t="str">
        <f t="shared" si="6"/>
        <v>AVANTI</v>
      </c>
      <c r="Y74" s="132" t="str">
        <f t="shared" si="7"/>
        <v>SUSI AIR</v>
      </c>
      <c r="Z74" s="104" t="b">
        <v>0</v>
      </c>
      <c r="AA74" s="64"/>
      <c r="AC74" s="133"/>
      <c r="AD74" s="133">
        <f t="shared" si="40"/>
        <v>0.3263888889</v>
      </c>
      <c r="AE74" s="133">
        <f t="shared" si="41"/>
        <v>0.3618055556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56" t="s">
        <v>1016</v>
      </c>
      <c r="C75" s="146" t="str">
        <f>IF(B75&gt;1,VLOOKUP(B75,DB!$D$4:$E$800,2,0),"")</f>
        <v>G 500</v>
      </c>
      <c r="D75" s="369">
        <v>0.36736111111111114</v>
      </c>
      <c r="E75" s="231" t="b">
        <v>1</v>
      </c>
      <c r="F75" s="148">
        <v>0.42862488425453193</v>
      </c>
      <c r="G75" s="190" t="b">
        <v>1</v>
      </c>
      <c r="H75" s="228" t="s">
        <v>1079</v>
      </c>
      <c r="I75" s="221" t="s">
        <v>1171</v>
      </c>
      <c r="J75" s="150" t="s">
        <v>231</v>
      </c>
      <c r="K75" s="169"/>
      <c r="L75" s="150"/>
      <c r="M75" s="168" t="s">
        <v>1138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0.3673611111</v>
      </c>
      <c r="AE75" s="133">
        <f t="shared" si="41"/>
        <v>0.4286248843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778</v>
      </c>
      <c r="C76" s="117" t="str">
        <f>IF(B76&gt;1,VLOOKUP(B76,DB!$D$4:$E$800,2,0),"")</f>
        <v>C 208</v>
      </c>
      <c r="D76" s="252">
        <v>0.3423611111111111</v>
      </c>
      <c r="E76" s="229" t="b">
        <v>1</v>
      </c>
      <c r="F76" s="119">
        <v>0.3715277777777778</v>
      </c>
      <c r="G76" s="192" t="b">
        <v>1</v>
      </c>
      <c r="H76" s="230" t="s">
        <v>1075</v>
      </c>
      <c r="I76" s="122" t="str">
        <f>IF(K76&gt;1,VLOOKUP(K76,DB!$A$4:$B$500,2,0),"")</f>
        <v>WICN</v>
      </c>
      <c r="J76" s="123" t="str">
        <f>IF(L76&gt;1,VLOOKUP(L76,DB!$A$4:$B$500,2,0),"")</f>
        <v>WICN</v>
      </c>
      <c r="K76" s="124" t="s">
        <v>594</v>
      </c>
      <c r="L76" s="120" t="s">
        <v>600</v>
      </c>
      <c r="M76" s="115" t="str">
        <f>IF(B76&gt;1,VLOOKUP(B76,DB!$D$4:$F$800,3,0),"")</f>
        <v>SUSI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0.3423611111</v>
      </c>
      <c r="AE76" s="133">
        <f t="shared" si="41"/>
        <v>0.3715277778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340</v>
      </c>
      <c r="C77" s="146" t="str">
        <f>IF(B77&gt;1,VLOOKUP(B77,DB!$D$4:$E$800,2,0),"")</f>
        <v>ATR 72</v>
      </c>
      <c r="D77" s="259">
        <v>0.36944444444444446</v>
      </c>
      <c r="E77" s="231" t="b">
        <v>1</v>
      </c>
      <c r="F77" s="148">
        <v>0.4061229976869072</v>
      </c>
      <c r="G77" s="190" t="b">
        <v>1</v>
      </c>
      <c r="H77" s="228" t="s">
        <v>1084</v>
      </c>
      <c r="I77" s="152" t="str">
        <f>IF(K77&gt;1,VLOOKUP(K77,DB!$A$4:$B$500,2,0),"")</f>
        <v>WAHH</v>
      </c>
      <c r="J77" s="153" t="str">
        <f>IF(L77&gt;1,VLOOKUP(L77,DB!$A$4:$B$500,2,0),"")</f>
        <v>WAHH</v>
      </c>
      <c r="K77" s="169" t="s">
        <v>531</v>
      </c>
      <c r="L77" s="150" t="s">
        <v>537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0.3694444444</v>
      </c>
      <c r="AE77" s="133">
        <f t="shared" si="41"/>
        <v>0.4061229977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902</v>
      </c>
      <c r="C78" s="117" t="str">
        <f>IF(B78&gt;1,VLOOKUP(B78,DB!$D$4:$E$800,2,0),"")</f>
        <v>EMB 135</v>
      </c>
      <c r="D78" s="252">
        <v>0.36736111111111114</v>
      </c>
      <c r="E78" s="229" t="b">
        <v>1</v>
      </c>
      <c r="F78" s="119">
        <v>0.40902777777777777</v>
      </c>
      <c r="G78" s="192" t="b">
        <v>1</v>
      </c>
      <c r="H78" s="230" t="s">
        <v>1077</v>
      </c>
      <c r="I78" s="219" t="s">
        <v>1171</v>
      </c>
      <c r="J78" s="120" t="s">
        <v>252</v>
      </c>
      <c r="K78" s="124"/>
      <c r="L78" s="120"/>
      <c r="M78" s="115" t="str">
        <f>IF(B78&gt;1,VLOOKUP(B78,DB!$D$4:$F$800,3,0),"")</f>
        <v/>
      </c>
      <c r="N78" s="370" t="s">
        <v>1264</v>
      </c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0.3673611111</v>
      </c>
      <c r="AE78" s="133">
        <f t="shared" si="41"/>
        <v>0.4090277778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702</v>
      </c>
      <c r="C79" s="146" t="str">
        <f>IF(B79&gt;1,VLOOKUP(B79,DB!$D$4:$E$800,2,0),"")</f>
        <v>CL 850</v>
      </c>
      <c r="D79" s="259">
        <v>0.3729166666666667</v>
      </c>
      <c r="E79" s="231" t="b">
        <v>1</v>
      </c>
      <c r="F79" s="148">
        <v>0.41693428240250796</v>
      </c>
      <c r="G79" s="190" t="b">
        <v>1</v>
      </c>
      <c r="H79" s="228" t="s">
        <v>1092</v>
      </c>
      <c r="I79" s="221" t="s">
        <v>1152</v>
      </c>
      <c r="J79" s="150" t="s">
        <v>1225</v>
      </c>
      <c r="K79" s="169"/>
      <c r="L79" s="150" t="s">
        <v>1240</v>
      </c>
      <c r="M79" s="168" t="str">
        <f>IF(B79&gt;1,VLOOKUP(B79,DB!$D$4:$F$800,3,0),"")</f>
        <v>JETSET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0.3729166667</v>
      </c>
      <c r="AE79" s="133">
        <f t="shared" si="41"/>
        <v>0.4169342824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456</v>
      </c>
      <c r="C80" s="117" t="str">
        <f>IF(B80&gt;1,VLOOKUP(B80,DB!$D$4:$E$800,2,0),"")</f>
        <v>A 320</v>
      </c>
      <c r="D80" s="252">
        <v>0.38819444444444445</v>
      </c>
      <c r="E80" s="229" t="b">
        <v>1</v>
      </c>
      <c r="F80" s="119">
        <v>0.4624752546296804</v>
      </c>
      <c r="G80" s="192" t="b">
        <v>1</v>
      </c>
      <c r="H80" s="230" t="s">
        <v>1080</v>
      </c>
      <c r="I80" s="122" t="str">
        <f>IF(K80&gt;1,VLOOKUP(K80,DB!$A$4:$B$500,2,0),"")</f>
        <v>WARR</v>
      </c>
      <c r="J80" s="123" t="str">
        <f>IF(L80&gt;1,VLOOKUP(L80,DB!$A$4:$B$500,2,0),"")</f>
        <v>WIPP</v>
      </c>
      <c r="K80" s="124" t="s">
        <v>497</v>
      </c>
      <c r="L80" s="120" t="s">
        <v>463</v>
      </c>
      <c r="M80" s="115" t="str">
        <f>IF(B80&gt;1,VLOOKUP(B80,DB!$D$4:$F$800,3,0),"")</f>
        <v>CITILINK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0.3881944444</v>
      </c>
      <c r="AE80" s="133">
        <f t="shared" si="41"/>
        <v>0.4624752546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827</v>
      </c>
      <c r="C81" s="146" t="str">
        <f>IF(B81&gt;1,VLOOKUP(B81,DB!$D$4:$E$800,2,0),"")</f>
        <v>B 733</v>
      </c>
      <c r="D81" s="259">
        <v>0.4125</v>
      </c>
      <c r="E81" s="231" t="b">
        <v>1</v>
      </c>
      <c r="F81" s="148">
        <v>0.6305555555555555</v>
      </c>
      <c r="G81" s="190" t="b">
        <v>1</v>
      </c>
      <c r="H81" s="228" t="s">
        <v>1101</v>
      </c>
      <c r="I81" s="152" t="str">
        <f>IF(K81&gt;1,VLOOKUP(K81,DB!$A$4:$B$500,2,0),"")</f>
        <v>WAGG</v>
      </c>
      <c r="J81" s="153" t="str">
        <f>IF(L81&gt;1,VLOOKUP(L81,DB!$A$4:$B$500,2,0),"")</f>
        <v>WAGG</v>
      </c>
      <c r="K81" s="169" t="s">
        <v>306</v>
      </c>
      <c r="L81" s="150" t="s">
        <v>300</v>
      </c>
      <c r="M81" s="168" t="str">
        <f>IF(B81&gt;1,VLOOKUP(B81,DB!$D$4:$F$800,3,0),"")</f>
        <v>TRIGANA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0.4125</v>
      </c>
      <c r="AE81" s="133">
        <f t="shared" si="41"/>
        <v>0.6305555556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385</v>
      </c>
      <c r="C82" s="117" t="str">
        <f>IF(B82&gt;1,VLOOKUP(B82,DB!$D$4:$E$800,2,0),"")</f>
        <v>A 320</v>
      </c>
      <c r="D82" s="252">
        <v>0.41944444444444445</v>
      </c>
      <c r="E82" s="229" t="b">
        <v>1</v>
      </c>
      <c r="F82" s="119">
        <v>0.4465277777777778</v>
      </c>
      <c r="G82" s="192" t="b">
        <v>1</v>
      </c>
      <c r="H82" s="230" t="s">
        <v>1084</v>
      </c>
      <c r="I82" s="122" t="str">
        <f>IF(K82&gt;1,VLOOKUP(K82,DB!$A$4:$B$500,2,0),"")</f>
        <v>WARR</v>
      </c>
      <c r="J82" s="123" t="str">
        <f>IF(L82&gt;1,VLOOKUP(L82,DB!$A$4:$B$500,2,0),"")</f>
        <v>WAHI</v>
      </c>
      <c r="K82" s="124" t="s">
        <v>489</v>
      </c>
      <c r="L82" s="120" t="s">
        <v>467</v>
      </c>
      <c r="M82" s="115" t="str">
        <f>IF(B82&gt;1,VLOOKUP(B82,DB!$D$4:$F$800,3,0),"")</f>
        <v>CITILINK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0.4194444444</v>
      </c>
      <c r="AE82" s="133">
        <f t="shared" si="41"/>
        <v>0.4465277778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176</v>
      </c>
      <c r="C83" s="146" t="str">
        <f>IF(B83&gt;1,VLOOKUP(B83,DB!$D$4:$E$800,2,0),"")</f>
        <v>A 320</v>
      </c>
      <c r="D83" s="259">
        <v>0.4388888888888889</v>
      </c>
      <c r="E83" s="231" t="b">
        <v>1</v>
      </c>
      <c r="F83" s="148">
        <v>0.4689757986125187</v>
      </c>
      <c r="G83" s="190" t="b">
        <v>1</v>
      </c>
      <c r="H83" s="228" t="s">
        <v>1078</v>
      </c>
      <c r="I83" s="152" t="str">
        <f>IF(K83&gt;1,VLOOKUP(K83,DB!$A$4:$B$500,2,0),"")</f>
        <v>WARR</v>
      </c>
      <c r="J83" s="153" t="str">
        <f>IF(L83&gt;1,VLOOKUP(L83,DB!$A$4:$B$500,2,0),"")</f>
        <v>WARR</v>
      </c>
      <c r="K83" s="169" t="s">
        <v>206</v>
      </c>
      <c r="L83" s="150" t="s">
        <v>220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0.4388888889</v>
      </c>
      <c r="AE83" s="133">
        <f t="shared" si="41"/>
        <v>0.4689757986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182</v>
      </c>
      <c r="C84" s="117" t="str">
        <f>IF(B84&gt;1,VLOOKUP(B84,DB!$D$4:$E$800,2,0),"")</f>
        <v>A 320</v>
      </c>
      <c r="D84" s="252">
        <v>0.44583333333333336</v>
      </c>
      <c r="E84" s="229" t="b">
        <v>1</v>
      </c>
      <c r="F84" s="119">
        <v>0.5727146180579439</v>
      </c>
      <c r="G84" s="192" t="b">
        <v>1</v>
      </c>
      <c r="H84" s="230" t="s">
        <v>1079</v>
      </c>
      <c r="I84" s="122" t="str">
        <f>IF(K84&gt;1,VLOOKUP(K84,DB!$A$4:$B$500,2,0),"")</f>
        <v>WARA</v>
      </c>
      <c r="J84" s="123" t="str">
        <f>IF(L84&gt;1,VLOOKUP(L84,DB!$A$4:$B$500,2,0),"")</f>
        <v>WIMM</v>
      </c>
      <c r="K84" s="124" t="s">
        <v>264</v>
      </c>
      <c r="L84" s="120" t="s">
        <v>141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0.4458333333</v>
      </c>
      <c r="AE84" s="133">
        <f t="shared" si="41"/>
        <v>0.5727146181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833</v>
      </c>
      <c r="C85" s="146" t="str">
        <f>IF(B85&gt;1,VLOOKUP(B85,DB!$D$4:$E$800,2,0),"")</f>
        <v>B 733</v>
      </c>
      <c r="D85" s="259">
        <v>0.46805555555555556</v>
      </c>
      <c r="E85" s="231" t="b">
        <v>1</v>
      </c>
      <c r="F85" s="148">
        <v>0.5993055555555555</v>
      </c>
      <c r="G85" s="190" t="b">
        <v>1</v>
      </c>
      <c r="H85" s="228" t="s">
        <v>1093</v>
      </c>
      <c r="I85" s="152" t="str">
        <f>IF(K85&gt;1,VLOOKUP(K85,DB!$A$4:$B$500,2,0),"")</f>
        <v>WIKK</v>
      </c>
      <c r="J85" s="153" t="str">
        <f>IF(L85&gt;1,VLOOKUP(L85,DB!$A$4:$B$500,2,0),"")</f>
        <v>WIKK</v>
      </c>
      <c r="K85" s="169" t="s">
        <v>615</v>
      </c>
      <c r="L85" s="150" t="s">
        <v>308</v>
      </c>
      <c r="M85" s="168" t="str">
        <f>IF(B85&gt;1,VLOOKUP(B85,DB!$D$4:$F$800,3,0),"")</f>
        <v>TRIGANA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0.4680555556</v>
      </c>
      <c r="AE85" s="133">
        <f t="shared" si="41"/>
        <v>0.5993055556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413</v>
      </c>
      <c r="C86" s="117" t="str">
        <f>IF(B86&gt;1,VLOOKUP(B86,DB!$D$4:$E$800,2,0),"")</f>
        <v>A 320</v>
      </c>
      <c r="D86" s="252">
        <v>0.48194444444444445</v>
      </c>
      <c r="E86" s="229" t="b">
        <v>1</v>
      </c>
      <c r="F86" s="119">
        <v>0.517904074076796</v>
      </c>
      <c r="G86" s="192" t="b">
        <v>1</v>
      </c>
      <c r="H86" s="230" t="s">
        <v>1084</v>
      </c>
      <c r="I86" s="122" t="str">
        <f>IF(K86&gt;1,VLOOKUP(K86,DB!$A$4:$B$500,2,0),"")</f>
        <v>WIMN</v>
      </c>
      <c r="J86" s="123" t="str">
        <f>IF(L86&gt;1,VLOOKUP(L86,DB!$A$4:$B$500,2,0),"")</f>
        <v>WARA</v>
      </c>
      <c r="K86" s="124" t="s">
        <v>437</v>
      </c>
      <c r="L86" s="120" t="s">
        <v>483</v>
      </c>
      <c r="M86" s="115" t="str">
        <f>IF(B86&gt;1,VLOOKUP(B86,DB!$D$4:$F$800,3,0),"")</f>
        <v>CITILINK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0.4819444444</v>
      </c>
      <c r="AE86" s="133">
        <f t="shared" si="41"/>
        <v>0.5179040741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24</v>
      </c>
      <c r="C87" s="146" t="str">
        <f>IF(B87&gt;1,VLOOKUP(B87,DB!$D$4:$E$800,2,0),"")</f>
        <v>B 733</v>
      </c>
      <c r="D87" s="259">
        <v>0.49166666666666664</v>
      </c>
      <c r="E87" s="231" t="b">
        <v>1</v>
      </c>
      <c r="F87" s="148">
        <v>0.6326388888888889</v>
      </c>
      <c r="G87" s="190" t="b">
        <v>1</v>
      </c>
      <c r="H87" s="228" t="s">
        <v>1097</v>
      </c>
      <c r="I87" s="221" t="s">
        <v>64</v>
      </c>
      <c r="J87" s="150" t="s">
        <v>89</v>
      </c>
      <c r="K87" s="169"/>
      <c r="L87" s="150"/>
      <c r="M87" s="168" t="str">
        <f>IF(B87&gt;1,VLOOKUP(B87,DB!$D$4:$F$800,3,0),"")</f>
        <v>AIRNESIA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0.4916666667</v>
      </c>
      <c r="AE87" s="133">
        <f t="shared" si="41"/>
        <v>0.6326388889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286</v>
      </c>
      <c r="C88" s="117" t="str">
        <f>IF(B88&gt;1,VLOOKUP(B88,DB!$D$4:$E$800,2,0),"")</f>
        <v>A 320</v>
      </c>
      <c r="D88" s="264">
        <v>0.49369184028182644</v>
      </c>
      <c r="E88" s="232" t="b">
        <v>1</v>
      </c>
      <c r="F88" s="233">
        <v>0.5345456944487523</v>
      </c>
      <c r="G88" s="234" t="b">
        <v>1</v>
      </c>
      <c r="H88" s="235" t="s">
        <v>1081</v>
      </c>
      <c r="I88" s="122" t="str">
        <f>IF(K88&gt;1,VLOOKUP(K88,DB!$A$4:$B$500,2,0),"")</f>
        <v>WIPP</v>
      </c>
      <c r="J88" s="120" t="s">
        <v>1084</v>
      </c>
      <c r="K88" s="236" t="s">
        <v>159</v>
      </c>
      <c r="L88" s="227"/>
      <c r="M88" s="115" t="str">
        <f>IF(B88&gt;1,VLOOKUP(B88,DB!$D$4:$F$800,3,0),"")</f>
        <v>BATIK AIR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0.4936918403</v>
      </c>
      <c r="AE88" s="133">
        <f t="shared" si="41"/>
        <v>0.5345456944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624</v>
      </c>
      <c r="C89" s="146" t="str">
        <f>IF(B89&gt;1,VLOOKUP(B89,DB!$D$4:$E$800,2,0),"")</f>
        <v>B 738</v>
      </c>
      <c r="D89" s="259">
        <v>0.49722222222222223</v>
      </c>
      <c r="E89" s="231" t="b">
        <v>1</v>
      </c>
      <c r="F89" s="148">
        <v>0.533216956013348</v>
      </c>
      <c r="G89" s="190" t="b">
        <v>1</v>
      </c>
      <c r="H89" s="228" t="s">
        <v>1096</v>
      </c>
      <c r="I89" s="152" t="str">
        <f>IF(K89&gt;1,VLOOKUP(K89,DB!$A$4:$B$500,2,0),"")</f>
        <v>WIMM</v>
      </c>
      <c r="J89" s="153" t="str">
        <f>IF(L89&gt;1,VLOOKUP(L89,DB!$A$4:$B$500,2,0),"")</f>
        <v>WARR</v>
      </c>
      <c r="K89" s="169" t="s">
        <v>73</v>
      </c>
      <c r="L89" s="150" t="s">
        <v>74</v>
      </c>
      <c r="M89" s="168" t="str">
        <f>IF(B89&gt;1,VLOOKUP(B89,DB!$D$4:$F$800,3,0),"")</f>
        <v>GARUDA</v>
      </c>
      <c r="N89" s="336" t="s">
        <v>1265</v>
      </c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0.4972222222</v>
      </c>
      <c r="AE89" s="133">
        <f t="shared" si="41"/>
        <v>0.533216956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921</v>
      </c>
      <c r="C90" s="117" t="str">
        <f>IF(B90&gt;1,VLOOKUP(B90,DB!$D$4:$E$800,2,0),"")</f>
        <v>EMB 135</v>
      </c>
      <c r="D90" s="252">
        <v>0.50625</v>
      </c>
      <c r="E90" s="229" t="b">
        <v>1</v>
      </c>
      <c r="F90" s="119">
        <v>0.5253385995383724</v>
      </c>
      <c r="G90" s="192" t="b">
        <v>1</v>
      </c>
      <c r="H90" s="230" t="s">
        <v>1092</v>
      </c>
      <c r="I90" s="219" t="s">
        <v>67</v>
      </c>
      <c r="J90" s="120" t="s">
        <v>1155</v>
      </c>
      <c r="K90" s="124"/>
      <c r="L90" s="120"/>
      <c r="M90" s="115" t="s">
        <v>1138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0.50625</v>
      </c>
      <c r="AE90" s="133">
        <f t="shared" si="41"/>
        <v>0.5253385995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305</v>
      </c>
      <c r="C91" s="146" t="str">
        <f>IF(B91&gt;1,VLOOKUP(B91,DB!$D$4:$E$800,2,0),"")</f>
        <v>A 320</v>
      </c>
      <c r="D91" s="259">
        <v>0.5138888888888888</v>
      </c>
      <c r="E91" s="231" t="b">
        <v>1</v>
      </c>
      <c r="F91" s="148">
        <v>0.625</v>
      </c>
      <c r="G91" s="190" t="b">
        <v>1</v>
      </c>
      <c r="H91" s="228" t="s">
        <v>1080</v>
      </c>
      <c r="I91" s="152" t="str">
        <f>IF(K91&gt;1,VLOOKUP(K91,DB!$A$4:$B$500,2,0),"")</f>
        <v>WAHS</v>
      </c>
      <c r="J91" s="153" t="str">
        <f>IF(L91&gt;1,VLOOKUP(L91,DB!$A$4:$B$500,2,0),"")</f>
        <v>WIEE</v>
      </c>
      <c r="K91" s="169" t="s">
        <v>256</v>
      </c>
      <c r="L91" s="150" t="s">
        <v>183</v>
      </c>
      <c r="M91" s="168" t="str">
        <f>IF(B91&gt;1,VLOOKUP(B91,DB!$D$4:$F$800,3,0),"")</f>
        <v>BATIK AIR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0.5138888889</v>
      </c>
      <c r="AE91" s="133">
        <f t="shared" si="41"/>
        <v>0.625</v>
      </c>
    </row>
    <row r="92">
      <c r="A92" s="115">
        <v>75.0</v>
      </c>
      <c r="B92" s="115" t="s">
        <v>85</v>
      </c>
      <c r="C92" s="117" t="str">
        <f>IF(B92&gt;1,VLOOKUP(B92,DB!$D$4:$E$800,2,0),"")</f>
        <v>A 320</v>
      </c>
      <c r="D92" s="252">
        <v>0.5611111111111111</v>
      </c>
      <c r="E92" s="229" t="b">
        <v>1</v>
      </c>
      <c r="F92" s="119">
        <v>0.6097222222222223</v>
      </c>
      <c r="G92" s="192" t="b">
        <v>1</v>
      </c>
      <c r="H92" s="230" t="s">
        <v>1078</v>
      </c>
      <c r="I92" s="122" t="str">
        <f>IF(K92&gt;1,VLOOKUP(K92,DB!$A$4:$B$500,2,0),"")</f>
        <v>WARR</v>
      </c>
      <c r="J92" s="123" t="str">
        <f>IF(L92&gt;1,VLOOKUP(L92,DB!$A$4:$B$500,2,0),"")</f>
        <v>WIPP</v>
      </c>
      <c r="K92" s="124" t="s">
        <v>218</v>
      </c>
      <c r="L92" s="120" t="s">
        <v>152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0.5611111111</v>
      </c>
      <c r="AE92" s="133">
        <f t="shared" si="41"/>
        <v>0.6097222222</v>
      </c>
    </row>
    <row r="93">
      <c r="A93" s="168">
        <v>76.0</v>
      </c>
      <c r="B93" s="168" t="s">
        <v>307</v>
      </c>
      <c r="C93" s="146" t="str">
        <f>IF(B93&gt;1,VLOOKUP(B93,DB!$D$4:$E$800,2,0),"")</f>
        <v>A 320</v>
      </c>
      <c r="D93" s="259">
        <v>0.5541666666666667</v>
      </c>
      <c r="E93" s="231" t="b">
        <v>1</v>
      </c>
      <c r="F93" s="148">
        <v>0.5986111111111111</v>
      </c>
      <c r="G93" s="190" t="b">
        <v>1</v>
      </c>
      <c r="H93" s="228" t="s">
        <v>1076</v>
      </c>
      <c r="I93" s="152" t="str">
        <f>IF(K93&gt;1,VLOOKUP(K93,DB!$A$4:$B$500,2,0),"")</f>
        <v>WAHQ</v>
      </c>
      <c r="J93" s="153" t="str">
        <f>IF(L93&gt;1,VLOOKUP(L93,DB!$A$4:$B$500,2,0),"")</f>
        <v>WAHI</v>
      </c>
      <c r="K93" s="169" t="s">
        <v>147</v>
      </c>
      <c r="L93" s="150" t="s">
        <v>245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0.5541666667</v>
      </c>
      <c r="AE93" s="133">
        <f t="shared" si="41"/>
        <v>0.5986111111</v>
      </c>
    </row>
    <row r="94">
      <c r="A94" s="115">
        <v>77.0</v>
      </c>
      <c r="B94" s="115" t="s">
        <v>1042</v>
      </c>
      <c r="C94" s="117" t="str">
        <f>IF(B94&gt;1,VLOOKUP(B94,DB!$D$4:$E$800,2,0),"")</f>
        <v>DHC 6</v>
      </c>
      <c r="D94" s="252">
        <v>0.5069444444444444</v>
      </c>
      <c r="E94" s="229" t="b">
        <v>1</v>
      </c>
      <c r="F94" s="119"/>
      <c r="G94" s="192" t="b">
        <v>0</v>
      </c>
      <c r="H94" s="230" t="s">
        <v>1148</v>
      </c>
      <c r="I94" s="219" t="s">
        <v>1171</v>
      </c>
      <c r="J94" s="123" t="str">
        <f>IF(L94&gt;1,VLOOKUP(L94,DB!$A$4:$B$500,2,0),"")</f>
        <v/>
      </c>
      <c r="K94" s="124"/>
      <c r="L94" s="120"/>
      <c r="M94" s="115" t="str">
        <f>IF(B94&gt;1,VLOOKUP(B94,DB!$D$4:$F$800,3,0),"")</f>
        <v>AIRFAST</v>
      </c>
      <c r="N94" s="193"/>
      <c r="O94" s="128" t="str">
        <f t="shared" si="34"/>
        <v>RON</v>
      </c>
      <c r="Q94" s="64" t="str">
        <f t="shared" si="35"/>
        <v>SA02</v>
      </c>
      <c r="R94" s="64" t="str">
        <f t="shared" si="36"/>
        <v>RON</v>
      </c>
      <c r="S94" s="64" t="str">
        <f t="shared" si="37"/>
        <v>DHC 6</v>
      </c>
      <c r="T94" s="64" t="str">
        <f t="shared" si="38"/>
        <v>PK-OCI</v>
      </c>
      <c r="U94" s="64" t="str">
        <f t="shared" si="39"/>
        <v>AIRFAST</v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0.5069444444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992</v>
      </c>
      <c r="C95" s="146" t="str">
        <f>IF(B95&gt;1,VLOOKUP(B95,DB!$D$4:$E$800,2,0),"")</f>
        <v>DHC 6</v>
      </c>
      <c r="D95" s="259">
        <v>0.5069444444444444</v>
      </c>
      <c r="E95" s="231" t="b">
        <v>1</v>
      </c>
      <c r="F95" s="148"/>
      <c r="G95" s="190" t="b">
        <v>0</v>
      </c>
      <c r="H95" s="228" t="s">
        <v>1140</v>
      </c>
      <c r="I95" s="221" t="s">
        <v>1171</v>
      </c>
      <c r="J95" s="153" t="str">
        <f>IF(L95&gt;1,VLOOKUP(L95,DB!$A$4:$B$500,2,0),"")</f>
        <v/>
      </c>
      <c r="K95" s="169"/>
      <c r="L95" s="150"/>
      <c r="M95" s="168" t="str">
        <f>IF(B95&gt;1,VLOOKUP(B95,DB!$D$4:$F$800,3,0),"")</f>
        <v>AIRFAST</v>
      </c>
      <c r="N95" s="200"/>
      <c r="O95" s="155" t="str">
        <f t="shared" si="34"/>
        <v>RON</v>
      </c>
      <c r="Q95" s="64" t="str">
        <f t="shared" si="35"/>
        <v>SA03</v>
      </c>
      <c r="R95" s="64" t="str">
        <f t="shared" si="36"/>
        <v>RON</v>
      </c>
      <c r="S95" s="64" t="str">
        <f t="shared" si="37"/>
        <v>DHC 6</v>
      </c>
      <c r="T95" s="64" t="str">
        <f t="shared" si="38"/>
        <v>PK-OCF</v>
      </c>
      <c r="U95" s="64" t="str">
        <f t="shared" si="39"/>
        <v>AIRFAST</v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0.5069444444</v>
      </c>
      <c r="AE95" s="133" t="str">
        <f t="shared" si="41"/>
        <v>-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340</v>
      </c>
      <c r="C96" s="117" t="str">
        <f>IF(B96&gt;1,VLOOKUP(B96,DB!$D$4:$E$800,2,0),"")</f>
        <v>ATR 72</v>
      </c>
      <c r="D96" s="252">
        <v>0.5826388888888889</v>
      </c>
      <c r="E96" s="229" t="b">
        <v>1</v>
      </c>
      <c r="F96" s="119">
        <v>0.6173611111111111</v>
      </c>
      <c r="G96" s="192" t="b">
        <v>1</v>
      </c>
      <c r="H96" s="230" t="s">
        <v>1087</v>
      </c>
      <c r="I96" s="122" t="str">
        <f>IF(K96&gt;1,VLOOKUP(K96,DB!$A$4:$B$500,2,0),"")</f>
        <v>WAHH</v>
      </c>
      <c r="J96" s="123" t="str">
        <f>IF(L96&gt;1,VLOOKUP(L96,DB!$A$4:$B$500,2,0),"")</f>
        <v>WAHH</v>
      </c>
      <c r="K96" s="124" t="s">
        <v>535</v>
      </c>
      <c r="L96" s="120" t="s">
        <v>533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0.5826388889</v>
      </c>
      <c r="AE96" s="133">
        <f t="shared" si="41"/>
        <v>0.6173611111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921</v>
      </c>
      <c r="C97" s="146" t="str">
        <f>IF(B97&gt;1,VLOOKUP(B97,DB!$D$4:$E$800,2,0),"")</f>
        <v>EMB 135</v>
      </c>
      <c r="D97" s="259">
        <v>0.5319444444444444</v>
      </c>
      <c r="E97" s="231" t="b">
        <v>1</v>
      </c>
      <c r="F97" s="148"/>
      <c r="G97" s="190" t="b">
        <v>0</v>
      </c>
      <c r="H97" s="228" t="s">
        <v>1155</v>
      </c>
      <c r="I97" s="221" t="s">
        <v>1092</v>
      </c>
      <c r="J97" s="153" t="str">
        <f>IF(L97&gt;1,VLOOKUP(L97,DB!$A$4:$B$500,2,0),"")</f>
        <v/>
      </c>
      <c r="K97" s="169"/>
      <c r="L97" s="150"/>
      <c r="M97" s="168" t="s">
        <v>1138</v>
      </c>
      <c r="N97" s="200"/>
      <c r="O97" s="155" t="str">
        <f t="shared" si="34"/>
        <v>RON</v>
      </c>
      <c r="Q97" s="64" t="str">
        <f t="shared" si="35"/>
        <v>SA19</v>
      </c>
      <c r="R97" s="64" t="str">
        <f t="shared" si="36"/>
        <v>RON</v>
      </c>
      <c r="S97" s="64" t="str">
        <f t="shared" si="37"/>
        <v>EMB 135</v>
      </c>
      <c r="T97" s="64" t="str">
        <f t="shared" si="38"/>
        <v>VP-CLL</v>
      </c>
      <c r="U97" s="64" t="str">
        <f t="shared" si="39"/>
        <v>KARISMA</v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0.5319444444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286</v>
      </c>
      <c r="C98" s="117" t="str">
        <f>IF(B98&gt;1,VLOOKUP(B98,DB!$D$4:$E$800,2,0),"")</f>
        <v>A 320</v>
      </c>
      <c r="D98" s="252">
        <v>0.5375</v>
      </c>
      <c r="E98" s="229" t="b">
        <v>1</v>
      </c>
      <c r="F98" s="119">
        <v>0.5951388888888889</v>
      </c>
      <c r="G98" s="192" t="b">
        <v>1</v>
      </c>
      <c r="H98" s="230" t="s">
        <v>1084</v>
      </c>
      <c r="I98" s="219" t="s">
        <v>1081</v>
      </c>
      <c r="J98" s="123" t="str">
        <f>IF(L98&gt;1,VLOOKUP(L98,DB!$A$4:$B$500,2,0),"")</f>
        <v>WAHS</v>
      </c>
      <c r="K98" s="124"/>
      <c r="L98" s="120" t="s">
        <v>262</v>
      </c>
      <c r="M98" s="115" t="str">
        <f>IF(B98&gt;1,VLOOKUP(B98,DB!$D$4:$F$800,3,0),"")</f>
        <v>BATIK AIR</v>
      </c>
      <c r="N98" s="330" t="s">
        <v>1266</v>
      </c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0.5375</v>
      </c>
      <c r="AE98" s="133">
        <f t="shared" si="41"/>
        <v>0.5951388889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857</v>
      </c>
      <c r="C99" s="146" t="str">
        <f>IF(B99&gt;1,VLOOKUP(B99,DB!$D$4:$E$800,2,0),"")</f>
        <v>LJ 60</v>
      </c>
      <c r="D99" s="259">
        <v>0.5666666666666667</v>
      </c>
      <c r="E99" s="231" t="b">
        <v>1</v>
      </c>
      <c r="F99" s="148">
        <v>0.5979166666666667</v>
      </c>
      <c r="G99" s="190" t="b">
        <v>1</v>
      </c>
      <c r="H99" s="228" t="s">
        <v>1096</v>
      </c>
      <c r="I99" s="221" t="s">
        <v>190</v>
      </c>
      <c r="J99" s="150" t="s">
        <v>1135</v>
      </c>
      <c r="K99" s="169"/>
      <c r="L99" s="150"/>
      <c r="M99" s="168" t="s">
        <v>1223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0.5666666667</v>
      </c>
      <c r="AE99" s="133">
        <f t="shared" si="41"/>
        <v>0.5979166667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280</v>
      </c>
      <c r="C100" s="117" t="str">
        <f>IF(B100&gt;1,VLOOKUP(B100,DB!$D$4:$E$800,2,0),"")</f>
        <v>A 320</v>
      </c>
      <c r="D100" s="252">
        <v>0.5916666666666667</v>
      </c>
      <c r="E100" s="229" t="b">
        <v>1</v>
      </c>
      <c r="F100" s="119">
        <v>0.6368055555555555</v>
      </c>
      <c r="G100" s="192" t="b">
        <v>1</v>
      </c>
      <c r="H100" s="230" t="s">
        <v>1081</v>
      </c>
      <c r="I100" s="122" t="str">
        <f>IF(K100&gt;1,VLOOKUP(K100,DB!$A$4:$B$500,2,0),"")</f>
        <v>WARR</v>
      </c>
      <c r="J100" s="123" t="str">
        <f>IF(L100&gt;1,VLOOKUP(L100,DB!$A$4:$B$500,2,0),"")</f>
        <v>WARR</v>
      </c>
      <c r="K100" s="124" t="s">
        <v>226</v>
      </c>
      <c r="L100" s="120" t="s">
        <v>198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0.5916666667</v>
      </c>
      <c r="AE100" s="133">
        <f t="shared" si="41"/>
        <v>0.6368055556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819</v>
      </c>
      <c r="C101" s="146" t="str">
        <f>IF(B101&gt;1,VLOOKUP(B101,DB!$D$4:$E$800,2,0),"")</f>
        <v>B 733</v>
      </c>
      <c r="D101" s="259">
        <v>0.6034722222222222</v>
      </c>
      <c r="E101" s="231" t="b">
        <v>1</v>
      </c>
      <c r="F101" s="148">
        <v>0.6515289004601073</v>
      </c>
      <c r="G101" s="190" t="b">
        <v>1</v>
      </c>
      <c r="H101" s="228" t="s">
        <v>1088</v>
      </c>
      <c r="I101" s="152" t="str">
        <f>IF(K101&gt;1,VLOOKUP(K101,DB!$A$4:$B$500,2,0),"")</f>
        <v>WALL</v>
      </c>
      <c r="J101" s="150" t="s">
        <v>1152</v>
      </c>
      <c r="K101" s="169" t="s">
        <v>88</v>
      </c>
      <c r="L101" s="150"/>
      <c r="M101" s="168" t="str">
        <f>IF(B101&gt;1,VLOOKUP(B101,DB!$D$4:$F$800,3,0),"")</f>
        <v>TRI MG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0.6034722222</v>
      </c>
      <c r="AE101" s="133">
        <f t="shared" si="41"/>
        <v>0.6515289005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775</v>
      </c>
      <c r="C102" s="117" t="str">
        <f>IF(B102&gt;1,VLOOKUP(B102,DB!$D$4:$E$800,2,0),"")</f>
        <v>AVANTI</v>
      </c>
      <c r="D102" s="252">
        <v>0.5951388888888889</v>
      </c>
      <c r="E102" s="229" t="b">
        <v>1</v>
      </c>
      <c r="F102" s="119">
        <v>0.6083333333333333</v>
      </c>
      <c r="G102" s="192" t="b">
        <v>1</v>
      </c>
      <c r="H102" s="230" t="s">
        <v>1077</v>
      </c>
      <c r="I102" s="219" t="s">
        <v>309</v>
      </c>
      <c r="J102" s="120" t="s">
        <v>1137</v>
      </c>
      <c r="K102" s="124"/>
      <c r="L102" s="120"/>
      <c r="M102" s="115" t="str">
        <f>IF(B102&gt;1,VLOOKUP(B102,DB!$D$4:$F$800,3,0),"")</f>
        <v>SUSI AIR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>
        <f t="shared" si="40"/>
        <v>0.5951388889</v>
      </c>
      <c r="AE102" s="133">
        <f t="shared" si="41"/>
        <v>0.6083333333</v>
      </c>
    </row>
    <row r="103">
      <c r="A103" s="168">
        <v>86.0</v>
      </c>
      <c r="B103" s="168" t="s">
        <v>456</v>
      </c>
      <c r="C103" s="146" t="str">
        <f>IF(B103&gt;1,VLOOKUP(B103,DB!$D$4:$E$800,2,0),"")</f>
        <v>A 320</v>
      </c>
      <c r="D103" s="259">
        <v>0.6076388888888888</v>
      </c>
      <c r="E103" s="231" t="b">
        <v>1</v>
      </c>
      <c r="F103" s="148">
        <v>0.6423611111111112</v>
      </c>
      <c r="G103" s="190" t="b">
        <v>1</v>
      </c>
      <c r="H103" s="228" t="s">
        <v>1076</v>
      </c>
      <c r="I103" s="152" t="str">
        <f>IF(K103&gt;1,VLOOKUP(K103,DB!$A$4:$B$500,2,0),"")</f>
        <v>WIPP</v>
      </c>
      <c r="J103" s="153" t="str">
        <f>IF(L103&gt;1,VLOOKUP(L103,DB!$A$4:$B$500,2,0),"")</f>
        <v>WARR</v>
      </c>
      <c r="K103" s="169" t="s">
        <v>465</v>
      </c>
      <c r="L103" s="150" t="s">
        <v>495</v>
      </c>
      <c r="M103" s="168" t="str">
        <f>IF(B103&gt;1,VLOOKUP(B103,DB!$D$4:$F$800,3,0),"")</f>
        <v>CITILINK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Z102-'05'!Z102</f>
        <v>-34</v>
      </c>
      <c r="AC103" s="133"/>
      <c r="AD103" s="133">
        <f t="shared" si="40"/>
        <v>0.6076388889</v>
      </c>
      <c r="AE103" s="133">
        <f t="shared" si="41"/>
        <v>0.6423611111</v>
      </c>
    </row>
    <row r="104">
      <c r="A104" s="115">
        <v>87.0</v>
      </c>
      <c r="B104" s="115" t="s">
        <v>385</v>
      </c>
      <c r="C104" s="117" t="str">
        <f>IF(B104&gt;1,VLOOKUP(B104,DB!$D$4:$E$800,2,0),"")</f>
        <v>A 320</v>
      </c>
      <c r="D104" s="252">
        <v>0.6159722222222223</v>
      </c>
      <c r="E104" s="229" t="b">
        <v>1</v>
      </c>
      <c r="F104" s="119">
        <v>0.6625</v>
      </c>
      <c r="G104" s="192" t="b">
        <v>1</v>
      </c>
      <c r="H104" s="230" t="s">
        <v>1084</v>
      </c>
      <c r="I104" s="122" t="str">
        <f>IF(K104&gt;1,VLOOKUP(K104,DB!$A$4:$B$500,2,0),"")</f>
        <v>WAHI</v>
      </c>
      <c r="J104" s="123" t="str">
        <f>IF(L104&gt;1,VLOOKUP(L104,DB!$A$4:$B$500,2,0),"")</f>
        <v>WIMM</v>
      </c>
      <c r="K104" s="124" t="s">
        <v>469</v>
      </c>
      <c r="L104" s="120" t="s">
        <v>439</v>
      </c>
      <c r="M104" s="115" t="str">
        <f>IF(B104&gt;1,VLOOKUP(B104,DB!$D$4:$F$800,3,0),"")</f>
        <v>CITILINK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0.6159722222</v>
      </c>
      <c r="AE104" s="133">
        <f t="shared" si="41"/>
        <v>0.6625</v>
      </c>
    </row>
    <row r="105">
      <c r="A105" s="168">
        <v>88.0</v>
      </c>
      <c r="B105" s="168" t="s">
        <v>100</v>
      </c>
      <c r="C105" s="146" t="str">
        <f>IF(B105&gt;1,VLOOKUP(B105,DB!$D$4:$E$800,2,0),"")</f>
        <v>A 320</v>
      </c>
      <c r="D105" s="259">
        <v>0.6173611111111111</v>
      </c>
      <c r="E105" s="231" t="b">
        <v>1</v>
      </c>
      <c r="F105" s="148">
        <v>0.6647211342642549</v>
      </c>
      <c r="G105" s="190" t="b">
        <v>1</v>
      </c>
      <c r="H105" s="228" t="s">
        <v>1079</v>
      </c>
      <c r="I105" s="152" t="str">
        <f>IF(K105&gt;1,VLOOKUP(K105,DB!$A$4:$B$500,2,0),"")</f>
        <v>WADD</v>
      </c>
      <c r="J105" s="153" t="str">
        <f>IF(L105&gt;1,VLOOKUP(L105,DB!$A$4:$B$500,2,0),"")</f>
        <v>WADD</v>
      </c>
      <c r="K105" s="169" t="s">
        <v>189</v>
      </c>
      <c r="L105" s="150" t="s">
        <v>196</v>
      </c>
      <c r="M105" s="168" t="str">
        <f>IF(B105&gt;1,VLOOKUP(B105,DB!$D$4:$F$800,3,0),"")</f>
        <v>BATIK AIR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0.6173611111</v>
      </c>
      <c r="AE105" s="133">
        <f t="shared" si="41"/>
        <v>0.6647211343</v>
      </c>
    </row>
    <row r="106">
      <c r="A106" s="115">
        <v>89.0</v>
      </c>
      <c r="B106" s="115" t="s">
        <v>823</v>
      </c>
      <c r="C106" s="117" t="str">
        <f>IF(B106&gt;1,VLOOKUP(B106,DB!$D$4:$E$800,2,0),"")</f>
        <v>B 733</v>
      </c>
      <c r="D106" s="252">
        <v>0.6194444444444445</v>
      </c>
      <c r="E106" s="229" t="b">
        <v>1</v>
      </c>
      <c r="F106" s="119">
        <v>0.9013888888888889</v>
      </c>
      <c r="G106" s="192" t="b">
        <v>1</v>
      </c>
      <c r="H106" s="230" t="s">
        <v>1093</v>
      </c>
      <c r="I106" s="122" t="str">
        <f>IF(K106&gt;1,VLOOKUP(K106,DB!$A$4:$B$500,2,0),"")</f>
        <v>WAOO</v>
      </c>
      <c r="J106" s="123" t="str">
        <f>IF(L106&gt;1,VLOOKUP(L106,DB!$A$4:$B$500,2,0),"")</f>
        <v>WAAA</v>
      </c>
      <c r="K106" s="124" t="s">
        <v>343</v>
      </c>
      <c r="L106" s="120" t="s">
        <v>335</v>
      </c>
      <c r="M106" s="115" t="str">
        <f>IF(B106&gt;1,VLOOKUP(B106,DB!$D$4:$F$800,3,0),"")</f>
        <v>TRIGANA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0.6194444444</v>
      </c>
      <c r="AE106" s="133">
        <f t="shared" si="41"/>
        <v>0.9013888889</v>
      </c>
    </row>
    <row r="107">
      <c r="A107" s="168">
        <v>90.0</v>
      </c>
      <c r="B107" s="168" t="s">
        <v>857</v>
      </c>
      <c r="C107" s="146" t="str">
        <f>IF(B107&gt;1,VLOOKUP(B107,DB!$D$4:$E$800,2,0),"")</f>
        <v>LJ 60</v>
      </c>
      <c r="D107" s="259">
        <v>0.6048611111111111</v>
      </c>
      <c r="E107" s="231" t="b">
        <v>1</v>
      </c>
      <c r="F107" s="148"/>
      <c r="G107" s="190" t="b">
        <v>0</v>
      </c>
      <c r="H107" s="228" t="s">
        <v>1135</v>
      </c>
      <c r="I107" s="221" t="s">
        <v>1096</v>
      </c>
      <c r="J107" s="153" t="str">
        <f>IF(L107&gt;1,VLOOKUP(L107,DB!$A$4:$B$500,2,0),"")</f>
        <v/>
      </c>
      <c r="K107" s="169"/>
      <c r="L107" s="150"/>
      <c r="M107" s="168" t="s">
        <v>1255</v>
      </c>
      <c r="N107" s="211"/>
      <c r="O107" s="155" t="str">
        <f t="shared" si="34"/>
        <v>RON</v>
      </c>
      <c r="Q107" s="64" t="str">
        <f t="shared" si="35"/>
        <v>NSA10</v>
      </c>
      <c r="R107" s="64" t="str">
        <f t="shared" si="36"/>
        <v>RON</v>
      </c>
      <c r="S107" s="64" t="str">
        <f t="shared" si="37"/>
        <v>LJ 60</v>
      </c>
      <c r="T107" s="64" t="str">
        <f t="shared" si="38"/>
        <v>N-38SV</v>
      </c>
      <c r="U107" s="64" t="str">
        <f t="shared" si="39"/>
        <v>AMM</v>
      </c>
      <c r="AC107" s="133"/>
      <c r="AD107" s="133">
        <f t="shared" si="40"/>
        <v>0.6048611111</v>
      </c>
      <c r="AE107" s="133" t="str">
        <f t="shared" si="41"/>
        <v>-</v>
      </c>
    </row>
    <row r="108">
      <c r="A108" s="115">
        <v>91.0</v>
      </c>
      <c r="B108" s="115" t="s">
        <v>775</v>
      </c>
      <c r="C108" s="117" t="str">
        <f>IF(B108&gt;1,VLOOKUP(B108,DB!$D$4:$E$800,2,0),"")</f>
        <v>AVANTI</v>
      </c>
      <c r="D108" s="252">
        <v>0.6152777777777778</v>
      </c>
      <c r="E108" s="229" t="b">
        <v>1</v>
      </c>
      <c r="F108" s="119"/>
      <c r="G108" s="192" t="b">
        <v>0</v>
      </c>
      <c r="H108" s="230" t="s">
        <v>1137</v>
      </c>
      <c r="I108" s="219" t="s">
        <v>1077</v>
      </c>
      <c r="J108" s="123" t="str">
        <f>IF(L108&gt;1,VLOOKUP(L108,DB!$A$4:$B$500,2,0),"")</f>
        <v/>
      </c>
      <c r="K108" s="124"/>
      <c r="L108" s="120"/>
      <c r="M108" s="115" t="str">
        <f>IF(B108&gt;1,VLOOKUP(B108,DB!$D$4:$F$800,3,0),"")</f>
        <v>SUSI AIR</v>
      </c>
      <c r="N108" s="220"/>
      <c r="O108" s="128" t="str">
        <f t="shared" si="34"/>
        <v>RON</v>
      </c>
      <c r="Q108" s="64" t="str">
        <f t="shared" si="35"/>
        <v>NSA11</v>
      </c>
      <c r="R108" s="64" t="str">
        <f t="shared" si="36"/>
        <v>RON</v>
      </c>
      <c r="S108" s="64" t="str">
        <f t="shared" si="37"/>
        <v>AVANTI</v>
      </c>
      <c r="T108" s="64" t="str">
        <f t="shared" si="38"/>
        <v>PK-BVX</v>
      </c>
      <c r="U108" s="64" t="str">
        <f t="shared" si="39"/>
        <v>SUSI AIR</v>
      </c>
      <c r="AC108" s="133"/>
      <c r="AD108" s="133">
        <f t="shared" si="40"/>
        <v>0.6152777778</v>
      </c>
      <c r="AE108" s="133" t="str">
        <f t="shared" si="41"/>
        <v>-</v>
      </c>
    </row>
    <row r="109">
      <c r="A109" s="168">
        <v>92.0</v>
      </c>
      <c r="B109" s="168" t="s">
        <v>747</v>
      </c>
      <c r="C109" s="146" t="str">
        <f>IF(B109&gt;1,VLOOKUP(B109,DB!$D$4:$E$800,2,0),"")</f>
        <v>PH 300</v>
      </c>
      <c r="D109" s="259">
        <v>0.6243055555555556</v>
      </c>
      <c r="E109" s="231" t="b">
        <v>1</v>
      </c>
      <c r="F109" s="148">
        <v>0.7284958680538693</v>
      </c>
      <c r="G109" s="190" t="b">
        <v>1</v>
      </c>
      <c r="H109" s="228" t="s">
        <v>1092</v>
      </c>
      <c r="I109" s="221" t="s">
        <v>1171</v>
      </c>
      <c r="J109" s="150" t="s">
        <v>1178</v>
      </c>
      <c r="K109" s="169"/>
      <c r="L109" s="150"/>
      <c r="M109" s="168" t="str">
        <f>IF(B109&gt;1,VLOOKUP(B109,DB!$D$4:$F$800,3,0),"")</f>
        <v>PREMI</v>
      </c>
      <c r="N109" s="336" t="s">
        <v>1267</v>
      </c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0.6243055556</v>
      </c>
      <c r="AE109" s="133">
        <f t="shared" si="41"/>
        <v>0.7284958681</v>
      </c>
      <c r="AK109" s="253" t="s">
        <v>1268</v>
      </c>
    </row>
    <row r="110">
      <c r="A110" s="115">
        <v>93.0</v>
      </c>
      <c r="B110" s="115" t="s">
        <v>413</v>
      </c>
      <c r="C110" s="117" t="str">
        <f>IF(B110&gt;1,VLOOKUP(B110,DB!$D$4:$E$800,2,0),"")</f>
        <v>A 320</v>
      </c>
      <c r="D110" s="252">
        <v>0.6631944444444444</v>
      </c>
      <c r="E110" s="229" t="b">
        <v>1</v>
      </c>
      <c r="F110" s="119"/>
      <c r="G110" s="192" t="b">
        <v>0</v>
      </c>
      <c r="H110" s="230" t="s">
        <v>1078</v>
      </c>
      <c r="I110" s="122" t="str">
        <f>IF(K110&gt;1,VLOOKUP(K110,DB!$A$4:$B$500,2,0),"")</f>
        <v>WARA</v>
      </c>
      <c r="J110" s="123" t="str">
        <f>IF(L110&gt;1,VLOOKUP(L110,DB!$A$4:$B$500,2,0),"")</f>
        <v/>
      </c>
      <c r="K110" s="124" t="s">
        <v>485</v>
      </c>
      <c r="L110" s="120"/>
      <c r="M110" s="115" t="str">
        <f>IF(B110&gt;1,VLOOKUP(B110,DB!$D$4:$F$800,3,0),"")</f>
        <v>CITILINK</v>
      </c>
      <c r="N110" s="193"/>
      <c r="O110" s="128" t="str">
        <f t="shared" si="34"/>
        <v>RON</v>
      </c>
      <c r="Q110" s="64" t="str">
        <f t="shared" si="35"/>
        <v>A2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PK-GQI</v>
      </c>
      <c r="U110" s="64" t="str">
        <f t="shared" si="39"/>
        <v>CITILINK</v>
      </c>
      <c r="AC110" s="133"/>
      <c r="AD110" s="133">
        <f t="shared" si="40"/>
        <v>0.6631944444</v>
      </c>
      <c r="AE110" s="133" t="str">
        <f t="shared" si="41"/>
        <v>-</v>
      </c>
    </row>
    <row r="111">
      <c r="A111" s="168">
        <v>94.0</v>
      </c>
      <c r="B111" s="168" t="s">
        <v>31</v>
      </c>
      <c r="C111" s="146" t="str">
        <f>IF(B111&gt;1,VLOOKUP(B111,DB!$D$4:$E$800,2,0),"")</f>
        <v>B 734</v>
      </c>
      <c r="D111" s="259">
        <v>0.6715277777777777</v>
      </c>
      <c r="E111" s="231" t="b">
        <v>1</v>
      </c>
      <c r="F111" s="148">
        <v>0.7493055555555556</v>
      </c>
      <c r="G111" s="190" t="b">
        <v>1</v>
      </c>
      <c r="H111" s="228" t="s">
        <v>1101</v>
      </c>
      <c r="I111" s="221" t="s">
        <v>1156</v>
      </c>
      <c r="J111" s="153" t="str">
        <f>IF(L111&gt;1,VLOOKUP(L111,DB!$A$4:$B$500,2,0),"")</f>
        <v>WIOO</v>
      </c>
      <c r="K111" s="169" t="s">
        <v>7</v>
      </c>
      <c r="L111" s="150" t="s">
        <v>45</v>
      </c>
      <c r="M111" s="168" t="str">
        <f>IF(B111&gt;1,VLOOKUP(B111,DB!$D$4:$F$800,3,0),"")</f>
        <v>B. B. N.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0.6715277778</v>
      </c>
      <c r="AE111" s="133">
        <f t="shared" si="41"/>
        <v>0.7493055556</v>
      </c>
    </row>
    <row r="112">
      <c r="A112" s="115">
        <v>95.0</v>
      </c>
      <c r="B112" s="115" t="s">
        <v>715</v>
      </c>
      <c r="C112" s="117" t="str">
        <f>IF(B112&gt;1,VLOOKUP(B112,DB!$D$4:$E$800,2,0),"")</f>
        <v>ATR 72</v>
      </c>
      <c r="D112" s="252">
        <v>0.6923611111111111</v>
      </c>
      <c r="E112" s="229" t="b">
        <v>1</v>
      </c>
      <c r="F112" s="119"/>
      <c r="G112" s="192" t="b">
        <v>0</v>
      </c>
      <c r="H112" s="230" t="s">
        <v>1080</v>
      </c>
      <c r="I112" s="122" t="str">
        <f>IF(K112&gt;1,VLOOKUP(K112,DB!$A$4:$B$500,2,0),"")</f>
        <v>WIDM</v>
      </c>
      <c r="J112" s="123" t="str">
        <f>IF(L112&gt;1,VLOOKUP(L112,DB!$A$4:$B$500,2,0),"")</f>
        <v/>
      </c>
      <c r="K112" s="124" t="s">
        <v>424</v>
      </c>
      <c r="L112" s="120"/>
      <c r="M112" s="115" t="str">
        <f>IF(B112&gt;1,VLOOKUP(B112,DB!$D$4:$F$800,3,0),"")</f>
        <v>PELITA</v>
      </c>
      <c r="N112" s="220"/>
      <c r="O112" s="128" t="str">
        <f t="shared" si="34"/>
        <v>RON</v>
      </c>
      <c r="Q112" s="64" t="str">
        <f t="shared" si="35"/>
        <v>A3</v>
      </c>
      <c r="R112" s="64" t="str">
        <f t="shared" si="36"/>
        <v>RON</v>
      </c>
      <c r="S112" s="64" t="str">
        <f t="shared" si="37"/>
        <v>ATR 72</v>
      </c>
      <c r="T112" s="64" t="str">
        <f t="shared" si="38"/>
        <v>PK-PAH</v>
      </c>
      <c r="U112" s="64" t="str">
        <f t="shared" si="39"/>
        <v>PELITA</v>
      </c>
      <c r="AC112" s="133"/>
      <c r="AD112" s="133">
        <f t="shared" si="40"/>
        <v>0.6923611111</v>
      </c>
      <c r="AE112" s="133" t="str">
        <f t="shared" si="41"/>
        <v>-</v>
      </c>
    </row>
    <row r="113">
      <c r="A113" s="168">
        <v>96.0</v>
      </c>
      <c r="B113" s="168" t="s">
        <v>624</v>
      </c>
      <c r="C113" s="146" t="str">
        <f>IF(B113&gt;1,VLOOKUP(B113,DB!$D$4:$E$800,2,0),"")</f>
        <v>B 738</v>
      </c>
      <c r="D113" s="259">
        <v>0.6881944444444444</v>
      </c>
      <c r="E113" s="231" t="b">
        <v>1</v>
      </c>
      <c r="F113" s="148">
        <v>0.7257530208298704</v>
      </c>
      <c r="G113" s="190" t="b">
        <v>1</v>
      </c>
      <c r="H113" s="228" t="s">
        <v>1096</v>
      </c>
      <c r="I113" s="152" t="str">
        <f>IF(K113&gt;1,VLOOKUP(K113,DB!$A$4:$B$500,2,0),"")</f>
        <v>WARR</v>
      </c>
      <c r="J113" s="153" t="str">
        <f>IF(L113&gt;1,VLOOKUP(L113,DB!$A$4:$B$500,2,0),"")</f>
        <v>WIEE</v>
      </c>
      <c r="K113" s="169" t="s">
        <v>77</v>
      </c>
      <c r="L113" s="150" t="s">
        <v>69</v>
      </c>
      <c r="M113" s="168" t="str">
        <f>IF(B113&gt;1,VLOOKUP(B113,DB!$D$4:$F$800,3,0),"")</f>
        <v>GARUDA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0.6881944444</v>
      </c>
      <c r="AE113" s="133">
        <f t="shared" si="41"/>
        <v>0.7257530208</v>
      </c>
    </row>
    <row r="114">
      <c r="A114" s="115">
        <v>97.0</v>
      </c>
      <c r="B114" s="115" t="s">
        <v>418</v>
      </c>
      <c r="C114" s="117" t="str">
        <f>IF(B114&gt;1,VLOOKUP(B114,DB!$D$4:$E$800,2,0),"")</f>
        <v>A 320</v>
      </c>
      <c r="D114" s="252">
        <v>0.71875</v>
      </c>
      <c r="E114" s="229" t="b">
        <v>1</v>
      </c>
      <c r="F114" s="119">
        <v>0.7472222222222222</v>
      </c>
      <c r="G114" s="192" t="b">
        <v>1</v>
      </c>
      <c r="H114" s="230" t="s">
        <v>1084</v>
      </c>
      <c r="I114" s="122" t="str">
        <f>IF(K114&gt;1,VLOOKUP(K114,DB!$A$4:$B$500,2,0),"")</f>
        <v>WADD</v>
      </c>
      <c r="J114" s="123" t="str">
        <f>IF(L114&gt;1,VLOOKUP(L114,DB!$A$4:$B$500,2,0),"")</f>
        <v>WADD</v>
      </c>
      <c r="K114" s="124" t="s">
        <v>518</v>
      </c>
      <c r="L114" s="120" t="s">
        <v>516</v>
      </c>
      <c r="M114" s="115" t="str">
        <f>IF(B114&gt;1,VLOOKUP(B114,DB!$D$4:$F$800,3,0),"")</f>
        <v>CITILINK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0.71875</v>
      </c>
      <c r="AE114" s="133">
        <f t="shared" si="41"/>
        <v>0.7472222222</v>
      </c>
    </row>
    <row r="115">
      <c r="A115" s="168">
        <v>98.0</v>
      </c>
      <c r="B115" s="168" t="s">
        <v>176</v>
      </c>
      <c r="C115" s="146" t="str">
        <f>IF(B115&gt;1,VLOOKUP(B115,DB!$D$4:$E$800,2,0),"")</f>
        <v>A 320</v>
      </c>
      <c r="D115" s="259">
        <v>0.7097222222222223</v>
      </c>
      <c r="E115" s="231" t="b">
        <v>1</v>
      </c>
      <c r="F115" s="148">
        <v>0.8319444444444445</v>
      </c>
      <c r="G115" s="190" t="b">
        <v>1</v>
      </c>
      <c r="H115" s="228" t="s">
        <v>1087</v>
      </c>
      <c r="I115" s="152" t="str">
        <f>IF(K115&gt;1,VLOOKUP(K115,DB!$A$4:$B$500,2,0),"")</f>
        <v>WARR</v>
      </c>
      <c r="J115" s="153" t="str">
        <f>IF(L115&gt;1,VLOOKUP(L115,DB!$A$4:$B$500,2,0),"")</f>
        <v>WARR</v>
      </c>
      <c r="K115" s="169" t="s">
        <v>210</v>
      </c>
      <c r="L115" s="150" t="s">
        <v>228</v>
      </c>
      <c r="M115" s="168" t="str">
        <f>IF(B115&gt;1,VLOOKUP(B115,DB!$D$4:$F$800,3,0),"")</f>
        <v>BATIK AIR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0.7097222222</v>
      </c>
      <c r="AE115" s="133">
        <f t="shared" si="41"/>
        <v>0.8319444444</v>
      </c>
    </row>
    <row r="116">
      <c r="A116" s="115">
        <v>99.0</v>
      </c>
      <c r="B116" s="115" t="s">
        <v>307</v>
      </c>
      <c r="C116" s="117" t="str">
        <f>IF(B116&gt;1,VLOOKUP(B116,DB!$D$4:$E$800,2,0),"")</f>
        <v>A 320</v>
      </c>
      <c r="D116" s="252">
        <v>0.7027777777777777</v>
      </c>
      <c r="E116" s="229" t="b">
        <v>1</v>
      </c>
      <c r="F116" s="119">
        <v>0.8333333333333334</v>
      </c>
      <c r="G116" s="192" t="b">
        <v>1</v>
      </c>
      <c r="H116" s="230" t="s">
        <v>1081</v>
      </c>
      <c r="I116" s="122" t="str">
        <f>IF(K116&gt;1,VLOOKUP(K116,DB!$A$4:$B$500,2,0),"")</f>
        <v>WAHI</v>
      </c>
      <c r="J116" s="123" t="str">
        <f>IF(L116&gt;1,VLOOKUP(L116,DB!$A$4:$B$500,2,0),"")</f>
        <v>WIPP</v>
      </c>
      <c r="K116" s="124" t="s">
        <v>243</v>
      </c>
      <c r="L116" s="120" t="s">
        <v>161</v>
      </c>
      <c r="M116" s="115" t="str">
        <f>IF(B116&gt;1,VLOOKUP(B116,DB!$D$4:$F$800,3,0),"")</f>
        <v>BATIK AIR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0.7027777778</v>
      </c>
      <c r="AE116" s="133">
        <f t="shared" si="41"/>
        <v>0.8333333333</v>
      </c>
    </row>
    <row r="117">
      <c r="A117" s="168">
        <v>100.0</v>
      </c>
      <c r="B117" s="168" t="s">
        <v>166</v>
      </c>
      <c r="C117" s="146" t="str">
        <f>IF(B117&gt;1,VLOOKUP(B117,DB!$D$4:$E$800,2,0),"")</f>
        <v>A 320</v>
      </c>
      <c r="D117" s="259">
        <v>0.7048611111111112</v>
      </c>
      <c r="E117" s="231" t="b">
        <v>1</v>
      </c>
      <c r="F117" s="148">
        <v>0.8506944444444444</v>
      </c>
      <c r="G117" s="190" t="b">
        <v>1</v>
      </c>
      <c r="H117" s="228" t="s">
        <v>1079</v>
      </c>
      <c r="I117" s="221" t="s">
        <v>1151</v>
      </c>
      <c r="J117" s="150" t="s">
        <v>1156</v>
      </c>
      <c r="K117" s="169"/>
      <c r="L117" s="172"/>
      <c r="M117" s="168" t="str">
        <f>IF(B117&gt;1,VLOOKUP(B117,DB!$D$4:$F$800,3,0),"")</f>
        <v>BATIK AIR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0.7048611111</v>
      </c>
      <c r="AE117" s="133">
        <f t="shared" si="41"/>
        <v>0.8506944444</v>
      </c>
    </row>
    <row r="118">
      <c r="A118" s="115">
        <v>101.0</v>
      </c>
      <c r="B118" s="115" t="s">
        <v>286</v>
      </c>
      <c r="C118" s="117" t="str">
        <f>IF(B118&gt;1,VLOOKUP(B118,DB!$D$4:$E$800,2,0),"")</f>
        <v>A 320</v>
      </c>
      <c r="D118" s="252">
        <v>0.7152777777777778</v>
      </c>
      <c r="E118" s="229" t="b">
        <v>1</v>
      </c>
      <c r="F118" s="119">
        <v>0.7913226736127399</v>
      </c>
      <c r="G118" s="192" t="b">
        <v>1</v>
      </c>
      <c r="H118" s="230" t="s">
        <v>1100</v>
      </c>
      <c r="I118" s="122" t="str">
        <f>IF(K118&gt;1,VLOOKUP(K118,DB!$A$4:$B$500,2,0),"")</f>
        <v>WAHS</v>
      </c>
      <c r="J118" s="123" t="str">
        <f>IF(L118&gt;1,VLOOKUP(L118,DB!$A$4:$B$500,2,0),"")</f>
        <v>WIBB</v>
      </c>
      <c r="K118" s="124" t="s">
        <v>260</v>
      </c>
      <c r="L118" s="120" t="s">
        <v>177</v>
      </c>
      <c r="M118" s="115" t="str">
        <f>IF(B118&gt;1,VLOOKUP(B118,DB!$D$4:$F$800,3,0),"")</f>
        <v>BATIK AIR</v>
      </c>
      <c r="N118" s="371" t="s">
        <v>1269</v>
      </c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0.7152777778</v>
      </c>
      <c r="AE118" s="133">
        <f t="shared" si="41"/>
        <v>0.7913226736</v>
      </c>
    </row>
    <row r="119">
      <c r="A119" s="168">
        <v>102.0</v>
      </c>
      <c r="B119" s="168" t="s">
        <v>819</v>
      </c>
      <c r="C119" s="146" t="str">
        <f>IF(B119&gt;1,VLOOKUP(B119,DB!$D$4:$E$800,2,0),"")</f>
        <v>B 733</v>
      </c>
      <c r="D119" s="259">
        <v>0.6583333333333333</v>
      </c>
      <c r="E119" s="231" t="b">
        <v>1</v>
      </c>
      <c r="F119" s="148">
        <v>0.8368055555555556</v>
      </c>
      <c r="G119" s="190" t="b">
        <v>1</v>
      </c>
      <c r="H119" s="228" t="s">
        <v>1152</v>
      </c>
      <c r="I119" s="221" t="s">
        <v>1101</v>
      </c>
      <c r="J119" s="150" t="s">
        <v>1097</v>
      </c>
      <c r="K119" s="169"/>
      <c r="L119" s="150"/>
      <c r="M119" s="168" t="str">
        <f>IF(B119&gt;1,VLOOKUP(B119,DB!$D$4:$F$800,3,0),"")</f>
        <v>TRI MG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0.6583333333</v>
      </c>
      <c r="AE119" s="133">
        <f t="shared" si="41"/>
        <v>0.8368055556</v>
      </c>
    </row>
    <row r="120">
      <c r="A120" s="115">
        <v>103.0</v>
      </c>
      <c r="B120" s="115" t="s">
        <v>746</v>
      </c>
      <c r="C120" s="117" t="str">
        <f>IF(B120&gt;1,VLOOKUP(B120,DB!$D$4:$E$800,2,0),"")</f>
        <v>G VI</v>
      </c>
      <c r="D120" s="252">
        <v>0.8</v>
      </c>
      <c r="E120" s="229" t="b">
        <v>1</v>
      </c>
      <c r="F120" s="119">
        <v>0.8229166666666666</v>
      </c>
      <c r="G120" s="192" t="b">
        <v>1</v>
      </c>
      <c r="H120" s="230" t="s">
        <v>1092</v>
      </c>
      <c r="I120" s="219" t="s">
        <v>1270</v>
      </c>
      <c r="J120" s="120" t="s">
        <v>1171</v>
      </c>
      <c r="K120" s="124" t="s">
        <v>1271</v>
      </c>
      <c r="L120" s="120"/>
      <c r="M120" s="115" t="str">
        <f>IF(B120&gt;1,VLOOKUP(B120,DB!$D$4:$F$800,3,0),"")</f>
        <v>PREMI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0.8</v>
      </c>
      <c r="AE120" s="133">
        <f t="shared" si="41"/>
        <v>0.8229166667</v>
      </c>
    </row>
    <row r="121">
      <c r="A121" s="168">
        <v>104.0</v>
      </c>
      <c r="B121" s="168" t="s">
        <v>340</v>
      </c>
      <c r="C121" s="146" t="str">
        <f>IF(B121&gt;1,VLOOKUP(B121,DB!$D$4:$E$800,2,0),"")</f>
        <v>ATR 72</v>
      </c>
      <c r="D121" s="259">
        <v>0.7361111111111112</v>
      </c>
      <c r="E121" s="231" t="b">
        <v>1</v>
      </c>
      <c r="F121" s="148"/>
      <c r="G121" s="190" t="b">
        <v>0</v>
      </c>
      <c r="H121" s="228" t="s">
        <v>1076</v>
      </c>
      <c r="I121" s="152" t="str">
        <f>IF(K121&gt;1,VLOOKUP(K121,DB!$A$4:$B$500,2,0),"")</f>
        <v>WAHH</v>
      </c>
      <c r="J121" s="153" t="str">
        <f>IF(L121&gt;1,VLOOKUP(L121,DB!$A$4:$B$500,2,0),"")</f>
        <v/>
      </c>
      <c r="K121" s="169" t="s">
        <v>539</v>
      </c>
      <c r="L121" s="150"/>
      <c r="M121" s="168" t="str">
        <f>IF(B121&gt;1,VLOOKUP(B121,DB!$D$4:$F$800,3,0),"")</f>
        <v>CITILINK</v>
      </c>
      <c r="N121" s="200"/>
      <c r="O121" s="155" t="str">
        <f t="shared" si="34"/>
        <v>RON</v>
      </c>
      <c r="Q121" s="64" t="str">
        <f t="shared" si="35"/>
        <v>A1</v>
      </c>
      <c r="R121" s="64" t="str">
        <f t="shared" si="36"/>
        <v>RON</v>
      </c>
      <c r="S121" s="64" t="str">
        <f t="shared" si="37"/>
        <v>ATR 72</v>
      </c>
      <c r="T121" s="64" t="str">
        <f t="shared" si="38"/>
        <v>PK-GJT</v>
      </c>
      <c r="U121" s="64" t="str">
        <f t="shared" si="39"/>
        <v>CITILINK</v>
      </c>
      <c r="AC121" s="133"/>
      <c r="AD121" s="133">
        <f t="shared" si="40"/>
        <v>0.7361111111</v>
      </c>
      <c r="AE121" s="133" t="str">
        <f t="shared" si="41"/>
        <v>-</v>
      </c>
    </row>
    <row r="122">
      <c r="A122" s="115">
        <v>105.0</v>
      </c>
      <c r="B122" s="115" t="s">
        <v>85</v>
      </c>
      <c r="C122" s="117" t="str">
        <f>IF(B122&gt;1,VLOOKUP(B122,DB!$D$4:$E$800,2,0),"")</f>
        <v>A 320</v>
      </c>
      <c r="D122" s="252">
        <v>0.7256944444444444</v>
      </c>
      <c r="E122" s="229" t="b">
        <v>1</v>
      </c>
      <c r="F122" s="119">
        <v>0.7759427777782548</v>
      </c>
      <c r="G122" s="192" t="b">
        <v>1</v>
      </c>
      <c r="H122" s="230" t="s">
        <v>1085</v>
      </c>
      <c r="I122" s="122" t="str">
        <f>IF(K122&gt;1,VLOOKUP(K122,DB!$A$4:$B$500,2,0),"")</f>
        <v>WIPP</v>
      </c>
      <c r="J122" s="123" t="str">
        <f>IF(L122&gt;1,VLOOKUP(L122,DB!$A$4:$B$500,2,0),"")</f>
        <v>WARR</v>
      </c>
      <c r="K122" s="124" t="s">
        <v>155</v>
      </c>
      <c r="L122" s="120" t="s">
        <v>202</v>
      </c>
      <c r="M122" s="115" t="str">
        <f>IF(B122&gt;1,VLOOKUP(B122,DB!$D$4:$F$800,3,0),"")</f>
        <v>BATIK AIR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0.7256944444</v>
      </c>
      <c r="AE122" s="133">
        <f t="shared" si="41"/>
        <v>0.7759427778</v>
      </c>
    </row>
    <row r="123">
      <c r="A123" s="168">
        <v>106.0</v>
      </c>
      <c r="B123" s="168" t="s">
        <v>305</v>
      </c>
      <c r="C123" s="146" t="str">
        <f>IF(B123&gt;1,VLOOKUP(B123,DB!$D$4:$E$800,2,0),"")</f>
        <v>A 320</v>
      </c>
      <c r="D123" s="259">
        <v>0.7864104398177005</v>
      </c>
      <c r="E123" s="231" t="b">
        <v>1</v>
      </c>
      <c r="F123" s="148">
        <v>0.8680555555555556</v>
      </c>
      <c r="G123" s="190" t="b">
        <v>1</v>
      </c>
      <c r="H123" s="228" t="s">
        <v>1088</v>
      </c>
      <c r="I123" s="152" t="str">
        <f>IF(K123&gt;1,VLOOKUP(K123,DB!$A$4:$B$500,2,0),"")</f>
        <v>WIEE</v>
      </c>
      <c r="J123" s="150" t="s">
        <v>1151</v>
      </c>
      <c r="K123" s="169" t="s">
        <v>181</v>
      </c>
      <c r="L123" s="150"/>
      <c r="M123" s="168" t="str">
        <f>IF(B123&gt;1,VLOOKUP(B123,DB!$D$4:$F$800,3,0),"")</f>
        <v>BATIK AIR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0.7864104398</v>
      </c>
      <c r="AE123" s="133">
        <f t="shared" si="41"/>
        <v>0.8680555556</v>
      </c>
    </row>
    <row r="124">
      <c r="A124" s="115">
        <v>107.0</v>
      </c>
      <c r="B124" s="115" t="s">
        <v>182</v>
      </c>
      <c r="C124" s="117" t="str">
        <f>IF(B124&gt;1,VLOOKUP(B124,DB!$D$4:$E$800,2,0),"")</f>
        <v>A 320</v>
      </c>
      <c r="D124" s="252">
        <v>0.8229166666666666</v>
      </c>
      <c r="E124" s="229" t="b">
        <v>1</v>
      </c>
      <c r="F124" s="119"/>
      <c r="G124" s="192" t="b">
        <v>0</v>
      </c>
      <c r="H124" s="230" t="s">
        <v>1085</v>
      </c>
      <c r="I124" s="122" t="str">
        <f>IF(K124&gt;1,VLOOKUP(K124,DB!$A$4:$B$500,2,0),"")</f>
        <v>WIMM</v>
      </c>
      <c r="J124" s="123" t="str">
        <f>IF(L124&gt;1,VLOOKUP(L124,DB!$A$4:$B$500,2,0),"")</f>
        <v/>
      </c>
      <c r="K124" s="124" t="s">
        <v>139</v>
      </c>
      <c r="L124" s="120"/>
      <c r="M124" s="115" t="str">
        <f>IF(B124&gt;1,VLOOKUP(B124,DB!$D$4:$F$800,3,0),"")</f>
        <v>BATIK AIR</v>
      </c>
      <c r="N124" s="193"/>
      <c r="O124" s="128" t="str">
        <f t="shared" si="34"/>
        <v>RON</v>
      </c>
      <c r="Q124" s="64" t="str">
        <f t="shared" si="35"/>
        <v>B9</v>
      </c>
      <c r="R124" s="64" t="str">
        <f t="shared" si="36"/>
        <v>RON</v>
      </c>
      <c r="S124" s="64" t="str">
        <f t="shared" si="37"/>
        <v>A 320</v>
      </c>
      <c r="T124" s="64" t="str">
        <f t="shared" si="38"/>
        <v>PK-LAM</v>
      </c>
      <c r="U124" s="64" t="str">
        <f t="shared" si="39"/>
        <v>BATIK AIR</v>
      </c>
      <c r="AC124" s="133"/>
      <c r="AD124" s="133">
        <f t="shared" si="40"/>
        <v>0.8229166667</v>
      </c>
      <c r="AE124" s="133" t="str">
        <f t="shared" si="41"/>
        <v>-</v>
      </c>
    </row>
    <row r="125">
      <c r="A125" s="168">
        <v>108.0</v>
      </c>
      <c r="B125" s="168" t="s">
        <v>566</v>
      </c>
      <c r="C125" s="146" t="str">
        <f>IF(B125&gt;1,VLOOKUP(B125,DB!$D$4:$E$800,2,0),"")</f>
        <v>B 738</v>
      </c>
      <c r="D125" s="259">
        <v>0.8125</v>
      </c>
      <c r="E125" s="231" t="b">
        <v>1</v>
      </c>
      <c r="F125" s="148"/>
      <c r="G125" s="190" t="b">
        <v>0</v>
      </c>
      <c r="H125" s="228" t="s">
        <v>1077</v>
      </c>
      <c r="I125" s="152" t="str">
        <f>IF(K125&gt;1,VLOOKUP(K125,DB!$A$4:$B$500,2,0),"")</f>
        <v>WIEE</v>
      </c>
      <c r="J125" s="153" t="str">
        <f>IF(L125&gt;1,VLOOKUP(L125,DB!$A$4:$B$500,2,0),"")</f>
        <v/>
      </c>
      <c r="K125" s="169" t="s">
        <v>66</v>
      </c>
      <c r="L125" s="172"/>
      <c r="M125" s="168" t="str">
        <f>IF(B125&gt;1,VLOOKUP(B125,DB!$D$4:$F$800,3,0),"")</f>
        <v>GARUDA</v>
      </c>
      <c r="N125" s="200"/>
      <c r="O125" s="155" t="str">
        <f t="shared" si="34"/>
        <v>RON</v>
      </c>
      <c r="Q125" s="64" t="str">
        <f t="shared" si="35"/>
        <v>B6</v>
      </c>
      <c r="R125" s="64" t="str">
        <f t="shared" si="36"/>
        <v>RON</v>
      </c>
      <c r="S125" s="64" t="str">
        <f t="shared" si="37"/>
        <v>B 738</v>
      </c>
      <c r="T125" s="64" t="str">
        <f t="shared" si="38"/>
        <v>PK-GFS</v>
      </c>
      <c r="U125" s="64" t="str">
        <f t="shared" si="39"/>
        <v>GARUDA</v>
      </c>
      <c r="AC125" s="133"/>
      <c r="AD125" s="133">
        <f t="shared" si="40"/>
        <v>0.8125</v>
      </c>
      <c r="AE125" s="133" t="str">
        <f t="shared" si="41"/>
        <v>-</v>
      </c>
    </row>
    <row r="126">
      <c r="A126" s="115">
        <v>109.0</v>
      </c>
      <c r="B126" s="115" t="s">
        <v>833</v>
      </c>
      <c r="C126" s="117" t="str">
        <f>IF(B126&gt;1,VLOOKUP(B126,DB!$D$4:$E$800,2,0),"")</f>
        <v>B 733</v>
      </c>
      <c r="D126" s="252">
        <v>0.8277777777777777</v>
      </c>
      <c r="E126" s="229" t="b">
        <v>1</v>
      </c>
      <c r="F126" s="119"/>
      <c r="G126" s="192" t="b">
        <v>0</v>
      </c>
      <c r="H126" s="230" t="s">
        <v>1101</v>
      </c>
      <c r="I126" s="122" t="str">
        <f>IF(K126&gt;1,VLOOKUP(K126,DB!$A$4:$B$500,2,0),"")</f>
        <v>WIDN</v>
      </c>
      <c r="J126" s="123" t="str">
        <f>IF(L126&gt;1,VLOOKUP(L126,DB!$A$4:$B$500,2,0),"")</f>
        <v/>
      </c>
      <c r="K126" s="124" t="s">
        <v>316</v>
      </c>
      <c r="L126" s="120"/>
      <c r="M126" s="115" t="str">
        <f>IF(B126&gt;1,VLOOKUP(B126,DB!$D$4:$F$800,3,0),"")</f>
        <v>TRIGANA</v>
      </c>
      <c r="N126" s="193"/>
      <c r="O126" s="128" t="str">
        <f t="shared" si="34"/>
        <v>RON</v>
      </c>
      <c r="Q126" s="64" t="str">
        <f t="shared" si="35"/>
        <v>B13</v>
      </c>
      <c r="R126" s="64" t="str">
        <f t="shared" si="36"/>
        <v>RON</v>
      </c>
      <c r="S126" s="64" t="str">
        <f t="shared" si="37"/>
        <v>B 733</v>
      </c>
      <c r="T126" s="64" t="str">
        <f t="shared" si="38"/>
        <v>PK-YST</v>
      </c>
      <c r="U126" s="64" t="str">
        <f t="shared" si="39"/>
        <v>TRIGANA</v>
      </c>
      <c r="AC126" s="133"/>
      <c r="AD126" s="133">
        <f t="shared" si="40"/>
        <v>0.8277777778</v>
      </c>
      <c r="AE126" s="133" t="str">
        <f t="shared" si="41"/>
        <v>-</v>
      </c>
    </row>
    <row r="127">
      <c r="A127" s="168">
        <v>110.0</v>
      </c>
      <c r="B127" s="168" t="s">
        <v>100</v>
      </c>
      <c r="C127" s="146" t="str">
        <f>IF(B127&gt;1,VLOOKUP(B127,DB!$D$4:$E$800,2,0),"")</f>
        <v>A 320</v>
      </c>
      <c r="D127" s="259">
        <v>0.84375</v>
      </c>
      <c r="E127" s="231" t="b">
        <v>1</v>
      </c>
      <c r="F127" s="148"/>
      <c r="G127" s="190" t="b">
        <v>0</v>
      </c>
      <c r="H127" s="228" t="s">
        <v>1081</v>
      </c>
      <c r="I127" s="152" t="str">
        <f>IF(K127&gt;1,VLOOKUP(K127,DB!$A$4:$B$500,2,0),"")</f>
        <v>WADD</v>
      </c>
      <c r="J127" s="153" t="str">
        <f>IF(L127&gt;1,VLOOKUP(L127,DB!$A$4:$B$500,2,0),"")</f>
        <v/>
      </c>
      <c r="K127" s="169" t="s">
        <v>194</v>
      </c>
      <c r="L127" s="172"/>
      <c r="M127" s="168" t="str">
        <f>IF(B127&gt;1,VLOOKUP(B127,DB!$D$4:$F$800,3,0),"")</f>
        <v>BATIK AIR</v>
      </c>
      <c r="N127" s="271"/>
      <c r="O127" s="155" t="str">
        <f t="shared" si="34"/>
        <v>RON</v>
      </c>
      <c r="Q127" s="64" t="str">
        <f t="shared" si="35"/>
        <v>B8</v>
      </c>
      <c r="R127" s="64" t="str">
        <f t="shared" si="36"/>
        <v>RON</v>
      </c>
      <c r="S127" s="64" t="str">
        <f t="shared" si="37"/>
        <v>A 320</v>
      </c>
      <c r="T127" s="64" t="str">
        <f t="shared" si="38"/>
        <v>PK-BLA</v>
      </c>
      <c r="U127" s="64" t="str">
        <f t="shared" si="39"/>
        <v>BATIK AIR</v>
      </c>
      <c r="AC127" s="133"/>
      <c r="AD127" s="133">
        <f t="shared" si="40"/>
        <v>0.84375</v>
      </c>
      <c r="AE127" s="133" t="str">
        <f t="shared" si="41"/>
        <v>-</v>
      </c>
    </row>
    <row r="128">
      <c r="A128" s="115">
        <v>111.0</v>
      </c>
      <c r="B128" s="115" t="s">
        <v>708</v>
      </c>
      <c r="C128" s="117" t="str">
        <f>IF(B128&gt;1,VLOOKUP(B128,DB!$D$4:$E$800,2,0),"")</f>
        <v>BBJ</v>
      </c>
      <c r="D128" s="252">
        <v>0.8402777777777778</v>
      </c>
      <c r="E128" s="229" t="b">
        <v>1</v>
      </c>
      <c r="F128" s="119">
        <v>0.8854166666666666</v>
      </c>
      <c r="G128" s="192" t="b">
        <v>1</v>
      </c>
      <c r="H128" s="230" t="s">
        <v>1096</v>
      </c>
      <c r="I128" s="219" t="s">
        <v>1247</v>
      </c>
      <c r="J128" s="120" t="s">
        <v>1152</v>
      </c>
      <c r="K128" s="124"/>
      <c r="L128" s="120"/>
      <c r="M128" s="115" t="str">
        <f>IF(B128&gt;1,VLOOKUP(B128,DB!$D$4:$F$800,3,0),"")</f>
        <v>JIP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0.8402777778</v>
      </c>
      <c r="AE128" s="133">
        <f t="shared" si="41"/>
        <v>0.8854166667</v>
      </c>
    </row>
    <row r="129">
      <c r="A129" s="168">
        <v>112.0</v>
      </c>
      <c r="B129" s="168" t="s">
        <v>902</v>
      </c>
      <c r="C129" s="146" t="str">
        <f>IF(B129&gt;1,VLOOKUP(B129,DB!$D$4:$E$800,2,0),"")</f>
        <v>EMB 135</v>
      </c>
      <c r="D129" s="259">
        <v>0.8645833333333334</v>
      </c>
      <c r="E129" s="231" t="b">
        <v>1</v>
      </c>
      <c r="F129" s="148">
        <v>0.90625</v>
      </c>
      <c r="G129" s="190" t="b">
        <v>1</v>
      </c>
      <c r="H129" s="228" t="s">
        <v>1100</v>
      </c>
      <c r="I129" s="221" t="s">
        <v>252</v>
      </c>
      <c r="J129" s="150" t="s">
        <v>1171</v>
      </c>
      <c r="K129" s="169"/>
      <c r="L129" s="172"/>
      <c r="M129" s="168" t="s">
        <v>759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0.8645833333</v>
      </c>
      <c r="AE129" s="133">
        <f t="shared" si="41"/>
        <v>0.90625</v>
      </c>
    </row>
    <row r="130">
      <c r="A130" s="115">
        <v>113.0</v>
      </c>
      <c r="B130" s="115" t="s">
        <v>819</v>
      </c>
      <c r="C130" s="117" t="str">
        <f>IF(B130&gt;1,VLOOKUP(B130,DB!$D$4:$E$800,2,0),"")</f>
        <v>B 733</v>
      </c>
      <c r="D130" s="252">
        <v>0.84375</v>
      </c>
      <c r="E130" s="229" t="b">
        <v>1</v>
      </c>
      <c r="F130" s="119">
        <v>0.9111111111111111</v>
      </c>
      <c r="G130" s="192" t="b">
        <v>1</v>
      </c>
      <c r="H130" s="230" t="s">
        <v>1097</v>
      </c>
      <c r="I130" s="219" t="s">
        <v>1152</v>
      </c>
      <c r="J130" s="123" t="str">
        <f>IF(L130&gt;1,VLOOKUP(L130,DB!$A$4:$B$500,2,0),"")</f>
        <v>WIMM</v>
      </c>
      <c r="K130" s="124" t="s">
        <v>7</v>
      </c>
      <c r="L130" s="120" t="s">
        <v>111</v>
      </c>
      <c r="M130" s="115" t="str">
        <f>IF(B130&gt;1,VLOOKUP(B130,DB!$D$4:$F$800,3,0),"")</f>
        <v>TRI MG</v>
      </c>
      <c r="N130" s="220"/>
      <c r="O130" s="128" t="str">
        <f t="shared" si="34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0.84375</v>
      </c>
      <c r="AE130" s="133">
        <f t="shared" si="41"/>
        <v>0.9111111111</v>
      </c>
    </row>
    <row r="131">
      <c r="A131" s="168">
        <v>114.0</v>
      </c>
      <c r="B131" s="168" t="s">
        <v>166</v>
      </c>
      <c r="C131" s="146" t="str">
        <f>IF(B131&gt;1,VLOOKUP(B131,DB!$D$4:$E$800,2,0),"")</f>
        <v>A 320</v>
      </c>
      <c r="D131" s="259">
        <v>0.8576388888888888</v>
      </c>
      <c r="E131" s="231" t="b">
        <v>1</v>
      </c>
      <c r="F131" s="149"/>
      <c r="G131" s="190" t="b">
        <v>0</v>
      </c>
      <c r="H131" s="228" t="s">
        <v>1156</v>
      </c>
      <c r="I131" s="221" t="s">
        <v>1079</v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>BATIK AIR</v>
      </c>
      <c r="N131" s="200"/>
      <c r="O131" s="155" t="str">
        <f t="shared" si="34"/>
        <v>RON</v>
      </c>
      <c r="Q131" s="64" t="str">
        <f t="shared" si="35"/>
        <v>SA13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PK-LAF</v>
      </c>
      <c r="U131" s="64" t="str">
        <f t="shared" si="39"/>
        <v>BATIK AIR</v>
      </c>
      <c r="AC131" s="133"/>
      <c r="AD131" s="133">
        <f t="shared" si="40"/>
        <v>0.8576388889</v>
      </c>
      <c r="AE131" s="133" t="str">
        <f t="shared" si="41"/>
        <v>-</v>
      </c>
    </row>
    <row r="132">
      <c r="A132" s="115">
        <v>115.0</v>
      </c>
      <c r="B132" s="115" t="s">
        <v>24</v>
      </c>
      <c r="C132" s="117" t="str">
        <f>IF(B132&gt;1,VLOOKUP(B132,DB!$D$4:$E$800,2,0),"")</f>
        <v>B 733</v>
      </c>
      <c r="D132" s="252">
        <v>0.8625</v>
      </c>
      <c r="E132" s="229" t="b">
        <v>1</v>
      </c>
      <c r="F132" s="119">
        <v>0.9444444444444444</v>
      </c>
      <c r="G132" s="192" t="b">
        <v>1</v>
      </c>
      <c r="H132" s="230" t="s">
        <v>1079</v>
      </c>
      <c r="I132" s="219" t="s">
        <v>89</v>
      </c>
      <c r="J132" s="120" t="s">
        <v>23</v>
      </c>
      <c r="K132" s="124"/>
      <c r="L132" s="120"/>
      <c r="M132" s="115" t="str">
        <f>IF(B132&gt;1,VLOOKUP(B132,DB!$D$4:$F$800,3,0),"")</f>
        <v>AIRNESIA</v>
      </c>
      <c r="N132" s="193"/>
      <c r="O132" s="128" t="str">
        <f t="shared" si="34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>
        <f t="shared" si="40"/>
        <v>0.8625</v>
      </c>
      <c r="AE132" s="133">
        <f t="shared" si="41"/>
        <v>0.9444444444</v>
      </c>
    </row>
    <row r="133">
      <c r="A133" s="168">
        <v>116.0</v>
      </c>
      <c r="B133" s="168" t="s">
        <v>385</v>
      </c>
      <c r="C133" s="146" t="str">
        <f>IF(B133&gt;1,VLOOKUP(B133,DB!$D$4:$E$800,2,0),"")</f>
        <v>A 320</v>
      </c>
      <c r="D133" s="259">
        <v>0.8854166666666666</v>
      </c>
      <c r="E133" s="231" t="b">
        <v>1</v>
      </c>
      <c r="F133" s="148"/>
      <c r="G133" s="190" t="b">
        <v>0</v>
      </c>
      <c r="H133" s="228" t="s">
        <v>1272</v>
      </c>
      <c r="I133" s="152" t="str">
        <f>IF(K133&gt;1,VLOOKUP(K133,DB!$A$4:$B$500,2,0),"")</f>
        <v>WIMM</v>
      </c>
      <c r="J133" s="153" t="str">
        <f>IF(L133&gt;1,VLOOKUP(L133,DB!$A$4:$B$500,2,0),"")</f>
        <v/>
      </c>
      <c r="K133" s="169" t="s">
        <v>441</v>
      </c>
      <c r="L133" s="172"/>
      <c r="M133" s="168" t="str">
        <f>IF(B133&gt;1,VLOOKUP(B133,DB!$D$4:$F$800,3,0),"")</f>
        <v>CITILINK</v>
      </c>
      <c r="N133" s="200"/>
      <c r="O133" s="155" t="str">
        <f t="shared" si="34"/>
        <v>RON</v>
      </c>
      <c r="Q133" s="64" t="str">
        <f t="shared" si="35"/>
        <v>B1 </v>
      </c>
      <c r="R133" s="64" t="str">
        <f t="shared" si="36"/>
        <v>RON</v>
      </c>
      <c r="S133" s="64" t="str">
        <f t="shared" si="37"/>
        <v>A 320</v>
      </c>
      <c r="T133" s="64" t="str">
        <f t="shared" si="38"/>
        <v>PK-GLV</v>
      </c>
      <c r="U133" s="64" t="str">
        <f t="shared" si="39"/>
        <v>CITILINK</v>
      </c>
      <c r="AC133" s="133"/>
      <c r="AD133" s="133">
        <f t="shared" si="40"/>
        <v>0.8854166667</v>
      </c>
      <c r="AE133" s="133" t="str">
        <f t="shared" si="41"/>
        <v>-</v>
      </c>
    </row>
    <row r="134">
      <c r="A134" s="272">
        <v>117.0</v>
      </c>
      <c r="B134" s="272" t="s">
        <v>696</v>
      </c>
      <c r="C134" s="117" t="str">
        <f>IF(B134&gt;1,VLOOKUP(B134,DB!$D$4:$E$800,2,0),"")</f>
        <v>EMB 135</v>
      </c>
      <c r="D134" s="273">
        <v>0.8784722222222222</v>
      </c>
      <c r="E134" s="274" t="b">
        <v>1</v>
      </c>
      <c r="F134" s="275">
        <v>0.8923611111111112</v>
      </c>
      <c r="G134" s="276" t="b">
        <v>1</v>
      </c>
      <c r="H134" s="277" t="s">
        <v>1092</v>
      </c>
      <c r="I134" s="219" t="s">
        <v>18</v>
      </c>
      <c r="J134" s="120" t="s">
        <v>1171</v>
      </c>
      <c r="K134" s="278"/>
      <c r="L134" s="279"/>
      <c r="M134" s="115" t="str">
        <f>IF(B134&gt;1,VLOOKUP(B134,DB!$D$4:$F$800,3,0),"")</f>
        <v>IAT</v>
      </c>
      <c r="N134" s="280"/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0.8784722222</v>
      </c>
      <c r="AE134" s="133">
        <f t="shared" si="41"/>
        <v>0.8923611111</v>
      </c>
    </row>
    <row r="135">
      <c r="A135" s="168">
        <v>118.0</v>
      </c>
      <c r="B135" s="168" t="s">
        <v>305</v>
      </c>
      <c r="C135" s="146" t="str">
        <f>IF(B135&gt;1,VLOOKUP(B135,DB!$D$4:$E$800,2,0),"")</f>
        <v>A 320</v>
      </c>
      <c r="D135" s="259">
        <v>0.875</v>
      </c>
      <c r="E135" s="231" t="b">
        <v>1</v>
      </c>
      <c r="F135" s="148"/>
      <c r="G135" s="190" t="b">
        <v>0</v>
      </c>
      <c r="H135" s="228" t="s">
        <v>1151</v>
      </c>
      <c r="I135" s="221" t="s">
        <v>1088</v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>BATIK AIR</v>
      </c>
      <c r="N135" s="200"/>
      <c r="O135" s="155" t="str">
        <f t="shared" si="34"/>
        <v>RON</v>
      </c>
      <c r="Q135" s="64" t="str">
        <f t="shared" si="35"/>
        <v>SA14</v>
      </c>
      <c r="R135" s="64" t="str">
        <f t="shared" si="36"/>
        <v>RON</v>
      </c>
      <c r="S135" s="64" t="str">
        <f t="shared" si="37"/>
        <v>A 320</v>
      </c>
      <c r="T135" s="64" t="str">
        <f t="shared" si="38"/>
        <v>PK-LUT</v>
      </c>
      <c r="U135" s="64" t="str">
        <f t="shared" si="39"/>
        <v>BATIK AIR</v>
      </c>
      <c r="AC135" s="133"/>
      <c r="AD135" s="133">
        <f t="shared" si="40"/>
        <v>0.875</v>
      </c>
      <c r="AE135" s="133" t="str">
        <f t="shared" si="41"/>
        <v>-</v>
      </c>
    </row>
    <row r="136">
      <c r="A136" s="272">
        <v>119.0</v>
      </c>
      <c r="B136" s="272" t="s">
        <v>708</v>
      </c>
      <c r="C136" s="117" t="str">
        <f>IF(B136&gt;1,VLOOKUP(B136,DB!$D$4:$E$800,2,0),"")</f>
        <v>BBJ</v>
      </c>
      <c r="D136" s="273">
        <v>0.8923611111111112</v>
      </c>
      <c r="E136" s="274" t="b">
        <v>1</v>
      </c>
      <c r="F136" s="275"/>
      <c r="G136" s="276" t="b">
        <v>0</v>
      </c>
      <c r="H136" s="277" t="s">
        <v>1152</v>
      </c>
      <c r="I136" s="219" t="s">
        <v>1096</v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>JIP</v>
      </c>
      <c r="N136" s="280"/>
      <c r="O136" s="281" t="str">
        <f t="shared" si="34"/>
        <v>RON</v>
      </c>
      <c r="Q136" s="64" t="str">
        <f t="shared" si="35"/>
        <v>SA16</v>
      </c>
      <c r="R136" s="64" t="str">
        <f t="shared" si="36"/>
        <v>RON</v>
      </c>
      <c r="S136" s="64" t="str">
        <f t="shared" si="37"/>
        <v>BBJ</v>
      </c>
      <c r="T136" s="64" t="str">
        <f t="shared" si="38"/>
        <v>T7-777</v>
      </c>
      <c r="U136" s="64" t="str">
        <f t="shared" si="39"/>
        <v>JIP</v>
      </c>
      <c r="AC136" s="133"/>
      <c r="AD136" s="133">
        <f t="shared" si="40"/>
        <v>0.8923611111</v>
      </c>
      <c r="AE136" s="133" t="str">
        <f t="shared" si="41"/>
        <v>-</v>
      </c>
    </row>
    <row r="137">
      <c r="A137" s="168">
        <v>120.0</v>
      </c>
      <c r="B137" s="168" t="s">
        <v>85</v>
      </c>
      <c r="C137" s="146" t="str">
        <f>IF(B137&gt;1,VLOOKUP(B137,DB!$D$4:$E$800,2,0),"")</f>
        <v>A 320</v>
      </c>
      <c r="D137" s="259">
        <v>0.9097222222222222</v>
      </c>
      <c r="E137" s="231" t="b">
        <v>1</v>
      </c>
      <c r="F137" s="148"/>
      <c r="G137" s="190" t="b">
        <v>0</v>
      </c>
      <c r="H137" s="228" t="s">
        <v>1088</v>
      </c>
      <c r="I137" s="152" t="str">
        <f>IF(K137&gt;1,VLOOKUP(K137,DB!$A$4:$B$500,2,0),"")</f>
        <v>WARR</v>
      </c>
      <c r="J137" s="153" t="str">
        <f>IF(L137&gt;1,VLOOKUP(L137,DB!$A$4:$B$500,2,0),"")</f>
        <v/>
      </c>
      <c r="K137" s="169" t="s">
        <v>200</v>
      </c>
      <c r="L137" s="172"/>
      <c r="M137" s="168" t="str">
        <f>IF(B137&gt;1,VLOOKUP(B137,DB!$D$4:$F$800,3,0),"")</f>
        <v>BATIK AIR</v>
      </c>
      <c r="N137" s="200"/>
      <c r="O137" s="155" t="str">
        <f t="shared" si="34"/>
        <v>RON</v>
      </c>
      <c r="Q137" s="64" t="str">
        <f t="shared" si="35"/>
        <v>B10</v>
      </c>
      <c r="R137" s="64" t="str">
        <f t="shared" si="36"/>
        <v>RON</v>
      </c>
      <c r="S137" s="64" t="str">
        <f t="shared" si="37"/>
        <v>A 320</v>
      </c>
      <c r="T137" s="64" t="str">
        <f t="shared" si="38"/>
        <v>PK-BKU</v>
      </c>
      <c r="U137" s="64" t="str">
        <f t="shared" si="39"/>
        <v>BATIK AIR</v>
      </c>
      <c r="AC137" s="133"/>
      <c r="AD137" s="133">
        <f t="shared" si="40"/>
        <v>0.9097222222</v>
      </c>
      <c r="AE137" s="133" t="str">
        <f t="shared" si="41"/>
        <v>-</v>
      </c>
    </row>
    <row r="138">
      <c r="A138" s="272">
        <v>121.0</v>
      </c>
      <c r="B138" s="115" t="s">
        <v>699</v>
      </c>
      <c r="C138" s="117" t="str">
        <f>IF(B138&gt;1,VLOOKUP(B138,DB!$D$4:$E$800,2,0),"")</f>
        <v>G IV</v>
      </c>
      <c r="D138" s="252">
        <v>0.9222222222222223</v>
      </c>
      <c r="E138" s="229" t="b">
        <v>1</v>
      </c>
      <c r="F138" s="119">
        <v>0.96875</v>
      </c>
      <c r="G138" s="192" t="b">
        <v>1</v>
      </c>
      <c r="H138" s="230" t="s">
        <v>1096</v>
      </c>
      <c r="I138" s="219" t="s">
        <v>1247</v>
      </c>
      <c r="J138" s="120" t="s">
        <v>1164</v>
      </c>
      <c r="K138" s="124"/>
      <c r="L138" s="125"/>
      <c r="M138" s="115" t="str">
        <f>IF(B138&gt;1,VLOOKUP(B138,DB!$D$4:$F$800,3,0),"")</f>
        <v>JETSET</v>
      </c>
      <c r="N138" s="280"/>
      <c r="O138" s="281" t="str">
        <f t="shared" si="34"/>
        <v/>
      </c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>
        <f t="shared" si="40"/>
        <v>0.9222222222</v>
      </c>
      <c r="AE138" s="133">
        <f t="shared" si="41"/>
        <v>0.96875</v>
      </c>
    </row>
    <row r="139">
      <c r="A139" s="168">
        <v>122.0</v>
      </c>
      <c r="B139" s="372" t="s">
        <v>699</v>
      </c>
      <c r="C139" s="146" t="str">
        <f>IF(B139&gt;1,VLOOKUP(B139,DB!$D$4:$E$800,2,0),"")</f>
        <v>G IV</v>
      </c>
      <c r="D139" s="373">
        <v>0.9756944444444444</v>
      </c>
      <c r="E139" s="374" t="b">
        <v>1</v>
      </c>
      <c r="F139" s="375"/>
      <c r="G139" s="376" t="b">
        <v>0</v>
      </c>
      <c r="H139" s="377" t="s">
        <v>1164</v>
      </c>
      <c r="I139" s="221" t="s">
        <v>1096</v>
      </c>
      <c r="J139" s="153" t="str">
        <f>IF(L139&gt;1,VLOOKUP(L139,DB!$A$4:$B$500,2,0),"")</f>
        <v/>
      </c>
      <c r="K139" s="378"/>
      <c r="L139" s="379"/>
      <c r="M139" s="168" t="str">
        <f>IF(B139&gt;1,VLOOKUP(B139,DB!$D$4:$F$800,3,0),"")</f>
        <v>JETSET</v>
      </c>
      <c r="N139" s="200"/>
      <c r="O139" s="155" t="str">
        <f t="shared" si="34"/>
        <v>RON</v>
      </c>
      <c r="Q139" s="64" t="str">
        <f t="shared" si="35"/>
        <v>SA21</v>
      </c>
      <c r="R139" s="64" t="str">
        <f t="shared" si="36"/>
        <v>RON</v>
      </c>
      <c r="S139" s="64" t="str">
        <f t="shared" si="37"/>
        <v>G IV</v>
      </c>
      <c r="T139" s="64" t="str">
        <f t="shared" si="38"/>
        <v>PK-BON</v>
      </c>
      <c r="U139" s="64" t="str">
        <f t="shared" si="39"/>
        <v>JETSET</v>
      </c>
      <c r="AD139" s="133">
        <f t="shared" si="40"/>
        <v>0.9756944444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380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45784.0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03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PK-GLV</v>
      </c>
      <c r="X18" s="131" t="str">
        <f t="shared" si="6"/>
        <v>A 320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04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1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1</v>
      </c>
      <c r="BG18" s="141">
        <f t="shared" si="29"/>
        <v>0</v>
      </c>
      <c r="BH18" s="141">
        <f t="shared" si="30"/>
        <v>1</v>
      </c>
      <c r="BI18" s="141">
        <f t="shared" si="31"/>
        <v>0</v>
      </c>
      <c r="BJ18" s="142">
        <f t="shared" si="32"/>
        <v>0</v>
      </c>
      <c r="BK18" s="143">
        <f t="shared" si="33"/>
        <v>6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1</v>
      </c>
      <c r="AX19" s="141">
        <f t="shared" si="20"/>
        <v>1</v>
      </c>
      <c r="AY19" s="141">
        <f t="shared" si="21"/>
        <v>0</v>
      </c>
      <c r="AZ19" s="141">
        <f t="shared" si="22"/>
        <v>1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1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6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PK-GQI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0</v>
      </c>
      <c r="AU20" s="141">
        <f t="shared" si="17"/>
        <v>1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0</v>
      </c>
      <c r="BD20" s="141">
        <f t="shared" si="26"/>
        <v>1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6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PK-LAF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1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PK-GFX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2</v>
      </c>
      <c r="AI22" s="137">
        <f>COUNTIFS($AE$18:$AE$167,"&gt;05:00",$AE$18:$AE$167,"&lt;=06:00")</f>
        <v>5</v>
      </c>
      <c r="AJ22" s="138">
        <f t="shared" si="8"/>
        <v>7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1</v>
      </c>
      <c r="BB22" s="141">
        <f t="shared" si="24"/>
        <v>1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36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T7-187</v>
      </c>
      <c r="X23" s="160" t="str">
        <f t="shared" si="6"/>
        <v>EMB 135</v>
      </c>
      <c r="Y23" s="161" t="str">
        <f t="shared" si="7"/>
        <v>AFM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4</v>
      </c>
      <c r="AI23" s="165">
        <f>COUNTIFS($AE$18:$AE$167,"&gt;06:00",$AE$18:$AE$167,"&lt;=07:00")</f>
        <v>4</v>
      </c>
      <c r="AJ23" s="109">
        <f t="shared" si="8"/>
        <v>8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1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1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1</v>
      </c>
      <c r="BH23" s="141">
        <f t="shared" si="30"/>
        <v>0</v>
      </c>
      <c r="BI23" s="141">
        <f t="shared" si="31"/>
        <v>1</v>
      </c>
      <c r="BJ23" s="142">
        <f t="shared" si="32"/>
        <v>0</v>
      </c>
      <c r="BK23" s="143">
        <f t="shared" si="33"/>
        <v>7</v>
      </c>
    </row>
    <row r="24">
      <c r="A24" s="115">
        <v>7.0</v>
      </c>
      <c r="B24" s="366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>VP-CLL</v>
      </c>
      <c r="X24" s="131" t="str">
        <f t="shared" si="6"/>
        <v>EMB 135</v>
      </c>
      <c r="Y24" s="132" t="str">
        <f t="shared" si="7"/>
        <v>KARISMA</v>
      </c>
      <c r="Z24" s="104" t="b">
        <v>1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5</v>
      </c>
      <c r="AI24" s="137">
        <f>COUNTIFS($AE$18:$AE$167,"&gt;07:00",$AE$18:$AE$167,"&lt;=08:00")</f>
        <v>4</v>
      </c>
      <c r="AJ24" s="138">
        <f t="shared" si="8"/>
        <v>9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1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1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1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1</v>
      </c>
      <c r="BI24" s="141">
        <f t="shared" si="31"/>
        <v>0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7</v>
      </c>
      <c r="AI25" s="165">
        <f>COUNTIFS($AE$18:$AE$167,"&gt;08:00",$AE$18:$AE$167,"&lt;=09:00")</f>
        <v>4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1</v>
      </c>
      <c r="BA25" s="141">
        <f t="shared" si="23"/>
        <v>0</v>
      </c>
      <c r="BB25" s="141">
        <f t="shared" si="24"/>
        <v>1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5</v>
      </c>
    </row>
    <row r="26">
      <c r="A26" s="115">
        <v>9.0</v>
      </c>
      <c r="B26" s="297" t="s">
        <v>1040</v>
      </c>
      <c r="C26" s="117" t="str">
        <f>IF(B26&gt;1,VLOOKUP(B26,DB!$D$4:$E$800,2,0),"")</f>
        <v>C 208</v>
      </c>
      <c r="D26" s="252" t="s">
        <v>7</v>
      </c>
      <c r="E26" s="119" t="b">
        <v>0</v>
      </c>
      <c r="F26" s="119">
        <v>0.425</v>
      </c>
      <c r="G26" s="120" t="b">
        <v>1</v>
      </c>
      <c r="H26" s="230" t="s">
        <v>1162</v>
      </c>
      <c r="I26" s="122" t="str">
        <f>IF(K26&gt;1,VLOOKUP(K26,DB!$A$4:$B$500,2,0),"")</f>
        <v>EX RON</v>
      </c>
      <c r="J26" s="120" t="s">
        <v>1079</v>
      </c>
      <c r="K26" s="124" t="s">
        <v>7</v>
      </c>
      <c r="L26" s="125"/>
      <c r="M26" s="115" t="s">
        <v>759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>PK-GJT</v>
      </c>
      <c r="X26" s="131" t="str">
        <f t="shared" si="6"/>
        <v>ATR 72</v>
      </c>
      <c r="Y26" s="132" t="str">
        <f t="shared" si="7"/>
        <v>CITILINK</v>
      </c>
      <c r="Z26" s="104" t="b">
        <v>1</v>
      </c>
      <c r="AA26" s="64"/>
      <c r="AC26" s="133"/>
      <c r="AD26" s="133" t="str">
        <f t="shared" si="40"/>
        <v>-</v>
      </c>
      <c r="AE26" s="133">
        <f t="shared" si="41"/>
        <v>0.425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7</v>
      </c>
      <c r="AJ26" s="138">
        <f t="shared" si="8"/>
        <v>9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1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1</v>
      </c>
      <c r="BF26" s="141">
        <f t="shared" si="28"/>
        <v>0</v>
      </c>
      <c r="BG26" s="141">
        <f t="shared" si="29"/>
        <v>0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6" t="s">
        <v>965</v>
      </c>
      <c r="C27" s="146" t="str">
        <f>IF(B27&gt;1,VLOOKUP(B27,DB!$D$4:$E$800,2,0),"")</f>
        <v>EC 135</v>
      </c>
      <c r="D27" s="259" t="s">
        <v>7</v>
      </c>
      <c r="E27" s="148" t="b">
        <v>0</v>
      </c>
      <c r="F27" s="148"/>
      <c r="G27" s="150" t="b">
        <v>0</v>
      </c>
      <c r="H27" s="228" t="s">
        <v>1139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738</v>
      </c>
      <c r="N27" s="170"/>
      <c r="O27" s="155" t="str">
        <f t="shared" si="34"/>
        <v>RON</v>
      </c>
      <c r="Q27" s="64" t="str">
        <f t="shared" si="35"/>
        <v>SA01</v>
      </c>
      <c r="R27" s="64" t="str">
        <f t="shared" si="36"/>
        <v>RON</v>
      </c>
      <c r="S27" s="64" t="str">
        <f t="shared" si="37"/>
        <v>EC 135</v>
      </c>
      <c r="T27" s="64" t="str">
        <f t="shared" si="38"/>
        <v>PK-RJH</v>
      </c>
      <c r="U27" s="64" t="str">
        <f t="shared" si="39"/>
        <v>PREMI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7</v>
      </c>
      <c r="AI27" s="165">
        <f>COUNTIFS($AE$18:$AE$167,"&gt;10:00",$AE$18:$AE$167,"&lt;=11:00")</f>
        <v>6</v>
      </c>
      <c r="AJ27" s="109">
        <f t="shared" si="8"/>
        <v>13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1</v>
      </c>
      <c r="AX27" s="141">
        <f t="shared" si="20"/>
        <v>1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1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383" t="s">
        <v>1041</v>
      </c>
      <c r="C28" s="117" t="str">
        <f>IF(B28&gt;1,VLOOKUP(B28,DB!$D$4:$E$800,2,0),"")</f>
        <v>A 320</v>
      </c>
      <c r="D28" s="252" t="s">
        <v>7</v>
      </c>
      <c r="E28" s="119" t="b">
        <v>0</v>
      </c>
      <c r="F28" s="119">
        <v>0.41944444444444445</v>
      </c>
      <c r="G28" s="120" t="b">
        <v>1</v>
      </c>
      <c r="H28" s="230" t="s">
        <v>1141</v>
      </c>
      <c r="I28" s="122" t="str">
        <f>IF(K28&gt;1,VLOOKUP(K28,DB!$A$4:$B$500,2,0),"")</f>
        <v>EX RON</v>
      </c>
      <c r="J28" s="120" t="s">
        <v>1273</v>
      </c>
      <c r="K28" s="124" t="s">
        <v>7</v>
      </c>
      <c r="L28" s="128"/>
      <c r="M28" s="115" t="s">
        <v>1253</v>
      </c>
      <c r="N28" s="171"/>
      <c r="O28" s="128" t="str">
        <f t="shared" si="34"/>
        <v/>
      </c>
      <c r="Q28" s="64" t="str">
        <f t="shared" si="35"/>
        <v/>
      </c>
      <c r="R28" s="64" t="str">
        <f t="shared" si="36"/>
        <v/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>
        <f t="shared" si="41"/>
        <v>0.4194444444</v>
      </c>
      <c r="AF28" s="134">
        <v>0.45902777777777776</v>
      </c>
      <c r="AG28" s="135">
        <v>0.5</v>
      </c>
      <c r="AH28" s="136">
        <f>COUNTIFS($AD$18:$AD$167,"&gt;11:00",$AD$18:$AD$167,"&lt;=12:00")</f>
        <v>6</v>
      </c>
      <c r="AI28" s="137">
        <f>COUNTIFS($AE$18:$AE$167,"&gt;11:00",$AE$18:$AE$167,"&lt;=12:00")</f>
        <v>7</v>
      </c>
      <c r="AJ28" s="138">
        <f t="shared" si="8"/>
        <v>13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1</v>
      </c>
    </row>
    <row r="29">
      <c r="A29" s="168">
        <v>12.0</v>
      </c>
      <c r="B29" s="296" t="s">
        <v>888</v>
      </c>
      <c r="C29" s="146" t="str">
        <f>IF(B29&gt;1,VLOOKUP(B29,DB!$D$4:$E$800,2,0),"")</f>
        <v>EMB 135</v>
      </c>
      <c r="D29" s="259" t="s">
        <v>7</v>
      </c>
      <c r="E29" s="148" t="b">
        <v>0</v>
      </c>
      <c r="F29" s="148"/>
      <c r="G29" s="150" t="b">
        <v>0</v>
      </c>
      <c r="H29" s="228" t="s">
        <v>1142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55"/>
      <c r="M29" s="168" t="s">
        <v>1136</v>
      </c>
      <c r="N29" s="170"/>
      <c r="O29" s="155" t="str">
        <f t="shared" si="34"/>
        <v>RON</v>
      </c>
      <c r="Q29" s="64" t="str">
        <f t="shared" si="35"/>
        <v>SA05</v>
      </c>
      <c r="R29" s="64" t="str">
        <f t="shared" si="36"/>
        <v>RON</v>
      </c>
      <c r="S29" s="64" t="str">
        <f t="shared" si="37"/>
        <v>EMB 135</v>
      </c>
      <c r="T29" s="64" t="str">
        <f t="shared" si="38"/>
        <v>PK-RSS</v>
      </c>
      <c r="U29" s="64" t="str">
        <f t="shared" si="39"/>
        <v>B. G. S.</v>
      </c>
      <c r="V29" s="158" t="s">
        <v>1085</v>
      </c>
      <c r="W29" s="159" t="str">
        <f t="shared" si="5"/>
        <v>PK-BKT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4</v>
      </c>
      <c r="AJ29" s="109">
        <f t="shared" si="8"/>
        <v>10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1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1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1</v>
      </c>
      <c r="BH29" s="141">
        <f t="shared" si="30"/>
        <v>0</v>
      </c>
      <c r="BI29" s="141">
        <f t="shared" si="31"/>
        <v>1</v>
      </c>
      <c r="BJ29" s="142">
        <f t="shared" si="32"/>
        <v>0</v>
      </c>
      <c r="BK29" s="143">
        <f t="shared" si="33"/>
        <v>4</v>
      </c>
    </row>
    <row r="30">
      <c r="A30" s="115">
        <v>13.0</v>
      </c>
      <c r="B30" s="295" t="s">
        <v>704</v>
      </c>
      <c r="C30" s="117" t="str">
        <f>IF(B30&gt;1,VLOOKUP(B30,DB!$D$4:$E$800,2,0),"")</f>
        <v>EMB 135</v>
      </c>
      <c r="D30" s="252" t="s">
        <v>7</v>
      </c>
      <c r="E30" s="119" t="b">
        <v>0</v>
      </c>
      <c r="F30" s="119"/>
      <c r="G30" s="120" t="b">
        <v>0</v>
      </c>
      <c r="H30" s="230" t="s">
        <v>1143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5"/>
      <c r="M30" s="115" t="str">
        <f>IF(B30&gt;1,VLOOKUP(B30,DB!$D$4:$F$800,3,0),"")</f>
        <v>JETSET</v>
      </c>
      <c r="N30" s="171"/>
      <c r="O30" s="128" t="str">
        <f t="shared" si="34"/>
        <v>RON</v>
      </c>
      <c r="Q30" s="64" t="str">
        <f t="shared" si="35"/>
        <v>SA06</v>
      </c>
      <c r="R30" s="64" t="str">
        <f t="shared" si="36"/>
        <v>RON</v>
      </c>
      <c r="S30" s="64" t="str">
        <f t="shared" si="37"/>
        <v>EMB 135</v>
      </c>
      <c r="T30" s="64" t="str">
        <f t="shared" si="38"/>
        <v>PK-VCS</v>
      </c>
      <c r="U30" s="64" t="str">
        <f t="shared" si="39"/>
        <v>JETSET</v>
      </c>
      <c r="V30" s="129" t="s">
        <v>1088</v>
      </c>
      <c r="W30" s="130" t="str">
        <f t="shared" si="5"/>
        <v>PK-BKU</v>
      </c>
      <c r="X30" s="131" t="str">
        <f t="shared" si="6"/>
        <v>A 320</v>
      </c>
      <c r="Y30" s="132" t="str">
        <f t="shared" si="7"/>
        <v>BATIK AIR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4</v>
      </c>
      <c r="AI30" s="137">
        <f>COUNTIFS($AE$18:$AE$167,"&gt;13:00",$AE$18:$AE$167,"&lt;=14:00")</f>
        <v>6</v>
      </c>
      <c r="AJ30" s="138">
        <f t="shared" si="8"/>
        <v>10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1</v>
      </c>
      <c r="AX30" s="141">
        <f t="shared" si="20"/>
        <v>1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1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4</v>
      </c>
    </row>
    <row r="31">
      <c r="A31" s="168">
        <v>14.0</v>
      </c>
      <c r="B31" s="298" t="s">
        <v>331</v>
      </c>
      <c r="C31" s="146" t="str">
        <f>IF(B31&gt;1,VLOOKUP(B31,DB!$D$4:$E$800,2,0),"")</f>
        <v>GLEX</v>
      </c>
      <c r="D31" s="259" t="s">
        <v>7</v>
      </c>
      <c r="E31" s="148" t="b">
        <v>0</v>
      </c>
      <c r="F31" s="149"/>
      <c r="G31" s="150" t="b">
        <v>0</v>
      </c>
      <c r="H31" s="228" t="s">
        <v>1144</v>
      </c>
      <c r="I31" s="152" t="str">
        <f>IF(K31&gt;1,VLOOKUP(K31,DB!$A$4:$B$500,2,0),"")</f>
        <v/>
      </c>
      <c r="J31" s="153" t="str">
        <f>IF(L31&gt;1,VLOOKUP(L31,DB!$A$4:$B$500,2,0),"")</f>
        <v/>
      </c>
      <c r="K31" s="154"/>
      <c r="L31" s="172"/>
      <c r="M31" s="168" t="str">
        <f>IF(B31&gt;1,VLOOKUP(B31,DB!$D$4:$F$800,3,0),"")</f>
        <v>BIOMANTARA</v>
      </c>
      <c r="N31" s="170"/>
      <c r="O31" s="155" t="str">
        <f t="shared" si="34"/>
        <v>RON</v>
      </c>
      <c r="Q31" s="64" t="str">
        <f t="shared" si="35"/>
        <v>SA07</v>
      </c>
      <c r="R31" s="64" t="str">
        <f t="shared" si="36"/>
        <v>RON</v>
      </c>
      <c r="S31" s="64" t="str">
        <f t="shared" si="37"/>
        <v>GLEX</v>
      </c>
      <c r="T31" s="64" t="str">
        <f t="shared" si="38"/>
        <v>N-939GS</v>
      </c>
      <c r="U31" s="64" t="str">
        <f t="shared" si="39"/>
        <v>BIOMANTARA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4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7" t="s">
        <v>885</v>
      </c>
      <c r="C32" s="117" t="str">
        <f>IF(B32&gt;1,VLOOKUP(B32,DB!$D$4:$E$800,2,0),"")</f>
        <v>CL 850</v>
      </c>
      <c r="D32" s="252" t="s">
        <v>7</v>
      </c>
      <c r="E32" s="119" t="b">
        <v>0</v>
      </c>
      <c r="F32" s="119">
        <v>0.5</v>
      </c>
      <c r="G32" s="120" t="b">
        <v>1</v>
      </c>
      <c r="H32" s="230" t="s">
        <v>1145</v>
      </c>
      <c r="I32" s="122" t="str">
        <f>IF(K32&gt;1,VLOOKUP(K32,DB!$A$4:$B$500,2,0),"")</f>
        <v>EX RON</v>
      </c>
      <c r="J32" s="120" t="s">
        <v>1092</v>
      </c>
      <c r="K32" s="124" t="s">
        <v>7</v>
      </c>
      <c r="L32" s="125"/>
      <c r="M32" s="115" t="s">
        <v>738</v>
      </c>
      <c r="N32" s="171"/>
      <c r="O32" s="128" t="str">
        <f t="shared" si="34"/>
        <v/>
      </c>
      <c r="Q32" s="64" t="str">
        <f t="shared" si="35"/>
        <v/>
      </c>
      <c r="R32" s="64" t="str">
        <f t="shared" si="36"/>
        <v/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>
        <f t="shared" si="41"/>
        <v>0.5</v>
      </c>
      <c r="AF32" s="134">
        <v>0.6256944444444444</v>
      </c>
      <c r="AG32" s="135">
        <v>0.6666666666666666</v>
      </c>
      <c r="AH32" s="136">
        <f>COUNTIFS($AD$18:$AD$167,"&gt;15:00",$AD$18:$AD$167,"&lt;=16:00")</f>
        <v>7</v>
      </c>
      <c r="AI32" s="137">
        <f>COUNTIFS($AE$18:$AE$167,"&gt;15:00",$AE$18:$AE$167,"&lt;=16:00")</f>
        <v>9</v>
      </c>
      <c r="AJ32" s="138">
        <f t="shared" si="8"/>
        <v>16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1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8" t="s">
        <v>751</v>
      </c>
      <c r="C33" s="146" t="str">
        <f>IF(B33&gt;1,VLOOKUP(B33,DB!$D$4:$E$800,2,0),"")</f>
        <v>GLEX</v>
      </c>
      <c r="D33" s="259" t="s">
        <v>7</v>
      </c>
      <c r="E33" s="148" t="b">
        <v>0</v>
      </c>
      <c r="F33" s="148"/>
      <c r="G33" s="150" t="b">
        <v>0</v>
      </c>
      <c r="H33" s="228" t="s">
        <v>1146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0"/>
      <c r="M33" s="168" t="str">
        <f>IF(B33&gt;1,VLOOKUP(B33,DB!$D$4:$F$800,3,0),"")</f>
        <v>PREMI</v>
      </c>
      <c r="N33" s="170"/>
      <c r="O33" s="155" t="str">
        <f t="shared" si="34"/>
        <v>RON</v>
      </c>
      <c r="Q33" s="64" t="str">
        <f t="shared" si="35"/>
        <v>SA09</v>
      </c>
      <c r="R33" s="64" t="str">
        <f t="shared" si="36"/>
        <v>RON</v>
      </c>
      <c r="S33" s="64" t="str">
        <f t="shared" si="37"/>
        <v>GLEX</v>
      </c>
      <c r="T33" s="64" t="str">
        <f t="shared" si="38"/>
        <v>T7-MEL</v>
      </c>
      <c r="U33" s="64" t="str">
        <f t="shared" si="39"/>
        <v>PREMI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4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1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1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5" t="s">
        <v>855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1147</v>
      </c>
      <c r="I34" s="122" t="str">
        <f>IF(K34&gt;1,VLOOKUP(K34,DB!$A$4:$B$500,2,0),"")</f>
        <v/>
      </c>
      <c r="J34" s="123" t="str">
        <f>IF(L34&gt;1,VLOOKUP(L34,DB!$A$4:$B$500,2,0),"")</f>
        <v/>
      </c>
      <c r="K34" s="124"/>
      <c r="L34" s="120"/>
      <c r="M34" s="115" t="s">
        <v>759</v>
      </c>
      <c r="N34" s="171"/>
      <c r="O34" s="128" t="str">
        <f t="shared" si="34"/>
        <v>RON</v>
      </c>
      <c r="Q34" s="64" t="str">
        <f t="shared" si="35"/>
        <v>SA10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N-11UB</v>
      </c>
      <c r="U34" s="64" t="str">
        <f t="shared" si="39"/>
        <v>PTN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6</v>
      </c>
      <c r="AI34" s="137">
        <f>COUNTIFS($AE$18:$AE$167,"&gt;17:00",$AE$18:$AE$167,"&lt;=18:00")</f>
        <v>3</v>
      </c>
      <c r="AJ34" s="138">
        <f t="shared" si="8"/>
        <v>9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2</v>
      </c>
      <c r="AS34" s="187">
        <f t="shared" si="42"/>
        <v>4</v>
      </c>
      <c r="AT34" s="187">
        <f t="shared" si="42"/>
        <v>5</v>
      </c>
      <c r="AU34" s="187">
        <f t="shared" si="42"/>
        <v>6</v>
      </c>
      <c r="AV34" s="187">
        <f t="shared" si="42"/>
        <v>2</v>
      </c>
      <c r="AW34" s="187">
        <f t="shared" si="42"/>
        <v>6</v>
      </c>
      <c r="AX34" s="187">
        <f t="shared" si="42"/>
        <v>6</v>
      </c>
      <c r="AY34" s="187">
        <f t="shared" si="42"/>
        <v>6</v>
      </c>
      <c r="AZ34" s="187">
        <f t="shared" si="42"/>
        <v>3</v>
      </c>
      <c r="BA34" s="187">
        <f t="shared" si="42"/>
        <v>4</v>
      </c>
      <c r="BB34" s="187">
        <f t="shared" si="42"/>
        <v>6</v>
      </c>
      <c r="BC34" s="187">
        <f t="shared" si="42"/>
        <v>3</v>
      </c>
      <c r="BD34" s="187">
        <f t="shared" si="42"/>
        <v>6</v>
      </c>
      <c r="BE34" s="187">
        <f t="shared" si="42"/>
        <v>2</v>
      </c>
      <c r="BF34" s="187">
        <f t="shared" si="42"/>
        <v>5</v>
      </c>
      <c r="BG34" s="187">
        <f t="shared" si="42"/>
        <v>4</v>
      </c>
      <c r="BH34" s="187">
        <f t="shared" si="42"/>
        <v>3</v>
      </c>
      <c r="BI34" s="187">
        <f t="shared" si="42"/>
        <v>2</v>
      </c>
      <c r="BJ34" s="188">
        <f t="shared" si="42"/>
        <v>0</v>
      </c>
    </row>
    <row r="35">
      <c r="A35" s="168">
        <v>18.0</v>
      </c>
      <c r="B35" s="145" t="s">
        <v>757</v>
      </c>
      <c r="C35" s="146" t="str">
        <f>IF(B35&gt;1,VLOOKUP(B35,DB!$D$4:$E$800,2,0),"")</f>
        <v>BBJ 2</v>
      </c>
      <c r="D35" s="259" t="s">
        <v>7</v>
      </c>
      <c r="E35" s="189" t="b">
        <v>0</v>
      </c>
      <c r="F35" s="148"/>
      <c r="G35" s="190" t="b">
        <v>0</v>
      </c>
      <c r="H35" s="228" t="s">
        <v>1149</v>
      </c>
      <c r="I35" s="152" t="str">
        <f>IF(K35&gt;1,VLOOKUP(K35,DB!$A$4:$B$500,2,0),"")</f>
        <v/>
      </c>
      <c r="J35" s="153" t="str">
        <f>IF(L35&gt;1,VLOOKUP(L35,DB!$A$4:$B$500,2,0),"")</f>
        <v/>
      </c>
      <c r="K35" s="169"/>
      <c r="L35" s="150"/>
      <c r="M35" s="168" t="str">
        <f>IF(B35&gt;1,VLOOKUP(B35,DB!$D$4:$F$800,3,0),"")</f>
        <v>PTN</v>
      </c>
      <c r="N35" s="170"/>
      <c r="O35" s="155" t="str">
        <f t="shared" si="34"/>
        <v>RON</v>
      </c>
      <c r="Q35" s="64" t="str">
        <f t="shared" si="35"/>
        <v>SA11</v>
      </c>
      <c r="R35" s="64" t="str">
        <f t="shared" si="36"/>
        <v>RON</v>
      </c>
      <c r="S35" s="64" t="str">
        <f t="shared" si="37"/>
        <v>BBJ 2</v>
      </c>
      <c r="T35" s="64" t="str">
        <f t="shared" si="38"/>
        <v>PK-GRD</v>
      </c>
      <c r="U35" s="64" t="str">
        <f t="shared" si="39"/>
        <v>PTN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2</v>
      </c>
      <c r="AI35" s="165">
        <f>COUNTIFS($AE$18:$AE$167,"&gt;18:00",$AE$18:$AE$167,"&lt;=19:00")</f>
        <v>4</v>
      </c>
      <c r="AJ35" s="109">
        <f t="shared" si="8"/>
        <v>6</v>
      </c>
    </row>
    <row r="36">
      <c r="A36" s="115">
        <v>19.0</v>
      </c>
      <c r="B36" s="297" t="s">
        <v>929</v>
      </c>
      <c r="C36" s="117" t="str">
        <f>IF(B36&gt;1,VLOOKUP(B36,DB!$D$4:$E$800,2,0),"")</f>
        <v>G V</v>
      </c>
      <c r="D36" s="252" t="s">
        <v>7</v>
      </c>
      <c r="E36" s="191" t="b">
        <v>0</v>
      </c>
      <c r="F36" s="119"/>
      <c r="G36" s="192" t="b">
        <v>0</v>
      </c>
      <c r="H36" s="230" t="s">
        <v>1150</v>
      </c>
      <c r="I36" s="122" t="str">
        <f>IF(K36&gt;1,VLOOKUP(K36,DB!$A$4:$B$500,2,0),"")</f>
        <v/>
      </c>
      <c r="J36" s="123" t="str">
        <f>IF(L36&gt;1,VLOOKUP(L36,DB!$A$4:$B$500,2,0),"")</f>
        <v/>
      </c>
      <c r="K36" s="124"/>
      <c r="L36" s="120"/>
      <c r="M36" s="115" t="s">
        <v>1138</v>
      </c>
      <c r="N36" s="193"/>
      <c r="O36" s="128" t="str">
        <f t="shared" si="34"/>
        <v>RON</v>
      </c>
      <c r="Q36" s="64" t="str">
        <f t="shared" si="35"/>
        <v>SA12</v>
      </c>
      <c r="R36" s="64" t="str">
        <f t="shared" si="36"/>
        <v>RON</v>
      </c>
      <c r="S36" s="64" t="str">
        <f t="shared" si="37"/>
        <v>G V</v>
      </c>
      <c r="T36" s="64" t="str">
        <f t="shared" si="38"/>
        <v>T7-RSG</v>
      </c>
      <c r="U36" s="64" t="str">
        <f t="shared" si="39"/>
        <v>KARISMA</v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6</v>
      </c>
      <c r="AI36" s="137">
        <f>COUNTIFS($AE$18:$AE$167,"&gt;19:00",$AE$18:$AE$167,"&lt;=20:00")</f>
        <v>3</v>
      </c>
      <c r="AJ36" s="138">
        <f t="shared" si="8"/>
        <v>9</v>
      </c>
    </row>
    <row r="37">
      <c r="A37" s="168">
        <v>20.0</v>
      </c>
      <c r="B37" s="298" t="s">
        <v>906</v>
      </c>
      <c r="C37" s="146" t="str">
        <f>IF(B37&gt;1,VLOOKUP(B37,DB!$D$4:$E$800,2,0),"")</f>
        <v>G IV</v>
      </c>
      <c r="D37" s="259" t="s">
        <v>7</v>
      </c>
      <c r="E37" s="199" t="b">
        <v>0</v>
      </c>
      <c r="F37" s="148"/>
      <c r="G37" s="190" t="b">
        <v>0</v>
      </c>
      <c r="H37" s="228" t="s">
        <v>1161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1153</v>
      </c>
      <c r="N37" s="211"/>
      <c r="O37" s="155" t="str">
        <f t="shared" si="34"/>
        <v>RON</v>
      </c>
      <c r="Q37" s="64" t="str">
        <f t="shared" si="35"/>
        <v>SA15</v>
      </c>
      <c r="R37" s="64" t="str">
        <f t="shared" si="36"/>
        <v>RON</v>
      </c>
      <c r="S37" s="64" t="str">
        <f t="shared" si="37"/>
        <v>G IV</v>
      </c>
      <c r="T37" s="64" t="str">
        <f t="shared" si="38"/>
        <v>T7-HNA</v>
      </c>
      <c r="U37" s="64" t="str">
        <f t="shared" si="39"/>
        <v>AFM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4</v>
      </c>
      <c r="AI37" s="165">
        <f>COUNTIFS($AE$18:$AE$167,"&gt;20:00",$AE$18:$AE$167,"&lt;=21:00")</f>
        <v>4</v>
      </c>
      <c r="AJ37" s="109">
        <f t="shared" si="8"/>
        <v>8</v>
      </c>
    </row>
    <row r="38">
      <c r="A38" s="115">
        <v>21.0</v>
      </c>
      <c r="B38" s="297" t="s">
        <v>969</v>
      </c>
      <c r="C38" s="117" t="str">
        <f>IF(B38&gt;1,VLOOKUP(B38,DB!$D$4:$E$800,2,0),"")</f>
        <v>ATR 72</v>
      </c>
      <c r="D38" s="252" t="s">
        <v>7</v>
      </c>
      <c r="E38" s="206" t="b">
        <v>0</v>
      </c>
      <c r="F38" s="119"/>
      <c r="G38" s="192" t="b">
        <v>0</v>
      </c>
      <c r="H38" s="230" t="s">
        <v>1154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1134</v>
      </c>
      <c r="N38" s="220"/>
      <c r="O38" s="128" t="str">
        <f t="shared" si="34"/>
        <v>RON</v>
      </c>
      <c r="Q38" s="64" t="str">
        <f t="shared" si="35"/>
        <v>SA17</v>
      </c>
      <c r="R38" s="64" t="str">
        <f t="shared" si="36"/>
        <v>RON</v>
      </c>
      <c r="S38" s="64" t="str">
        <f t="shared" si="37"/>
        <v>ATR 72</v>
      </c>
      <c r="T38" s="64" t="str">
        <f t="shared" si="38"/>
        <v>PK-OTR</v>
      </c>
      <c r="U38" s="64" t="str">
        <f t="shared" si="39"/>
        <v>TAS</v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1</v>
      </c>
      <c r="AJ38" s="138">
        <f t="shared" si="8"/>
        <v>5</v>
      </c>
    </row>
    <row r="39">
      <c r="A39" s="168">
        <v>22.0</v>
      </c>
      <c r="B39" s="298" t="s">
        <v>1013</v>
      </c>
      <c r="C39" s="146" t="str">
        <f>IF(B39&gt;1,VLOOKUP(B39,DB!$D$4:$E$800,2,0),"")</f>
        <v>EMB 135</v>
      </c>
      <c r="D39" s="259" t="s">
        <v>7</v>
      </c>
      <c r="E39" s="199" t="b">
        <v>0</v>
      </c>
      <c r="F39" s="148"/>
      <c r="G39" s="190" t="b">
        <v>0</v>
      </c>
      <c r="H39" s="228" t="s">
        <v>1159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1138</v>
      </c>
      <c r="N39" s="200"/>
      <c r="O39" s="155" t="str">
        <f t="shared" si="34"/>
        <v>RON</v>
      </c>
      <c r="Q39" s="64" t="str">
        <f t="shared" si="35"/>
        <v>SA18</v>
      </c>
      <c r="R39" s="64" t="str">
        <f t="shared" si="36"/>
        <v>RON</v>
      </c>
      <c r="S39" s="64" t="str">
        <f t="shared" si="37"/>
        <v>EMB 135</v>
      </c>
      <c r="T39" s="64" t="str">
        <f t="shared" si="38"/>
        <v>T7-GBS</v>
      </c>
      <c r="U39" s="64" t="str">
        <f t="shared" si="39"/>
        <v>KARISMA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4</v>
      </c>
      <c r="AJ39" s="109">
        <f t="shared" si="8"/>
        <v>6</v>
      </c>
    </row>
    <row r="40">
      <c r="A40" s="115">
        <v>23.0</v>
      </c>
      <c r="B40" s="115" t="s">
        <v>1042</v>
      </c>
      <c r="C40" s="117" t="str">
        <f>IF(B40&gt;1,VLOOKUP(B40,DB!$D$4:$E$800,2,0),"")</f>
        <v>DHC 6</v>
      </c>
      <c r="D40" s="252" t="s">
        <v>7</v>
      </c>
      <c r="E40" s="229" t="b">
        <v>0</v>
      </c>
      <c r="F40" s="119"/>
      <c r="G40" s="192" t="b">
        <v>0</v>
      </c>
      <c r="H40" s="230" t="s">
        <v>1148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>AIRFAST</v>
      </c>
      <c r="N40" s="193"/>
      <c r="O40" s="128" t="str">
        <f t="shared" si="34"/>
        <v>RON</v>
      </c>
      <c r="Q40" s="64" t="str">
        <f t="shared" si="35"/>
        <v>SA02</v>
      </c>
      <c r="R40" s="64" t="str">
        <f t="shared" si="36"/>
        <v>RON</v>
      </c>
      <c r="S40" s="64" t="str">
        <f t="shared" si="37"/>
        <v>DHC 6</v>
      </c>
      <c r="T40" s="64" t="str">
        <f t="shared" si="38"/>
        <v>PK-OCI</v>
      </c>
      <c r="U40" s="64" t="str">
        <f t="shared" si="39"/>
        <v>AIRFAST</v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0</v>
      </c>
      <c r="AJ40" s="198">
        <f t="shared" si="8"/>
        <v>1</v>
      </c>
    </row>
    <row r="41">
      <c r="A41" s="168">
        <v>24.0</v>
      </c>
      <c r="B41" s="168" t="s">
        <v>992</v>
      </c>
      <c r="C41" s="146" t="str">
        <f>IF(B41&gt;1,VLOOKUP(B41,DB!$D$4:$E$800,2,0),"")</f>
        <v>DHC 6</v>
      </c>
      <c r="D41" s="259" t="s">
        <v>7</v>
      </c>
      <c r="E41" s="231" t="b">
        <v>0</v>
      </c>
      <c r="F41" s="148"/>
      <c r="G41" s="190" t="b">
        <v>0</v>
      </c>
      <c r="H41" s="228" t="s">
        <v>1140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>AIRFAST</v>
      </c>
      <c r="N41" s="200"/>
      <c r="O41" s="155" t="str">
        <f t="shared" si="34"/>
        <v>RON</v>
      </c>
      <c r="Q41" s="64" t="str">
        <f t="shared" si="35"/>
        <v>SA03</v>
      </c>
      <c r="R41" s="64" t="str">
        <f t="shared" si="36"/>
        <v>RON</v>
      </c>
      <c r="S41" s="64" t="str">
        <f t="shared" si="37"/>
        <v>DHC 6</v>
      </c>
      <c r="T41" s="64" t="str">
        <f t="shared" si="38"/>
        <v>PK-OCF</v>
      </c>
      <c r="U41" s="64" t="str">
        <f t="shared" si="39"/>
        <v>AIRFAST</v>
      </c>
      <c r="V41" s="158" t="s">
        <v>1145</v>
      </c>
      <c r="W41" s="159" t="str">
        <f t="shared" si="5"/>
        <v>PK-KAS</v>
      </c>
      <c r="X41" s="160" t="str">
        <f t="shared" si="6"/>
        <v>CL 850</v>
      </c>
      <c r="Y41" s="161" t="str">
        <f t="shared" si="7"/>
        <v>JETSET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85</v>
      </c>
      <c r="AI41" s="204">
        <f t="shared" si="43"/>
        <v>83</v>
      </c>
      <c r="AJ41" s="204">
        <f t="shared" si="43"/>
        <v>168</v>
      </c>
    </row>
    <row r="42">
      <c r="A42" s="115">
        <v>25.0</v>
      </c>
      <c r="B42" s="115" t="s">
        <v>921</v>
      </c>
      <c r="C42" s="117" t="str">
        <f>IF(B42&gt;1,VLOOKUP(B42,DB!$D$4:$E$800,2,0),"")</f>
        <v>EMB 135</v>
      </c>
      <c r="D42" s="252" t="s">
        <v>7</v>
      </c>
      <c r="E42" s="229" t="b">
        <v>0</v>
      </c>
      <c r="F42" s="119">
        <v>0.34444444444444444</v>
      </c>
      <c r="G42" s="192" t="b">
        <v>1</v>
      </c>
      <c r="H42" s="230" t="s">
        <v>1155</v>
      </c>
      <c r="I42" s="122" t="str">
        <f>IF(K42&gt;1,VLOOKUP(K42,DB!$A$4:$B$500,2,0),"")</f>
        <v>EX RON</v>
      </c>
      <c r="J42" s="120" t="s">
        <v>1096</v>
      </c>
      <c r="K42" s="124" t="s">
        <v>7</v>
      </c>
      <c r="L42" s="120"/>
      <c r="M42" s="115" t="s">
        <v>1138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0.3444444444</v>
      </c>
      <c r="AF42" s="207" t="s">
        <v>1157</v>
      </c>
      <c r="AG42" s="208"/>
      <c r="AH42" s="209">
        <f t="shared" ref="AH42:AI42" si="44">COUNTIF(I18:I165,"SA*")</f>
        <v>6</v>
      </c>
      <c r="AI42" s="210">
        <f t="shared" si="44"/>
        <v>5</v>
      </c>
      <c r="AJ42" s="210">
        <f t="shared" ref="AJ42:AJ43" si="46">SUM(AH42:AI42)</f>
        <v>11</v>
      </c>
    </row>
    <row r="43">
      <c r="A43" s="168">
        <v>26.0</v>
      </c>
      <c r="B43" s="168" t="s">
        <v>857</v>
      </c>
      <c r="C43" s="146" t="str">
        <f>IF(B43&gt;1,VLOOKUP(B43,DB!$D$4:$E$800,2,0),"")</f>
        <v>LJ 60</v>
      </c>
      <c r="D43" s="259" t="s">
        <v>7</v>
      </c>
      <c r="E43" s="231" t="b">
        <v>0</v>
      </c>
      <c r="F43" s="148"/>
      <c r="G43" s="190" t="b">
        <v>0</v>
      </c>
      <c r="H43" s="228" t="s">
        <v>1135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1255</v>
      </c>
      <c r="N43" s="211"/>
      <c r="O43" s="155" t="str">
        <f t="shared" si="34"/>
        <v>RON</v>
      </c>
      <c r="Q43" s="64" t="str">
        <f t="shared" si="35"/>
        <v>NSA10</v>
      </c>
      <c r="R43" s="64" t="str">
        <f t="shared" si="36"/>
        <v>RON</v>
      </c>
      <c r="S43" s="64" t="str">
        <f t="shared" si="37"/>
        <v>LJ 60</v>
      </c>
      <c r="T43" s="64" t="str">
        <f t="shared" si="38"/>
        <v>N-38SV</v>
      </c>
      <c r="U43" s="64" t="str">
        <f t="shared" si="39"/>
        <v>AMM</v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6</v>
      </c>
      <c r="AJ43" s="215">
        <f t="shared" si="46"/>
        <v>10</v>
      </c>
    </row>
    <row r="44">
      <c r="A44" s="115">
        <v>27.0</v>
      </c>
      <c r="B44" s="115" t="s">
        <v>775</v>
      </c>
      <c r="C44" s="117" t="str">
        <f>IF(B44&gt;1,VLOOKUP(B44,DB!$D$4:$E$800,2,0),"")</f>
        <v>AVANTI</v>
      </c>
      <c r="D44" s="252" t="s">
        <v>7</v>
      </c>
      <c r="E44" s="229" t="b">
        <v>0</v>
      </c>
      <c r="F44" s="119"/>
      <c r="G44" s="192" t="b">
        <v>0</v>
      </c>
      <c r="H44" s="230" t="s">
        <v>1137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tr">
        <f>IF(B44&gt;1,VLOOKUP(B44,DB!$D$4:$F$800,3,0),"")</f>
        <v>SUSI AIR</v>
      </c>
      <c r="N44" s="220"/>
      <c r="O44" s="128" t="str">
        <f t="shared" si="34"/>
        <v>RON</v>
      </c>
      <c r="Q44" s="64" t="str">
        <f t="shared" si="35"/>
        <v>NSA11</v>
      </c>
      <c r="R44" s="64" t="str">
        <f t="shared" si="36"/>
        <v>RON</v>
      </c>
      <c r="S44" s="64" t="str">
        <f t="shared" si="37"/>
        <v>AVANTI</v>
      </c>
      <c r="T44" s="64" t="str">
        <f t="shared" si="38"/>
        <v>PK-BVX</v>
      </c>
      <c r="U44" s="64" t="str">
        <f t="shared" si="39"/>
        <v>SUSI AIR</v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168" t="s">
        <v>413</v>
      </c>
      <c r="C45" s="146" t="str">
        <f>IF(B45&gt;1,VLOOKUP(B45,DB!$D$4:$E$800,2,0),"")</f>
        <v>A 320</v>
      </c>
      <c r="D45" s="259" t="s">
        <v>7</v>
      </c>
      <c r="E45" s="231" t="b">
        <v>0</v>
      </c>
      <c r="F45" s="148">
        <v>0.28125</v>
      </c>
      <c r="G45" s="190" t="b">
        <v>1</v>
      </c>
      <c r="H45" s="228" t="s">
        <v>1078</v>
      </c>
      <c r="I45" s="152" t="str">
        <f>IF(K45&gt;1,VLOOKUP(K45,DB!$A$4:$B$500,2,0),"")</f>
        <v>EX RON</v>
      </c>
      <c r="J45" s="153" t="str">
        <f>IF(L45&gt;1,VLOOKUP(L45,DB!$A$4:$B$500,2,0),"")</f>
        <v>WIMN</v>
      </c>
      <c r="K45" s="169" t="s">
        <v>7</v>
      </c>
      <c r="L45" s="150" t="s">
        <v>434</v>
      </c>
      <c r="M45" s="168" t="str">
        <f>IF(B45&gt;1,VLOOKUP(B45,DB!$D$4:$F$800,3,0),"")</f>
        <v>CITILINK</v>
      </c>
      <c r="N45" s="200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T7-RSG</v>
      </c>
      <c r="X45" s="160" t="str">
        <f t="shared" si="6"/>
        <v>G V</v>
      </c>
      <c r="Y45" s="161" t="str">
        <f t="shared" si="7"/>
        <v>KARISMA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0.28125</v>
      </c>
    </row>
    <row r="46">
      <c r="A46" s="115">
        <v>29.0</v>
      </c>
      <c r="B46" s="115" t="s">
        <v>715</v>
      </c>
      <c r="C46" s="117" t="str">
        <f>IF(B46&gt;1,VLOOKUP(B46,DB!$D$4:$E$800,2,0),"")</f>
        <v>ATR 72</v>
      </c>
      <c r="D46" s="252" t="s">
        <v>7</v>
      </c>
      <c r="E46" s="229" t="b">
        <v>0</v>
      </c>
      <c r="F46" s="119">
        <v>0.20972222222222223</v>
      </c>
      <c r="G46" s="192" t="b">
        <v>1</v>
      </c>
      <c r="H46" s="230" t="s">
        <v>1080</v>
      </c>
      <c r="I46" s="122" t="str">
        <f>IF(K46&gt;1,VLOOKUP(K46,DB!$A$4:$B$500,2,0),"")</f>
        <v>EX RON</v>
      </c>
      <c r="J46" s="123" t="str">
        <f>IF(L46&gt;1,VLOOKUP(L46,DB!$A$4:$B$500,2,0),"")</f>
        <v>WIDM</v>
      </c>
      <c r="K46" s="124" t="s">
        <v>7</v>
      </c>
      <c r="L46" s="120" t="s">
        <v>421</v>
      </c>
      <c r="M46" s="115" t="str">
        <f>IF(B46&gt;1,VLOOKUP(B46,DB!$D$4:$F$800,3,0),"")</f>
        <v>PELITA</v>
      </c>
      <c r="N46" s="220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PK-LAW</v>
      </c>
      <c r="X46" s="131" t="str">
        <f t="shared" si="6"/>
        <v>A 320</v>
      </c>
      <c r="Y46" s="132" t="str">
        <f t="shared" si="7"/>
        <v>BATIK AIR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0.2097222222</v>
      </c>
    </row>
    <row r="47">
      <c r="A47" s="168">
        <v>30.0</v>
      </c>
      <c r="B47" s="168" t="s">
        <v>340</v>
      </c>
      <c r="C47" s="146" t="str">
        <f>IF(B47&gt;1,VLOOKUP(B47,DB!$D$4:$E$800,2,0),"")</f>
        <v>ATR 72</v>
      </c>
      <c r="D47" s="259" t="s">
        <v>7</v>
      </c>
      <c r="E47" s="231" t="b">
        <v>0</v>
      </c>
      <c r="F47" s="148">
        <v>0.2465277777777778</v>
      </c>
      <c r="G47" s="190" t="b">
        <v>1</v>
      </c>
      <c r="H47" s="228" t="s">
        <v>1076</v>
      </c>
      <c r="I47" s="152" t="str">
        <f>IF(K47&gt;1,VLOOKUP(K47,DB!$A$4:$B$500,2,0),"")</f>
        <v>EX RON</v>
      </c>
      <c r="J47" s="153" t="str">
        <f>IF(L47&gt;1,VLOOKUP(L47,DB!$A$4:$B$500,2,0),"")</f>
        <v>WAHH</v>
      </c>
      <c r="K47" s="169" t="s">
        <v>7</v>
      </c>
      <c r="L47" s="150" t="s">
        <v>527</v>
      </c>
      <c r="M47" s="168" t="str">
        <f>IF(B47&gt;1,VLOOKUP(B47,DB!$D$4:$F$800,3,0),"")</f>
        <v>CITILINK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PK-LUK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0.2465277778</v>
      </c>
    </row>
    <row r="48">
      <c r="A48" s="115">
        <v>31.0</v>
      </c>
      <c r="B48" s="115" t="s">
        <v>182</v>
      </c>
      <c r="C48" s="117" t="str">
        <f>IF(B48&gt;1,VLOOKUP(B48,DB!$D$4:$E$800,2,0),"")</f>
        <v>A 320</v>
      </c>
      <c r="D48" s="252" t="s">
        <v>7</v>
      </c>
      <c r="E48" s="229" t="b">
        <v>0</v>
      </c>
      <c r="F48" s="119">
        <v>0.21875</v>
      </c>
      <c r="G48" s="192" t="b">
        <v>1</v>
      </c>
      <c r="H48" s="230" t="s">
        <v>1085</v>
      </c>
      <c r="I48" s="122" t="str">
        <f>IF(K48&gt;1,VLOOKUP(K48,DB!$A$4:$B$500,2,0),"")</f>
        <v>EX RON</v>
      </c>
      <c r="J48" s="123" t="str">
        <f>IF(L48&gt;1,VLOOKUP(L48,DB!$A$4:$B$500,2,0),"")</f>
        <v>WARR</v>
      </c>
      <c r="K48" s="124" t="s">
        <v>7</v>
      </c>
      <c r="L48" s="120" t="s">
        <v>208</v>
      </c>
      <c r="M48" s="115" t="str">
        <f>IF(B48&gt;1,VLOOKUP(B48,DB!$D$4:$F$800,3,0),"")</f>
        <v>BATIK AIR</v>
      </c>
      <c r="N48" s="193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T7-HNA</v>
      </c>
      <c r="X48" s="131" t="str">
        <f t="shared" si="6"/>
        <v>G IV</v>
      </c>
      <c r="Y48" s="132" t="str">
        <f t="shared" si="7"/>
        <v>AFM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0.21875</v>
      </c>
    </row>
    <row r="49">
      <c r="A49" s="168">
        <v>32.0</v>
      </c>
      <c r="B49" s="168" t="s">
        <v>566</v>
      </c>
      <c r="C49" s="146" t="str">
        <f>IF(B49&gt;1,VLOOKUP(B49,DB!$D$4:$E$800,2,0),"")</f>
        <v>B 738</v>
      </c>
      <c r="D49" s="259" t="s">
        <v>7</v>
      </c>
      <c r="E49" s="231" t="b">
        <v>0</v>
      </c>
      <c r="F49" s="148">
        <v>0.2625</v>
      </c>
      <c r="G49" s="190" t="b">
        <v>1</v>
      </c>
      <c r="H49" s="228" t="s">
        <v>1077</v>
      </c>
      <c r="I49" s="152" t="str">
        <f>IF(K49&gt;1,VLOOKUP(K49,DB!$A$4:$B$500,2,0),"")</f>
        <v>EX RON</v>
      </c>
      <c r="J49" s="153" t="str">
        <f>IF(L49&gt;1,VLOOKUP(L49,DB!$A$4:$B$500,2,0),"")</f>
        <v>WIMM</v>
      </c>
      <c r="K49" s="169" t="s">
        <v>7</v>
      </c>
      <c r="L49" s="150" t="s">
        <v>71</v>
      </c>
      <c r="M49" s="168" t="str">
        <f>IF(B49&gt;1,VLOOKUP(B49,DB!$D$4:$F$800,3,0),"")</f>
        <v>GARUDA</v>
      </c>
      <c r="N49" s="200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0.2625</v>
      </c>
    </row>
    <row r="50">
      <c r="A50" s="115">
        <v>33.0</v>
      </c>
      <c r="B50" s="115" t="s">
        <v>833</v>
      </c>
      <c r="C50" s="117" t="str">
        <f>IF(B50&gt;1,VLOOKUP(B50,DB!$D$4:$E$800,2,0),"")</f>
        <v>B 733</v>
      </c>
      <c r="D50" s="252" t="s">
        <v>7</v>
      </c>
      <c r="E50" s="229" t="b">
        <v>0</v>
      </c>
      <c r="F50" s="119">
        <v>0.22569444444444445</v>
      </c>
      <c r="G50" s="192" t="b">
        <v>1</v>
      </c>
      <c r="H50" s="230" t="s">
        <v>1101</v>
      </c>
      <c r="I50" s="122" t="str">
        <f>IF(K50&gt;1,VLOOKUP(K50,DB!$A$4:$B$500,2,0),"")</f>
        <v>EX RON</v>
      </c>
      <c r="J50" s="123" t="str">
        <f>IF(L50&gt;1,VLOOKUP(L50,DB!$A$4:$B$500,2,0),"")</f>
        <v>WIMM</v>
      </c>
      <c r="K50" s="124" t="s">
        <v>7</v>
      </c>
      <c r="L50" s="120" t="s">
        <v>290</v>
      </c>
      <c r="M50" s="115" t="str">
        <f>IF(B50&gt;1,VLOOKUP(B50,DB!$D$4:$F$800,3,0),"")</f>
        <v>TRIGANA</v>
      </c>
      <c r="N50" s="193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PK-OTR</v>
      </c>
      <c r="X50" s="131" t="str">
        <f t="shared" si="6"/>
        <v>ATR 72</v>
      </c>
      <c r="Y50" s="132" t="str">
        <f t="shared" si="7"/>
        <v>TAS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0.2256944444</v>
      </c>
    </row>
    <row r="51">
      <c r="A51" s="168">
        <v>34.0</v>
      </c>
      <c r="B51" s="168" t="s">
        <v>100</v>
      </c>
      <c r="C51" s="146" t="str">
        <f>IF(B51&gt;1,VLOOKUP(B51,DB!$D$4:$E$800,2,0),"")</f>
        <v>A 320</v>
      </c>
      <c r="D51" s="259" t="s">
        <v>7</v>
      </c>
      <c r="E51" s="231" t="b">
        <v>0</v>
      </c>
      <c r="F51" s="148">
        <v>0.5368055555555555</v>
      </c>
      <c r="G51" s="190" t="b">
        <v>1</v>
      </c>
      <c r="H51" s="228" t="s">
        <v>1081</v>
      </c>
      <c r="I51" s="152" t="str">
        <f>IF(K51&gt;1,VLOOKUP(K51,DB!$A$4:$B$500,2,0),"")</f>
        <v>EX RON</v>
      </c>
      <c r="J51" s="153" t="str">
        <f>IF(L51&gt;1,VLOOKUP(L51,DB!$A$4:$B$500,2,0),"")</f>
        <v>WARR</v>
      </c>
      <c r="K51" s="169" t="s">
        <v>7</v>
      </c>
      <c r="L51" s="150" t="s">
        <v>216</v>
      </c>
      <c r="M51" s="168" t="str">
        <f>IF(B51&gt;1,VLOOKUP(B51,DB!$D$4:$F$800,3,0),"")</f>
        <v>BATIK AIR</v>
      </c>
      <c r="N51" s="271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T7-GBS</v>
      </c>
      <c r="X51" s="160" t="str">
        <f t="shared" si="6"/>
        <v>EMB 135</v>
      </c>
      <c r="Y51" s="161" t="str">
        <f t="shared" si="7"/>
        <v>KARISMA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0.5368055556</v>
      </c>
    </row>
    <row r="52">
      <c r="A52" s="115">
        <v>35.0</v>
      </c>
      <c r="B52" s="115" t="s">
        <v>166</v>
      </c>
      <c r="C52" s="117" t="str">
        <f>IF(B52&gt;1,VLOOKUP(B52,DB!$D$4:$E$800,2,0),"")</f>
        <v>A 320</v>
      </c>
      <c r="D52" s="252" t="s">
        <v>7</v>
      </c>
      <c r="E52" s="229" t="b">
        <v>0</v>
      </c>
      <c r="F52" s="119">
        <v>0.43680555555555556</v>
      </c>
      <c r="G52" s="192" t="b">
        <v>1</v>
      </c>
      <c r="H52" s="230" t="s">
        <v>1156</v>
      </c>
      <c r="I52" s="122" t="str">
        <f>IF(K52&gt;1,VLOOKUP(K52,DB!$A$4:$B$500,2,0),"")</f>
        <v>EX RON</v>
      </c>
      <c r="J52" s="120" t="s">
        <v>1088</v>
      </c>
      <c r="K52" s="124" t="s">
        <v>7</v>
      </c>
      <c r="L52" s="125"/>
      <c r="M52" s="115" t="str">
        <f>IF(B52&gt;1,VLOOKUP(B52,DB!$D$4:$F$800,3,0),"")</f>
        <v>BATIK AIR</v>
      </c>
      <c r="N52" s="193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VP-CWZ</v>
      </c>
      <c r="X52" s="131" t="str">
        <f t="shared" si="6"/>
        <v>G V</v>
      </c>
      <c r="Y52" s="132" t="str">
        <f t="shared" si="7"/>
        <v>KARISMA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0.4368055556</v>
      </c>
    </row>
    <row r="53">
      <c r="A53" s="168">
        <v>36.0</v>
      </c>
      <c r="B53" s="168" t="s">
        <v>385</v>
      </c>
      <c r="C53" s="146" t="str">
        <f>IF(B53&gt;1,VLOOKUP(B53,DB!$D$4:$E$800,2,0),"")</f>
        <v>A 320</v>
      </c>
      <c r="D53" s="259" t="s">
        <v>7</v>
      </c>
      <c r="E53" s="231" t="b">
        <v>0</v>
      </c>
      <c r="F53" s="148">
        <v>0.25</v>
      </c>
      <c r="G53" s="190" t="b">
        <v>1</v>
      </c>
      <c r="H53" s="228" t="s">
        <v>1272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487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0.25</v>
      </c>
    </row>
    <row r="54">
      <c r="A54" s="115">
        <v>37.0</v>
      </c>
      <c r="B54" s="115" t="s">
        <v>305</v>
      </c>
      <c r="C54" s="117" t="str">
        <f>IF(B54&gt;1,VLOOKUP(B54,DB!$D$4:$E$800,2,0),"")</f>
        <v>A 320</v>
      </c>
      <c r="D54" s="252" t="s">
        <v>7</v>
      </c>
      <c r="E54" s="229" t="b">
        <v>0</v>
      </c>
      <c r="F54" s="119">
        <v>0.32083333333333336</v>
      </c>
      <c r="G54" s="192" t="b">
        <v>1</v>
      </c>
      <c r="H54" s="230" t="s">
        <v>1151</v>
      </c>
      <c r="I54" s="122" t="str">
        <f>IF(K54&gt;1,VLOOKUP(K54,DB!$A$4:$B$500,2,0),"")</f>
        <v>EX RON</v>
      </c>
      <c r="J54" s="120" t="s">
        <v>1085</v>
      </c>
      <c r="K54" s="124" t="s">
        <v>7</v>
      </c>
      <c r="L54" s="125"/>
      <c r="M54" s="115" t="str">
        <f>IF(B54&gt;1,VLOOKUP(B54,DB!$D$4:$F$800,3,0),"")</f>
        <v>BATIK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>PK-BON</v>
      </c>
      <c r="X54" s="131" t="str">
        <f t="shared" si="6"/>
        <v>G IV</v>
      </c>
      <c r="Y54" s="132" t="str">
        <f t="shared" si="7"/>
        <v>JETSET</v>
      </c>
      <c r="Z54" s="104" t="b">
        <v>1</v>
      </c>
      <c r="AA54" s="64"/>
      <c r="AC54" s="133"/>
      <c r="AD54" s="133" t="str">
        <f t="shared" si="40"/>
        <v>-</v>
      </c>
      <c r="AE54" s="133">
        <f t="shared" si="41"/>
        <v>0.3208333333</v>
      </c>
    </row>
    <row r="55">
      <c r="A55" s="168">
        <v>38.0</v>
      </c>
      <c r="B55" s="372" t="s">
        <v>708</v>
      </c>
      <c r="C55" s="146" t="str">
        <f>IF(B55&gt;1,VLOOKUP(B55,DB!$D$4:$E$800,2,0),"")</f>
        <v>BBJ</v>
      </c>
      <c r="D55" s="259" t="s">
        <v>7</v>
      </c>
      <c r="E55" s="374" t="b">
        <v>0</v>
      </c>
      <c r="F55" s="375">
        <v>0.71875</v>
      </c>
      <c r="G55" s="376" t="b">
        <v>1</v>
      </c>
      <c r="H55" s="377" t="s">
        <v>1152</v>
      </c>
      <c r="I55" s="152" t="str">
        <f>IF(K55&gt;1,VLOOKUP(K55,DB!$A$4:$B$500,2,0),"")</f>
        <v>EX RON</v>
      </c>
      <c r="J55" s="150" t="s">
        <v>1101</v>
      </c>
      <c r="K55" s="378" t="s">
        <v>7</v>
      </c>
      <c r="L55" s="379"/>
      <c r="M55" s="168" t="str">
        <f>IF(B55&gt;1,VLOOKUP(B55,DB!$D$4:$F$800,3,0),"")</f>
        <v>JIP</v>
      </c>
      <c r="N55" s="384"/>
      <c r="O55" s="38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0.71875</v>
      </c>
      <c r="AF55" s="4"/>
    </row>
    <row r="56">
      <c r="A56" s="115">
        <v>39.0</v>
      </c>
      <c r="B56" s="115" t="s">
        <v>85</v>
      </c>
      <c r="C56" s="117" t="str">
        <f>IF(B56&gt;1,VLOOKUP(B56,DB!$D$4:$E$800,2,0),"")</f>
        <v>A 320</v>
      </c>
      <c r="D56" s="252" t="s">
        <v>7</v>
      </c>
      <c r="E56" s="229" t="b">
        <v>0</v>
      </c>
      <c r="F56" s="119">
        <v>0.3680555555555556</v>
      </c>
      <c r="G56" s="192" t="b">
        <v>1</v>
      </c>
      <c r="H56" s="230" t="s">
        <v>1088</v>
      </c>
      <c r="I56" s="122" t="str">
        <f>IF(K56&gt;1,VLOOKUP(K56,DB!$A$4:$B$500,2,0),"")</f>
        <v>EX RON</v>
      </c>
      <c r="J56" s="123" t="str">
        <f>IF(L56&gt;1,VLOOKUP(L56,DB!$A$4:$B$500,2,0),"")</f>
        <v>WARR</v>
      </c>
      <c r="K56" s="124" t="s">
        <v>7</v>
      </c>
      <c r="L56" s="120" t="s">
        <v>212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0.3680555556</v>
      </c>
      <c r="AF56" s="4"/>
    </row>
    <row r="57">
      <c r="A57" s="168">
        <v>40.0</v>
      </c>
      <c r="B57" s="372" t="s">
        <v>699</v>
      </c>
      <c r="C57" s="146" t="str">
        <f>IF(B57&gt;1,VLOOKUP(B57,DB!$D$4:$E$800,2,0),"")</f>
        <v>G IV</v>
      </c>
      <c r="D57" s="259" t="s">
        <v>7</v>
      </c>
      <c r="E57" s="374" t="b">
        <v>0</v>
      </c>
      <c r="F57" s="375"/>
      <c r="G57" s="376" t="b">
        <v>0</v>
      </c>
      <c r="H57" s="377" t="s">
        <v>1164</v>
      </c>
      <c r="I57" s="152" t="str">
        <f>IF(K57&gt;1,VLOOKUP(K57,DB!$A$4:$B$500,2,0),"")</f>
        <v/>
      </c>
      <c r="J57" s="153" t="str">
        <f>IF(L57&gt;1,VLOOKUP(L57,DB!$A$4:$B$500,2,0),"")</f>
        <v/>
      </c>
      <c r="K57" s="378"/>
      <c r="L57" s="379"/>
      <c r="M57" s="168" t="str">
        <f>IF(B57&gt;1,VLOOKUP(B57,DB!$D$4:$F$800,3,0),"")</f>
        <v>JETSET</v>
      </c>
      <c r="N57" s="384"/>
      <c r="O57" s="385" t="str">
        <f t="shared" si="34"/>
        <v>RON</v>
      </c>
      <c r="Q57" s="64" t="str">
        <f t="shared" si="35"/>
        <v>SA21</v>
      </c>
      <c r="R57" s="64" t="str">
        <f t="shared" si="36"/>
        <v>RON</v>
      </c>
      <c r="S57" s="64" t="str">
        <f t="shared" si="37"/>
        <v>G IV</v>
      </c>
      <c r="T57" s="64" t="str">
        <f t="shared" si="38"/>
        <v>PK-BON</v>
      </c>
      <c r="U57" s="64" t="str">
        <f t="shared" si="39"/>
        <v>JETSET</v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 t="str">
        <f t="shared" si="41"/>
        <v>-</v>
      </c>
      <c r="AF57" s="4"/>
    </row>
    <row r="58">
      <c r="A58" s="115">
        <v>41.0</v>
      </c>
      <c r="B58" s="115" t="s">
        <v>24</v>
      </c>
      <c r="C58" s="117" t="str">
        <f>IF(B58&gt;1,VLOOKUP(B58,DB!$D$4:$E$800,2,0),"")</f>
        <v>B 733</v>
      </c>
      <c r="D58" s="252">
        <v>0.2152777777777778</v>
      </c>
      <c r="E58" s="224" t="b">
        <v>1</v>
      </c>
      <c r="F58" s="119">
        <v>0.3125</v>
      </c>
      <c r="G58" s="120" t="b">
        <v>1</v>
      </c>
      <c r="H58" s="230" t="s">
        <v>1093</v>
      </c>
      <c r="I58" s="219" t="s">
        <v>23</v>
      </c>
      <c r="J58" s="120" t="s">
        <v>35</v>
      </c>
      <c r="K58" s="124"/>
      <c r="L58" s="120"/>
      <c r="M58" s="115" t="str">
        <f>IF(B58&gt;1,VLOOKUP(B58,DB!$D$4:$F$800,3,0),"")</f>
        <v>AIRNESIA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0.2152777778</v>
      </c>
      <c r="AE58" s="133">
        <f t="shared" si="41"/>
        <v>0.3125</v>
      </c>
      <c r="AF58" s="4"/>
    </row>
    <row r="59">
      <c r="A59" s="168">
        <v>42.0</v>
      </c>
      <c r="B59" s="168" t="s">
        <v>819</v>
      </c>
      <c r="C59" s="146" t="str">
        <f>IF(B59&gt;1,VLOOKUP(B59,DB!$D$4:$E$800,2,0),"")</f>
        <v>B 733</v>
      </c>
      <c r="D59" s="259">
        <v>0.22361111111111112</v>
      </c>
      <c r="E59" s="231" t="b">
        <v>1</v>
      </c>
      <c r="F59" s="148">
        <v>0.2708333333333333</v>
      </c>
      <c r="G59" s="190" t="b">
        <v>1</v>
      </c>
      <c r="H59" s="228" t="s">
        <v>1097</v>
      </c>
      <c r="I59" s="152" t="str">
        <f>IF(K59&gt;1,VLOOKUP(K59,DB!$A$4:$B$500,2,0),"")</f>
        <v>WSSS</v>
      </c>
      <c r="J59" s="153" t="str">
        <f>IF(L59&gt;1,VLOOKUP(L59,DB!$A$4:$B$500,2,0),"")</f>
        <v>WALL</v>
      </c>
      <c r="K59" s="169" t="s">
        <v>86</v>
      </c>
      <c r="L59" s="150" t="s">
        <v>91</v>
      </c>
      <c r="M59" s="168" t="str">
        <f>IF(B59&gt;1,VLOOKUP(B59,DB!$D$4:$F$800,3,0),"")</f>
        <v>TRI MG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0.2236111111</v>
      </c>
      <c r="AE59" s="133">
        <f t="shared" si="41"/>
        <v>0.2708333333</v>
      </c>
      <c r="AF59" s="4"/>
    </row>
    <row r="60">
      <c r="A60" s="115">
        <v>43.0</v>
      </c>
      <c r="B60" s="115" t="s">
        <v>696</v>
      </c>
      <c r="C60" s="117" t="str">
        <f>IF(B60&gt;1,VLOOKUP(B60,DB!$D$4:$E$800,2,0),"")</f>
        <v>EMB 135</v>
      </c>
      <c r="D60" s="252">
        <v>0.2513888888888889</v>
      </c>
      <c r="E60" s="229" t="b">
        <v>1</v>
      </c>
      <c r="F60" s="119">
        <v>0.2743055555555556</v>
      </c>
      <c r="G60" s="192" t="b">
        <v>1</v>
      </c>
      <c r="H60" s="230" t="s">
        <v>1100</v>
      </c>
      <c r="I60" s="219" t="s">
        <v>1171</v>
      </c>
      <c r="J60" s="120" t="s">
        <v>1096</v>
      </c>
      <c r="K60" s="124"/>
      <c r="L60" s="120"/>
      <c r="M60" s="115" t="str">
        <f>IF(B60&gt;1,VLOOKUP(B60,DB!$D$4:$F$800,3,0),"")</f>
        <v>IAT</v>
      </c>
      <c r="N60" s="220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0.2513888889</v>
      </c>
      <c r="AE60" s="133">
        <f t="shared" si="41"/>
        <v>0.2743055556</v>
      </c>
    </row>
    <row r="61">
      <c r="A61" s="168">
        <v>44.0</v>
      </c>
      <c r="B61" s="168" t="s">
        <v>83</v>
      </c>
      <c r="C61" s="146" t="str">
        <f>IF(B61&gt;1,VLOOKUP(B61,DB!$D$4:$E$800,2,0),"")</f>
        <v>A 320</v>
      </c>
      <c r="D61" s="259">
        <v>0.2569444444444444</v>
      </c>
      <c r="E61" s="231" t="b">
        <v>1</v>
      </c>
      <c r="F61" s="148">
        <v>0.3090277777777778</v>
      </c>
      <c r="G61" s="190" t="b">
        <v>1</v>
      </c>
      <c r="H61" s="228" t="s">
        <v>1080</v>
      </c>
      <c r="I61" s="152" t="str">
        <f>IF(K61&gt;1,VLOOKUP(K61,DB!$A$4:$B$500,2,0),"")</f>
        <v>WARR</v>
      </c>
      <c r="J61" s="153" t="str">
        <f>IF(L61&gt;1,VLOOKUP(L61,DB!$A$4:$B$500,2,0),"")</f>
        <v>WIPP</v>
      </c>
      <c r="K61" s="169" t="s">
        <v>204</v>
      </c>
      <c r="L61" s="150" t="s">
        <v>157</v>
      </c>
      <c r="M61" s="168" t="str">
        <f>IF(B61&gt;1,VLOOKUP(B61,DB!$D$4:$F$800,3,0),"")</f>
        <v>BATIK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0.2569444444</v>
      </c>
      <c r="AE61" s="133">
        <f t="shared" si="41"/>
        <v>0.3090277778</v>
      </c>
    </row>
    <row r="62">
      <c r="A62" s="115">
        <v>45.0</v>
      </c>
      <c r="B62" s="115" t="s">
        <v>746</v>
      </c>
      <c r="C62" s="117" t="str">
        <f>IF(B62&gt;1,VLOOKUP(B62,DB!$D$4:$E$800,2,0),"")</f>
        <v>G VI</v>
      </c>
      <c r="D62" s="252">
        <v>0.26944444444444443</v>
      </c>
      <c r="E62" s="229" t="b">
        <v>1</v>
      </c>
      <c r="F62" s="119">
        <v>0.32916666666666666</v>
      </c>
      <c r="G62" s="192" t="b">
        <v>1</v>
      </c>
      <c r="H62" s="230" t="s">
        <v>1092</v>
      </c>
      <c r="I62" s="219" t="s">
        <v>1171</v>
      </c>
      <c r="J62" s="120" t="s">
        <v>1230</v>
      </c>
      <c r="K62" s="124"/>
      <c r="L62" s="120"/>
      <c r="M62" s="115" t="str">
        <f>IF(B62&gt;1,VLOOKUP(B62,DB!$D$4:$F$800,3,0),"")</f>
        <v>PREMI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0.2694444444</v>
      </c>
      <c r="AE62" s="133">
        <f t="shared" si="41"/>
        <v>0.3291666667</v>
      </c>
    </row>
    <row r="63">
      <c r="A63" s="168">
        <v>46.0</v>
      </c>
      <c r="B63" s="168" t="s">
        <v>696</v>
      </c>
      <c r="C63" s="146" t="str">
        <f>IF(B63&gt;1,VLOOKUP(B63,DB!$D$4:$E$800,2,0),"")</f>
        <v>EMB 135</v>
      </c>
      <c r="D63" s="259">
        <v>0.275</v>
      </c>
      <c r="E63" s="231" t="b">
        <v>1</v>
      </c>
      <c r="F63" s="148">
        <v>0.3381591435172595</v>
      </c>
      <c r="G63" s="190" t="b">
        <v>1</v>
      </c>
      <c r="H63" s="228" t="s">
        <v>1096</v>
      </c>
      <c r="I63" s="221" t="s">
        <v>1100</v>
      </c>
      <c r="J63" s="150" t="s">
        <v>435</v>
      </c>
      <c r="K63" s="169"/>
      <c r="L63" s="150"/>
      <c r="M63" s="168" t="str">
        <f>IF(B63&gt;1,VLOOKUP(B63,DB!$D$4:$F$800,3,0),"")</f>
        <v>IAT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0.275</v>
      </c>
      <c r="AE63" s="133">
        <f t="shared" si="41"/>
        <v>0.3381591435</v>
      </c>
    </row>
    <row r="64">
      <c r="A64" s="115">
        <v>47.0</v>
      </c>
      <c r="B64" s="115" t="s">
        <v>1043</v>
      </c>
      <c r="C64" s="117" t="str">
        <f>IF(B64&gt;1,VLOOKUP(B64,DB!$D$4:$E$800,2,0),"")</f>
        <v>G VI</v>
      </c>
      <c r="D64" s="252">
        <v>0.3111111111111111</v>
      </c>
      <c r="E64" s="229" t="b">
        <v>1</v>
      </c>
      <c r="F64" s="119">
        <v>0.48333333333333334</v>
      </c>
      <c r="G64" s="192" t="b">
        <v>1</v>
      </c>
      <c r="H64" s="230" t="s">
        <v>1100</v>
      </c>
      <c r="I64" s="219" t="s">
        <v>1178</v>
      </c>
      <c r="J64" s="120" t="s">
        <v>1274</v>
      </c>
      <c r="K64" s="124"/>
      <c r="L64" s="120"/>
      <c r="M64" s="115" t="s">
        <v>1138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0.3111111111</v>
      </c>
      <c r="AE64" s="133">
        <f t="shared" si="41"/>
        <v>0.4833333333</v>
      </c>
    </row>
    <row r="65">
      <c r="A65" s="168">
        <v>48.0</v>
      </c>
      <c r="B65" s="168" t="s">
        <v>286</v>
      </c>
      <c r="C65" s="146" t="str">
        <f>IF(B65&gt;1,VLOOKUP(B65,DB!$D$4:$E$800,2,0),"")</f>
        <v>A 320</v>
      </c>
      <c r="D65" s="259">
        <v>0.32430555555555557</v>
      </c>
      <c r="E65" s="231" t="b">
        <v>1</v>
      </c>
      <c r="F65" s="148">
        <v>0.5340277777777778</v>
      </c>
      <c r="G65" s="190" t="b">
        <v>1</v>
      </c>
      <c r="H65" s="228" t="s">
        <v>1076</v>
      </c>
      <c r="I65" s="152" t="str">
        <f>IF(K65&gt;1,VLOOKUP(K65,DB!$A$4:$B$500,2,0),"")</f>
        <v>WIBB</v>
      </c>
      <c r="J65" s="153" t="str">
        <f>IF(L65&gt;1,VLOOKUP(L65,DB!$A$4:$B$500,2,0),"")</f>
        <v>WAHI</v>
      </c>
      <c r="K65" s="169" t="s">
        <v>179</v>
      </c>
      <c r="L65" s="150" t="s">
        <v>245</v>
      </c>
      <c r="M65" s="168" t="str">
        <f>IF(B65&gt;1,VLOOKUP(B65,DB!$D$4:$F$800,3,0),"")</f>
        <v>BATIK AIR</v>
      </c>
      <c r="N65" s="170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0.3243055556</v>
      </c>
      <c r="AE65" s="133">
        <f t="shared" si="41"/>
        <v>0.5340277778</v>
      </c>
    </row>
    <row r="66">
      <c r="A66" s="115">
        <v>49.0</v>
      </c>
      <c r="B66" s="115" t="s">
        <v>827</v>
      </c>
      <c r="C66" s="117" t="str">
        <f>IF(B66&gt;1,VLOOKUP(B66,DB!$D$4:$E$800,2,0),"")</f>
        <v>B 733</v>
      </c>
      <c r="D66" s="252">
        <v>0.33125</v>
      </c>
      <c r="E66" s="229" t="b">
        <v>1</v>
      </c>
      <c r="F66" s="119">
        <v>0.6315469328692416</v>
      </c>
      <c r="G66" s="192" t="b">
        <v>1</v>
      </c>
      <c r="H66" s="230" t="s">
        <v>1101</v>
      </c>
      <c r="I66" s="122" t="str">
        <f>IF(K66&gt;1,VLOOKUP(K66,DB!$A$4:$B$500,2,0),"")</f>
        <v>WAGG</v>
      </c>
      <c r="J66" s="123" t="str">
        <f>IF(L66&gt;1,VLOOKUP(L66,DB!$A$4:$B$500,2,0),"")</f>
        <v>WIKK</v>
      </c>
      <c r="K66" s="124" t="s">
        <v>304</v>
      </c>
      <c r="L66" s="120" t="s">
        <v>308</v>
      </c>
      <c r="M66" s="115" t="str">
        <f>IF(B66&gt;1,VLOOKUP(B66,DB!$D$4:$F$800,3,0),"")</f>
        <v>TRIGANA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0.33125</v>
      </c>
      <c r="AE66" s="133">
        <f t="shared" si="41"/>
        <v>0.6315469329</v>
      </c>
    </row>
    <row r="67">
      <c r="A67" s="168">
        <v>50.0</v>
      </c>
      <c r="B67" s="168" t="s">
        <v>998</v>
      </c>
      <c r="C67" s="146" t="str">
        <f>IF(B67&gt;1,VLOOKUP(B67,DB!$D$4:$E$800,2,0),"")</f>
        <v>G V</v>
      </c>
      <c r="D67" s="259">
        <v>0.3333333333333333</v>
      </c>
      <c r="E67" s="231" t="b">
        <v>1</v>
      </c>
      <c r="F67" s="148">
        <v>0.35555555555555557</v>
      </c>
      <c r="G67" s="190" t="b">
        <v>1</v>
      </c>
      <c r="H67" s="228" t="s">
        <v>1092</v>
      </c>
      <c r="I67" s="221" t="s">
        <v>1178</v>
      </c>
      <c r="J67" s="150" t="s">
        <v>1155</v>
      </c>
      <c r="K67" s="169"/>
      <c r="L67" s="150"/>
      <c r="M67" s="168" t="s">
        <v>1138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0.3333333333</v>
      </c>
      <c r="AE67" s="133">
        <f t="shared" si="41"/>
        <v>0.3555555556</v>
      </c>
    </row>
    <row r="68">
      <c r="A68" s="115">
        <v>51.0</v>
      </c>
      <c r="B68" s="115" t="s">
        <v>307</v>
      </c>
      <c r="C68" s="117" t="str">
        <f>IF(B68&gt;1,VLOOKUP(B68,DB!$D$4:$E$800,2,0),"")</f>
        <v>A 320</v>
      </c>
      <c r="D68" s="252">
        <v>0.33819444444444446</v>
      </c>
      <c r="E68" s="229" t="b">
        <v>1</v>
      </c>
      <c r="F68" s="119">
        <v>0.38819444444444445</v>
      </c>
      <c r="G68" s="192" t="b">
        <v>1</v>
      </c>
      <c r="H68" s="230" t="s">
        <v>1078</v>
      </c>
      <c r="I68" s="122" t="str">
        <f>IF(K68&gt;1,VLOOKUP(K68,DB!$A$4:$B$500,2,0),"")</f>
        <v>WIPP</v>
      </c>
      <c r="J68" s="123" t="str">
        <f>IF(L68&gt;1,VLOOKUP(L68,DB!$A$4:$B$500,2,0),"")</f>
        <v>WADD</v>
      </c>
      <c r="K68" s="124" t="s">
        <v>163</v>
      </c>
      <c r="L68" s="120" t="s">
        <v>192</v>
      </c>
      <c r="M68" s="115" t="str">
        <f>IF(B68&gt;1,VLOOKUP(B68,DB!$D$4:$F$800,3,0),"")</f>
        <v>BATIK AIR</v>
      </c>
      <c r="N68" s="220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0.3381944444</v>
      </c>
      <c r="AE68" s="133">
        <f t="shared" si="41"/>
        <v>0.3881944444</v>
      </c>
    </row>
    <row r="69">
      <c r="A69" s="168">
        <v>52.0</v>
      </c>
      <c r="B69" s="168" t="s">
        <v>305</v>
      </c>
      <c r="C69" s="146" t="str">
        <f>IF(B69&gt;1,VLOOKUP(B69,DB!$D$4:$E$800,2,0),"")</f>
        <v>A 320</v>
      </c>
      <c r="D69" s="259">
        <v>0.3277777777777778</v>
      </c>
      <c r="E69" s="231" t="b">
        <v>1</v>
      </c>
      <c r="F69" s="148">
        <v>0.41180555555555554</v>
      </c>
      <c r="G69" s="190" t="b">
        <v>1</v>
      </c>
      <c r="H69" s="228" t="s">
        <v>1085</v>
      </c>
      <c r="I69" s="221" t="s">
        <v>1151</v>
      </c>
      <c r="J69" s="153" t="str">
        <f>IF(L69&gt;1,VLOOKUP(L69,DB!$A$4:$B$500,2,0),"")</f>
        <v>WAHS</v>
      </c>
      <c r="K69" s="169"/>
      <c r="L69" s="150" t="s">
        <v>258</v>
      </c>
      <c r="M69" s="168" t="str">
        <f>IF(B69&gt;1,VLOOKUP(B69,DB!$D$4:$F$800,3,0),"")</f>
        <v>BATIK AIR</v>
      </c>
      <c r="N69" s="170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0.3277777778</v>
      </c>
      <c r="AE69" s="133">
        <f t="shared" si="41"/>
        <v>0.4118055556</v>
      </c>
    </row>
    <row r="70">
      <c r="A70" s="115">
        <v>53.0</v>
      </c>
      <c r="B70" s="115" t="s">
        <v>823</v>
      </c>
      <c r="C70" s="117" t="str">
        <f>IF(B70&gt;1,VLOOKUP(B70,DB!$D$4:$E$800,2,0),"")</f>
        <v>B 733</v>
      </c>
      <c r="D70" s="252">
        <v>0.3416666666666667</v>
      </c>
      <c r="E70" s="229" t="b">
        <v>1</v>
      </c>
      <c r="F70" s="119">
        <v>0.4076388888888889</v>
      </c>
      <c r="G70" s="192" t="b">
        <v>1</v>
      </c>
      <c r="H70" s="230" t="s">
        <v>1097</v>
      </c>
      <c r="I70" s="122" t="str">
        <f>IF(K70&gt;1,VLOOKUP(K70,DB!$A$4:$B$500,2,0),"")</f>
        <v>WAMM</v>
      </c>
      <c r="J70" s="123" t="str">
        <f>IF(L70&gt;1,VLOOKUP(L70,DB!$A$4:$B$500,2,0),"")</f>
        <v>WAGG</v>
      </c>
      <c r="K70" s="124" t="s">
        <v>361</v>
      </c>
      <c r="L70" s="120" t="s">
        <v>302</v>
      </c>
      <c r="M70" s="115" t="str">
        <f>IF(B70&gt;1,VLOOKUP(B70,DB!$D$4:$F$800,3,0),"")</f>
        <v>TRIGANA</v>
      </c>
      <c r="N70" s="220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0.3416666667</v>
      </c>
      <c r="AE70" s="133">
        <f t="shared" si="41"/>
        <v>0.4076388889</v>
      </c>
      <c r="AF70" s="248" t="s">
        <v>1180</v>
      </c>
    </row>
    <row r="71">
      <c r="A71" s="168">
        <v>54.0</v>
      </c>
      <c r="B71" s="168" t="s">
        <v>702</v>
      </c>
      <c r="C71" s="146" t="str">
        <f>IF(B71&gt;1,VLOOKUP(B71,DB!$D$4:$E$800,2,0),"")</f>
        <v>CL 850</v>
      </c>
      <c r="D71" s="259">
        <v>0.3611111111111111</v>
      </c>
      <c r="E71" s="231" t="b">
        <v>1</v>
      </c>
      <c r="F71" s="148">
        <v>0.3840277777777778</v>
      </c>
      <c r="G71" s="190" t="b">
        <v>1</v>
      </c>
      <c r="H71" s="228" t="s">
        <v>1079</v>
      </c>
      <c r="I71" s="221" t="s">
        <v>1225</v>
      </c>
      <c r="J71" s="150" t="s">
        <v>1225</v>
      </c>
      <c r="K71" s="169"/>
      <c r="L71" s="150"/>
      <c r="M71" s="168" t="str">
        <f>IF(B71&gt;1,VLOOKUP(B71,DB!$D$4:$F$800,3,0),"")</f>
        <v>JETSET</v>
      </c>
      <c r="N71" s="170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0.3611111111</v>
      </c>
      <c r="AE71" s="133">
        <f t="shared" si="41"/>
        <v>0.3840277778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778</v>
      </c>
      <c r="C72" s="117" t="str">
        <f>IF(B72&gt;1,VLOOKUP(B72,DB!$D$4:$E$800,2,0),"")</f>
        <v>C 208</v>
      </c>
      <c r="D72" s="252">
        <v>0.3548611111111111</v>
      </c>
      <c r="E72" s="229" t="b">
        <v>1</v>
      </c>
      <c r="F72" s="119">
        <v>0.45069444444444445</v>
      </c>
      <c r="G72" s="192" t="b">
        <v>1</v>
      </c>
      <c r="H72" s="230" t="s">
        <v>1075</v>
      </c>
      <c r="I72" s="122" t="str">
        <f>IF(K72&gt;1,VLOOKUP(K72,DB!$A$4:$B$500,2,0),"")</f>
        <v>WICN</v>
      </c>
      <c r="J72" s="123" t="str">
        <f>IF(L72&gt;1,VLOOKUP(L72,DB!$A$4:$B$500,2,0),"")</f>
        <v>WICC</v>
      </c>
      <c r="K72" s="124" t="s">
        <v>602</v>
      </c>
      <c r="L72" s="120" t="s">
        <v>596</v>
      </c>
      <c r="M72" s="115" t="str">
        <f>IF(B72&gt;1,VLOOKUP(B72,DB!$D$4:$F$800,3,0),"")</f>
        <v>SUSI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HS-KCS</v>
      </c>
      <c r="X72" s="131" t="str">
        <f t="shared" si="6"/>
        <v>CT 750</v>
      </c>
      <c r="Y72" s="132" t="str">
        <f t="shared" si="7"/>
        <v>BIOMANTARA</v>
      </c>
      <c r="Z72" s="104" t="b">
        <v>1</v>
      </c>
      <c r="AA72" s="64"/>
      <c r="AC72" s="133"/>
      <c r="AD72" s="133">
        <f t="shared" si="40"/>
        <v>0.3548611111</v>
      </c>
      <c r="AE72" s="133">
        <f t="shared" si="41"/>
        <v>0.4506944444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282</v>
      </c>
      <c r="C73" s="146" t="str">
        <f>IF(B73&gt;1,VLOOKUP(B73,DB!$D$4:$E$800,2,0),"")</f>
        <v>A 320</v>
      </c>
      <c r="D73" s="259">
        <v>0.3715277777777778</v>
      </c>
      <c r="E73" s="231" t="b">
        <v>1</v>
      </c>
      <c r="F73" s="148">
        <v>0.40347222222222223</v>
      </c>
      <c r="G73" s="190" t="b">
        <v>1</v>
      </c>
      <c r="H73" s="228" t="s">
        <v>1080</v>
      </c>
      <c r="I73" s="152" t="str">
        <f>IF(K73&gt;1,VLOOKUP(K73,DB!$A$4:$B$500,2,0),"")</f>
        <v>WARR</v>
      </c>
      <c r="J73" s="153" t="str">
        <f>IF(L73&gt;1,VLOOKUP(L73,DB!$A$4:$B$500,2,0),"")</f>
        <v>WARR</v>
      </c>
      <c r="K73" s="169" t="s">
        <v>206</v>
      </c>
      <c r="L73" s="150" t="s">
        <v>220</v>
      </c>
      <c r="M73" s="168" t="str">
        <f>IF(B73&gt;1,VLOOKUP(B73,DB!$D$4:$F$800,3,0),"")</f>
        <v>BATIK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AMM</v>
      </c>
      <c r="Z73" s="104" t="b">
        <v>1</v>
      </c>
      <c r="AA73" s="64"/>
      <c r="AC73" s="133"/>
      <c r="AD73" s="133">
        <f t="shared" si="40"/>
        <v>0.3715277778</v>
      </c>
      <c r="AE73" s="133">
        <f t="shared" si="41"/>
        <v>0.4034722222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340</v>
      </c>
      <c r="C74" s="117" t="str">
        <f>IF(B74&gt;1,VLOOKUP(B74,DB!$D$4:$E$800,2,0),"")</f>
        <v>ATR 72</v>
      </c>
      <c r="D74" s="252">
        <v>0.3993055555555556</v>
      </c>
      <c r="E74" s="229" t="b">
        <v>1</v>
      </c>
      <c r="F74" s="119">
        <v>0.4166666666666667</v>
      </c>
      <c r="G74" s="192" t="b">
        <v>1</v>
      </c>
      <c r="H74" s="230" t="s">
        <v>1084</v>
      </c>
      <c r="I74" s="122" t="str">
        <f>IF(K74&gt;1,VLOOKUP(K74,DB!$A$4:$B$500,2,0),"")</f>
        <v>WAHH</v>
      </c>
      <c r="J74" s="123" t="str">
        <f>IF(L74&gt;1,VLOOKUP(L74,DB!$A$4:$B$500,2,0),"")</f>
        <v>WAHH</v>
      </c>
      <c r="K74" s="124" t="s">
        <v>531</v>
      </c>
      <c r="L74" s="120" t="s">
        <v>537</v>
      </c>
      <c r="M74" s="115" t="str">
        <f>IF(B74&gt;1,VLOOKUP(B74,DB!$D$4:$F$800,3,0),"")</f>
        <v>CITILINK</v>
      </c>
      <c r="N74" s="220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PK-BVX</v>
      </c>
      <c r="X74" s="131" t="str">
        <f t="shared" si="6"/>
        <v>AVANTI</v>
      </c>
      <c r="Y74" s="132" t="str">
        <f t="shared" si="7"/>
        <v>SUSI AIR</v>
      </c>
      <c r="Z74" s="104" t="b">
        <v>1</v>
      </c>
      <c r="AA74" s="64"/>
      <c r="AC74" s="133"/>
      <c r="AD74" s="133">
        <f t="shared" si="40"/>
        <v>0.3993055556</v>
      </c>
      <c r="AE74" s="133">
        <f t="shared" si="41"/>
        <v>0.4166666667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921</v>
      </c>
      <c r="C75" s="146" t="str">
        <f>IF(B75&gt;1,VLOOKUP(B75,DB!$D$4:$E$800,2,0),"")</f>
        <v>EMB 135</v>
      </c>
      <c r="D75" s="259">
        <v>0.35138888888888886</v>
      </c>
      <c r="E75" s="231" t="b">
        <v>1</v>
      </c>
      <c r="F75" s="148">
        <v>0.41388888888888886</v>
      </c>
      <c r="G75" s="190" t="b">
        <v>1</v>
      </c>
      <c r="H75" s="228" t="s">
        <v>1096</v>
      </c>
      <c r="I75" s="221" t="s">
        <v>1155</v>
      </c>
      <c r="J75" s="150" t="s">
        <v>190</v>
      </c>
      <c r="K75" s="169"/>
      <c r="L75" s="150"/>
      <c r="M75" s="168" t="s">
        <v>1138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0.3513888889</v>
      </c>
      <c r="AE75" s="133">
        <f t="shared" si="41"/>
        <v>0.4138888889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385</v>
      </c>
      <c r="C76" s="117" t="str">
        <f>IF(B76&gt;1,VLOOKUP(B76,DB!$D$4:$E$800,2,0),"")</f>
        <v>A 320</v>
      </c>
      <c r="D76" s="252">
        <v>0.4076388888888889</v>
      </c>
      <c r="E76" s="229" t="b">
        <v>1</v>
      </c>
      <c r="F76" s="119">
        <v>0.44722222222222224</v>
      </c>
      <c r="G76" s="192" t="b">
        <v>1</v>
      </c>
      <c r="H76" s="230" t="s">
        <v>1087</v>
      </c>
      <c r="I76" s="122" t="str">
        <f>IF(K76&gt;1,VLOOKUP(K76,DB!$A$4:$B$500,2,0),"")</f>
        <v>WARR</v>
      </c>
      <c r="J76" s="123" t="str">
        <f>IF(L76&gt;1,VLOOKUP(L76,DB!$A$4:$B$500,2,0),"")</f>
        <v>WAHI</v>
      </c>
      <c r="K76" s="124" t="s">
        <v>497</v>
      </c>
      <c r="L76" s="120" t="s">
        <v>467</v>
      </c>
      <c r="M76" s="115" t="str">
        <f>IF(B76&gt;1,VLOOKUP(B76,DB!$D$4:$F$800,3,0),"")</f>
        <v>CITILINK</v>
      </c>
      <c r="N76" s="193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0.4076388889</v>
      </c>
      <c r="AE76" s="133">
        <f t="shared" si="41"/>
        <v>0.4472222222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998</v>
      </c>
      <c r="C77" s="146" t="str">
        <f>IF(B77&gt;1,VLOOKUP(B77,DB!$D$4:$E$800,2,0),"")</f>
        <v>G V</v>
      </c>
      <c r="D77" s="259">
        <v>0.3625</v>
      </c>
      <c r="E77" s="231" t="b">
        <v>1</v>
      </c>
      <c r="F77" s="148"/>
      <c r="G77" s="190" t="b">
        <v>0</v>
      </c>
      <c r="H77" s="228" t="s">
        <v>1155</v>
      </c>
      <c r="I77" s="221" t="s">
        <v>1096</v>
      </c>
      <c r="J77" s="153" t="str">
        <f>IF(L77&gt;1,VLOOKUP(L77,DB!$A$4:$B$500,2,0),"")</f>
        <v/>
      </c>
      <c r="K77" s="169"/>
      <c r="L77" s="150"/>
      <c r="M77" s="168" t="s">
        <v>1138</v>
      </c>
      <c r="N77" s="200"/>
      <c r="O77" s="155" t="str">
        <f t="shared" si="34"/>
        <v>RON</v>
      </c>
      <c r="Q77" s="64" t="str">
        <f t="shared" si="35"/>
        <v>SA19</v>
      </c>
      <c r="R77" s="64" t="str">
        <f t="shared" si="36"/>
        <v>RON</v>
      </c>
      <c r="S77" s="64" t="str">
        <f t="shared" si="37"/>
        <v>G V</v>
      </c>
      <c r="T77" s="64" t="str">
        <f t="shared" si="38"/>
        <v>VP-CWZ</v>
      </c>
      <c r="U77" s="64" t="str">
        <f t="shared" si="39"/>
        <v>KARISMA</v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0.3625</v>
      </c>
      <c r="AE77" s="133" t="str">
        <f t="shared" si="41"/>
        <v>-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83</v>
      </c>
      <c r="C78" s="117" t="str">
        <f>IF(B78&gt;1,VLOOKUP(B78,DB!$D$4:$E$800,2,0),"")</f>
        <v>A 320</v>
      </c>
      <c r="D78" s="252">
        <v>0.43680555555555556</v>
      </c>
      <c r="E78" s="229" t="b">
        <v>1</v>
      </c>
      <c r="F78" s="119">
        <v>0.4701388888888889</v>
      </c>
      <c r="G78" s="192" t="b">
        <v>1</v>
      </c>
      <c r="H78" s="230" t="s">
        <v>1078</v>
      </c>
      <c r="I78" s="122" t="str">
        <f>IF(K78&gt;1,VLOOKUP(K78,DB!$A$4:$B$500,2,0),"")</f>
        <v>WIPP</v>
      </c>
      <c r="J78" s="123" t="str">
        <f>IF(L78&gt;1,VLOOKUP(L78,DB!$A$4:$B$500,2,0),"")</f>
        <v>WAHQ</v>
      </c>
      <c r="K78" s="124" t="s">
        <v>159</v>
      </c>
      <c r="L78" s="120" t="s">
        <v>233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0.4368055556</v>
      </c>
      <c r="AE78" s="133">
        <f t="shared" si="41"/>
        <v>0.4701388889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403</v>
      </c>
      <c r="C79" s="146" t="str">
        <f>IF(B79&gt;1,VLOOKUP(B79,DB!$D$4:$E$800,2,0),"")</f>
        <v>A 320</v>
      </c>
      <c r="D79" s="259">
        <v>0.4395833333333333</v>
      </c>
      <c r="E79" s="231" t="b">
        <v>1</v>
      </c>
      <c r="F79" s="148">
        <v>0.47638888888888886</v>
      </c>
      <c r="G79" s="190" t="b">
        <v>1</v>
      </c>
      <c r="H79" s="228" t="s">
        <v>1080</v>
      </c>
      <c r="I79" s="152" t="str">
        <f>IF(K79&gt;1,VLOOKUP(K79,DB!$A$4:$B$500,2,0),"")</f>
        <v>WARR</v>
      </c>
      <c r="J79" s="153" t="str">
        <f>IF(L79&gt;1,VLOOKUP(L79,DB!$A$4:$B$500,2,0),"")</f>
        <v>WIPP</v>
      </c>
      <c r="K79" s="169" t="s">
        <v>489</v>
      </c>
      <c r="L79" s="150" t="s">
        <v>463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0.4395833333</v>
      </c>
      <c r="AE79" s="133">
        <f t="shared" si="41"/>
        <v>0.4763888889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1040</v>
      </c>
      <c r="C80" s="117" t="str">
        <f>IF(B80&gt;1,VLOOKUP(B80,DB!$D$4:$E$800,2,0),"")</f>
        <v>C 208</v>
      </c>
      <c r="D80" s="252">
        <v>0.43194444444444446</v>
      </c>
      <c r="E80" s="229" t="b">
        <v>1</v>
      </c>
      <c r="F80" s="119">
        <v>0.45416666666666666</v>
      </c>
      <c r="G80" s="192" t="b">
        <v>1</v>
      </c>
      <c r="H80" s="230" t="s">
        <v>1079</v>
      </c>
      <c r="I80" s="219" t="s">
        <v>1162</v>
      </c>
      <c r="J80" s="120" t="s">
        <v>1275</v>
      </c>
      <c r="K80" s="124"/>
      <c r="L80" s="120"/>
      <c r="M80" s="115" t="s">
        <v>759</v>
      </c>
      <c r="N80" s="220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0.4319444444</v>
      </c>
      <c r="AE80" s="133">
        <f t="shared" si="41"/>
        <v>0.4541666667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31</v>
      </c>
      <c r="C81" s="146" t="str">
        <f>IF(B81&gt;1,VLOOKUP(B81,DB!$D$4:$E$800,2,0),"")</f>
        <v>B 734</v>
      </c>
      <c r="D81" s="259">
        <v>0.4465277777777778</v>
      </c>
      <c r="E81" s="231" t="b">
        <v>1</v>
      </c>
      <c r="F81" s="148">
        <v>0.6567172569484683</v>
      </c>
      <c r="G81" s="190" t="b">
        <v>1</v>
      </c>
      <c r="H81" s="228" t="s">
        <v>1093</v>
      </c>
      <c r="I81" s="152" t="str">
        <f>IF(K81&gt;1,VLOOKUP(K81,DB!$A$4:$B$500,2,0),"")</f>
        <v>WIOO</v>
      </c>
      <c r="J81" s="150" t="s">
        <v>1141</v>
      </c>
      <c r="K81" s="169" t="s">
        <v>48</v>
      </c>
      <c r="L81" s="150"/>
      <c r="M81" s="168" t="str">
        <f>IF(B81&gt;1,VLOOKUP(B81,DB!$D$4:$F$800,3,0),"")</f>
        <v>B. B. N.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0.4465277778</v>
      </c>
      <c r="AE81" s="133">
        <f t="shared" si="41"/>
        <v>0.6567172569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819</v>
      </c>
      <c r="C82" s="117" t="str">
        <f>IF(B82&gt;1,VLOOKUP(B82,DB!$D$4:$E$800,2,0),"")</f>
        <v>B 733</v>
      </c>
      <c r="D82" s="252">
        <v>0.4652777777777778</v>
      </c>
      <c r="E82" s="229" t="b">
        <v>1</v>
      </c>
      <c r="F82" s="119">
        <v>0.9297295949072577</v>
      </c>
      <c r="G82" s="192" t="b">
        <v>1</v>
      </c>
      <c r="H82" s="230" t="s">
        <v>1097</v>
      </c>
      <c r="I82" s="122" t="str">
        <f>IF(K82&gt;1,VLOOKUP(K82,DB!$A$4:$B$500,2,0),"")</f>
        <v>WALL</v>
      </c>
      <c r="J82" s="123" t="str">
        <f>IF(L82&gt;1,VLOOKUP(L82,DB!$A$4:$B$500,2,0),"")</f>
        <v>WIMM</v>
      </c>
      <c r="K82" s="124" t="s">
        <v>88</v>
      </c>
      <c r="L82" s="120" t="s">
        <v>111</v>
      </c>
      <c r="M82" s="115" t="str">
        <f>IF(B82&gt;1,VLOOKUP(B82,DB!$D$4:$F$800,3,0),"")</f>
        <v>TRI MG</v>
      </c>
      <c r="N82" s="193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0.4652777778</v>
      </c>
      <c r="AE82" s="133">
        <f t="shared" si="41"/>
        <v>0.9297295949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1044</v>
      </c>
      <c r="C83" s="146" t="str">
        <f>IF(B83&gt;1,VLOOKUP(B83,DB!$D$4:$E$800,2,0),"")</f>
        <v>CT 750</v>
      </c>
      <c r="D83" s="259">
        <v>0.45625</v>
      </c>
      <c r="E83" s="231" t="b">
        <v>1</v>
      </c>
      <c r="F83" s="148">
        <v>0.47430555555555554</v>
      </c>
      <c r="G83" s="190" t="b">
        <v>1</v>
      </c>
      <c r="H83" s="228" t="s">
        <v>1096</v>
      </c>
      <c r="I83" s="221" t="s">
        <v>190</v>
      </c>
      <c r="J83" s="150" t="s">
        <v>1078</v>
      </c>
      <c r="K83" s="169"/>
      <c r="L83" s="150"/>
      <c r="M83" s="168" t="s">
        <v>329</v>
      </c>
      <c r="N83" s="211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0.45625</v>
      </c>
      <c r="AE83" s="133">
        <f t="shared" si="41"/>
        <v>0.4743055556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386" t="s">
        <v>1041</v>
      </c>
      <c r="C84" s="387" t="str">
        <f>IF(B84&gt;1,VLOOKUP(B84,DB!$D$4:$E$800,2,0),"")</f>
        <v>A 320</v>
      </c>
      <c r="D84" s="388">
        <v>0.4263888888888889</v>
      </c>
      <c r="E84" s="389" t="b">
        <v>1</v>
      </c>
      <c r="F84" s="390">
        <v>0.5284722222222222</v>
      </c>
      <c r="G84" s="391" t="b">
        <v>1</v>
      </c>
      <c r="H84" s="392" t="s">
        <v>1273</v>
      </c>
      <c r="I84" s="393" t="s">
        <v>1141</v>
      </c>
      <c r="J84" s="394" t="s">
        <v>1276</v>
      </c>
      <c r="K84" s="395"/>
      <c r="L84" s="396"/>
      <c r="M84" s="386" t="s">
        <v>1253</v>
      </c>
      <c r="N84" s="397" t="s">
        <v>1277</v>
      </c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0.4263888889</v>
      </c>
      <c r="AE84" s="133">
        <f t="shared" si="41"/>
        <v>0.5284722222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398">
        <v>68.0</v>
      </c>
      <c r="B85" s="168" t="s">
        <v>166</v>
      </c>
      <c r="C85" s="146" t="str">
        <f>IF(B85&gt;1,VLOOKUP(B85,DB!$D$4:$E$800,2,0),"")</f>
        <v>A 320</v>
      </c>
      <c r="D85" s="259">
        <v>0.44375</v>
      </c>
      <c r="E85" s="231" t="b">
        <v>1</v>
      </c>
      <c r="F85" s="148">
        <v>0.475</v>
      </c>
      <c r="G85" s="190" t="b">
        <v>1</v>
      </c>
      <c r="H85" s="228" t="s">
        <v>1088</v>
      </c>
      <c r="I85" s="221" t="s">
        <v>1156</v>
      </c>
      <c r="J85" s="153" t="str">
        <f>IF(L85&gt;1,VLOOKUP(L85,DB!$A$4:$B$500,2,0),"")</f>
        <v>WARA</v>
      </c>
      <c r="K85" s="169"/>
      <c r="L85" s="150" t="s">
        <v>271</v>
      </c>
      <c r="M85" s="168" t="str">
        <f>IF(B85&gt;1,VLOOKUP(B85,DB!$D$4:$F$800,3,0),"")</f>
        <v>BATIK AIR</v>
      </c>
      <c r="N85" s="200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0.44375</v>
      </c>
      <c r="AE85" s="133">
        <f t="shared" si="41"/>
        <v>0.475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746</v>
      </c>
      <c r="C86" s="117" t="str">
        <f>IF(B86&gt;1,VLOOKUP(B86,DB!$D$4:$E$800,2,0),"")</f>
        <v>G VI</v>
      </c>
      <c r="D86" s="252">
        <v>0.46319444444444446</v>
      </c>
      <c r="E86" s="229" t="b">
        <v>1</v>
      </c>
      <c r="F86" s="119">
        <v>0.48541666666666666</v>
      </c>
      <c r="G86" s="192" t="b">
        <v>1</v>
      </c>
      <c r="H86" s="230" t="s">
        <v>1092</v>
      </c>
      <c r="I86" s="219" t="s">
        <v>1230</v>
      </c>
      <c r="J86" s="120" t="s">
        <v>1171</v>
      </c>
      <c r="K86" s="124"/>
      <c r="L86" s="120"/>
      <c r="M86" s="115" t="str">
        <f>IF(B86&gt;1,VLOOKUP(B86,DB!$D$4:$F$800,3,0),"")</f>
        <v>PREMI</v>
      </c>
      <c r="N86" s="220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0.4631944444</v>
      </c>
      <c r="AE86" s="133">
        <f t="shared" si="41"/>
        <v>0.4854166667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833</v>
      </c>
      <c r="C87" s="146" t="str">
        <f>IF(B87&gt;1,VLOOKUP(B87,DB!$D$4:$E$800,2,0),"")</f>
        <v>B 733</v>
      </c>
      <c r="D87" s="259">
        <v>0.49444444444444446</v>
      </c>
      <c r="E87" s="231" t="b">
        <v>1</v>
      </c>
      <c r="F87" s="148">
        <v>0.5798611111111112</v>
      </c>
      <c r="G87" s="190" t="b">
        <v>1</v>
      </c>
      <c r="H87" s="228" t="s">
        <v>1088</v>
      </c>
      <c r="I87" s="152" t="str">
        <f>IF(K87&gt;1,VLOOKUP(K87,DB!$A$4:$B$500,2,0),"")</f>
        <v>WIMM</v>
      </c>
      <c r="J87" s="153" t="str">
        <f>IF(L87&gt;1,VLOOKUP(L87,DB!$A$4:$B$500,2,0),"")</f>
        <v>WIOO</v>
      </c>
      <c r="K87" s="169" t="s">
        <v>292</v>
      </c>
      <c r="L87" s="150" t="s">
        <v>382</v>
      </c>
      <c r="M87" s="168" t="str">
        <f>IF(B87&gt;1,VLOOKUP(B87,DB!$D$4:$F$800,3,0),"")</f>
        <v>TRIGANA</v>
      </c>
      <c r="N87" s="200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0.4944444444</v>
      </c>
      <c r="AE87" s="133">
        <f t="shared" si="41"/>
        <v>0.5798611111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413</v>
      </c>
      <c r="C88" s="117" t="str">
        <f>IF(B88&gt;1,VLOOKUP(B88,DB!$D$4:$E$800,2,0),"")</f>
        <v>A 320</v>
      </c>
      <c r="D88" s="252">
        <v>0.4979166666666667</v>
      </c>
      <c r="E88" s="229" t="b">
        <v>1</v>
      </c>
      <c r="F88" s="119">
        <v>0.5777777777777777</v>
      </c>
      <c r="G88" s="192" t="b">
        <v>1</v>
      </c>
      <c r="H88" s="230" t="s">
        <v>1084</v>
      </c>
      <c r="I88" s="122" t="str">
        <f>IF(K88&gt;1,VLOOKUP(K88,DB!$A$4:$B$500,2,0),"")</f>
        <v>WIMN</v>
      </c>
      <c r="J88" s="123" t="str">
        <f>IF(L88&gt;1,VLOOKUP(L88,DB!$A$4:$B$500,2,0),"")</f>
        <v>WARA</v>
      </c>
      <c r="K88" s="124" t="s">
        <v>437</v>
      </c>
      <c r="L88" s="120" t="s">
        <v>483</v>
      </c>
      <c r="M88" s="115" t="str">
        <f>IF(B88&gt;1,VLOOKUP(B88,DB!$D$4:$F$800,3,0),"")</f>
        <v>CITILINK</v>
      </c>
      <c r="N88" s="193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0.4979166667</v>
      </c>
      <c r="AE88" s="133">
        <f t="shared" si="41"/>
        <v>0.5777777778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566</v>
      </c>
      <c r="C89" s="146" t="str">
        <f>IF(B89&gt;1,VLOOKUP(B89,DB!$D$4:$E$800,2,0),"")</f>
        <v>B 738</v>
      </c>
      <c r="D89" s="259">
        <v>0.5006944444444444</v>
      </c>
      <c r="E89" s="231" t="b">
        <v>1</v>
      </c>
      <c r="F89" s="148">
        <v>0.5631944444444444</v>
      </c>
      <c r="G89" s="190" t="b">
        <v>1</v>
      </c>
      <c r="H89" s="228" t="s">
        <v>1087</v>
      </c>
      <c r="I89" s="152" t="str">
        <f>IF(K89&gt;1,VLOOKUP(K89,DB!$A$4:$B$500,2,0),"")</f>
        <v>WIMM</v>
      </c>
      <c r="J89" s="153" t="str">
        <f>IF(L89&gt;1,VLOOKUP(L89,DB!$A$4:$B$500,2,0),"")</f>
        <v>WARR</v>
      </c>
      <c r="K89" s="169" t="s">
        <v>73</v>
      </c>
      <c r="L89" s="150" t="s">
        <v>74</v>
      </c>
      <c r="M89" s="168" t="str">
        <f>IF(B89&gt;1,VLOOKUP(B89,DB!$D$4:$F$800,3,0),"")</f>
        <v>GARUDA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0.5006944444</v>
      </c>
      <c r="AE89" s="133">
        <f t="shared" si="41"/>
        <v>0.5631944444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754</v>
      </c>
      <c r="C90" s="117" t="str">
        <f>IF(B90&gt;1,VLOOKUP(B90,DB!$D$4:$E$800,2,0),"")</f>
        <v>EMB 135</v>
      </c>
      <c r="D90" s="252">
        <v>0.4722222222222222</v>
      </c>
      <c r="E90" s="229" t="b">
        <v>1</v>
      </c>
      <c r="F90" s="119">
        <v>0.5319444444444444</v>
      </c>
      <c r="G90" s="192" t="b">
        <v>1</v>
      </c>
      <c r="H90" s="230" t="s">
        <v>1079</v>
      </c>
      <c r="I90" s="219" t="s">
        <v>1171</v>
      </c>
      <c r="J90" s="120" t="s">
        <v>1096</v>
      </c>
      <c r="K90" s="124"/>
      <c r="L90" s="120"/>
      <c r="M90" s="115" t="str">
        <f>IF(B90&gt;1,VLOOKUP(B90,DB!$D$4:$F$800,3,0),"")</f>
        <v>PREMI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0.4722222222</v>
      </c>
      <c r="AE90" s="133">
        <f t="shared" si="41"/>
        <v>0.5319444444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1044</v>
      </c>
      <c r="C91" s="146" t="str">
        <f>IF(B91&gt;1,VLOOKUP(B91,DB!$D$4:$E$800,2,0),"")</f>
        <v>CT 750</v>
      </c>
      <c r="D91" s="259">
        <v>0.47638888888888886</v>
      </c>
      <c r="E91" s="231" t="b">
        <v>1</v>
      </c>
      <c r="F91" s="148">
        <v>0.5423611111111111</v>
      </c>
      <c r="G91" s="190" t="b">
        <v>1</v>
      </c>
      <c r="H91" s="228" t="s">
        <v>1078</v>
      </c>
      <c r="I91" s="221" t="s">
        <v>1096</v>
      </c>
      <c r="J91" s="150" t="s">
        <v>1162</v>
      </c>
      <c r="K91" s="169"/>
      <c r="L91" s="150"/>
      <c r="M91" s="168" t="str">
        <f>IF(B91&gt;1,VLOOKUP(B91,DB!$D$4:$F$800,3,0),"")</f>
        <v/>
      </c>
      <c r="N91" s="211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0.4763888889</v>
      </c>
      <c r="AE91" s="133">
        <f t="shared" si="41"/>
        <v>0.5423611111</v>
      </c>
    </row>
    <row r="92">
      <c r="A92" s="115">
        <v>75.0</v>
      </c>
      <c r="B92" s="115" t="s">
        <v>24</v>
      </c>
      <c r="C92" s="117" t="str">
        <f>IF(B92&gt;1,VLOOKUP(B92,DB!$D$4:$E$800,2,0),"")</f>
        <v>B 733</v>
      </c>
      <c r="D92" s="252">
        <v>0.5097222222222222</v>
      </c>
      <c r="E92" s="229" t="b">
        <v>1</v>
      </c>
      <c r="F92" s="119">
        <v>0.6395833333333333</v>
      </c>
      <c r="G92" s="192" t="b">
        <v>1</v>
      </c>
      <c r="H92" s="230" t="s">
        <v>1085</v>
      </c>
      <c r="I92" s="219" t="s">
        <v>35</v>
      </c>
      <c r="J92" s="120" t="s">
        <v>55</v>
      </c>
      <c r="K92" s="124"/>
      <c r="L92" s="120"/>
      <c r="M92" s="115" t="str">
        <f>IF(B92&gt;1,VLOOKUP(B92,DB!$D$4:$F$800,3,0),"")</f>
        <v>AIRNESIA</v>
      </c>
      <c r="N92" s="193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0.5097222222</v>
      </c>
      <c r="AE92" s="133">
        <f t="shared" si="41"/>
        <v>0.6395833333</v>
      </c>
    </row>
    <row r="93">
      <c r="A93" s="168">
        <v>76.0</v>
      </c>
      <c r="B93" s="168" t="s">
        <v>85</v>
      </c>
      <c r="C93" s="146" t="str">
        <f>IF(B93&gt;1,VLOOKUP(B93,DB!$D$4:$E$800,2,0),"")</f>
        <v>A 320</v>
      </c>
      <c r="D93" s="259">
        <v>0.5131944444444444</v>
      </c>
      <c r="E93" s="231" t="b">
        <v>1</v>
      </c>
      <c r="F93" s="148">
        <v>0.5576388888888889</v>
      </c>
      <c r="G93" s="190" t="b">
        <v>1</v>
      </c>
      <c r="H93" s="228" t="s">
        <v>1080</v>
      </c>
      <c r="I93" s="152" t="str">
        <f>IF(K93&gt;1,VLOOKUP(K93,DB!$A$4:$B$500,2,0),"")</f>
        <v>WARR</v>
      </c>
      <c r="J93" s="153" t="str">
        <f>IF(L93&gt;1,VLOOKUP(L93,DB!$A$4:$B$500,2,0),"")</f>
        <v>WIPP</v>
      </c>
      <c r="K93" s="169" t="s">
        <v>218</v>
      </c>
      <c r="L93" s="150" t="s">
        <v>152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0.5131944444</v>
      </c>
      <c r="AE93" s="133">
        <f t="shared" si="41"/>
        <v>0.5576388889</v>
      </c>
    </row>
    <row r="94">
      <c r="A94" s="115">
        <v>77.0</v>
      </c>
      <c r="B94" s="115" t="s">
        <v>305</v>
      </c>
      <c r="C94" s="117" t="str">
        <f>IF(B94&gt;1,VLOOKUP(B94,DB!$D$4:$E$800,2,0),"")</f>
        <v>A 320</v>
      </c>
      <c r="D94" s="252">
        <v>0.5388888888888889</v>
      </c>
      <c r="E94" s="229" t="b">
        <v>1</v>
      </c>
      <c r="F94" s="119">
        <v>0.5993055555555555</v>
      </c>
      <c r="G94" s="192" t="b">
        <v>1</v>
      </c>
      <c r="H94" s="230" t="s">
        <v>1077</v>
      </c>
      <c r="I94" s="122" t="str">
        <f>IF(K94&gt;1,VLOOKUP(K94,DB!$A$4:$B$500,2,0),"")</f>
        <v>WAHS</v>
      </c>
      <c r="J94" s="123" t="str">
        <f>IF(L94&gt;1,VLOOKUP(L94,DB!$A$4:$B$500,2,0),"")</f>
        <v>WIMM</v>
      </c>
      <c r="K94" s="124" t="s">
        <v>256</v>
      </c>
      <c r="L94" s="120" t="s">
        <v>141</v>
      </c>
      <c r="M94" s="115" t="str">
        <f>IF(B94&gt;1,VLOOKUP(B94,DB!$D$4:$F$800,3,0),"")</f>
        <v>BATIK AIR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0.5388888889</v>
      </c>
      <c r="AE94" s="133">
        <f t="shared" si="41"/>
        <v>0.5993055556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885</v>
      </c>
      <c r="C95" s="146" t="str">
        <f>IF(B95&gt;1,VLOOKUP(B95,DB!$D$4:$E$800,2,0),"")</f>
        <v>CL 850</v>
      </c>
      <c r="D95" s="259">
        <v>0.5048611111111111</v>
      </c>
      <c r="E95" s="231" t="b">
        <v>1</v>
      </c>
      <c r="F95" s="148">
        <v>0.5826388888888889</v>
      </c>
      <c r="G95" s="190" t="b">
        <v>1</v>
      </c>
      <c r="H95" s="228" t="s">
        <v>1092</v>
      </c>
      <c r="I95" s="221" t="s">
        <v>1145</v>
      </c>
      <c r="J95" s="150" t="s">
        <v>1178</v>
      </c>
      <c r="K95" s="169"/>
      <c r="L95" s="150"/>
      <c r="M95" s="168" t="s">
        <v>738</v>
      </c>
      <c r="N95" s="211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0.5048611111</v>
      </c>
      <c r="AE95" s="133">
        <f t="shared" si="41"/>
        <v>0.5826388889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1044</v>
      </c>
      <c r="C96" s="117" t="str">
        <f>IF(B96&gt;1,VLOOKUP(B96,DB!$D$4:$E$800,2,0),"")</f>
        <v>CT 750</v>
      </c>
      <c r="D96" s="252">
        <v>0.5493055555555556</v>
      </c>
      <c r="E96" s="229" t="b">
        <v>1</v>
      </c>
      <c r="F96" s="119"/>
      <c r="G96" s="192" t="b">
        <v>0</v>
      </c>
      <c r="H96" s="230" t="s">
        <v>1162</v>
      </c>
      <c r="I96" s="219" t="s">
        <v>1078</v>
      </c>
      <c r="J96" s="123" t="str">
        <f>IF(L96&gt;1,VLOOKUP(L96,DB!$A$4:$B$500,2,0),"")</f>
        <v/>
      </c>
      <c r="K96" s="124"/>
      <c r="L96" s="120"/>
      <c r="M96" s="115" t="s">
        <v>329</v>
      </c>
      <c r="N96" s="193"/>
      <c r="O96" s="128" t="str">
        <f t="shared" si="34"/>
        <v>RON</v>
      </c>
      <c r="Q96" s="64" t="str">
        <f t="shared" si="35"/>
        <v>NSA09</v>
      </c>
      <c r="R96" s="64" t="str">
        <f t="shared" si="36"/>
        <v>RON</v>
      </c>
      <c r="S96" s="64" t="str">
        <f t="shared" si="37"/>
        <v>CT 750</v>
      </c>
      <c r="T96" s="64" t="str">
        <f t="shared" si="38"/>
        <v>HS-KCS</v>
      </c>
      <c r="U96" s="64" t="str">
        <f t="shared" si="39"/>
        <v>BIOMANTARA</v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0.5493055556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337" t="s">
        <v>340</v>
      </c>
      <c r="C97" s="338" t="str">
        <f>IF(B97&gt;1,VLOOKUP(B97,DB!$D$4:$E$800,2,0),"")</f>
        <v>ATR 72</v>
      </c>
      <c r="D97" s="339">
        <v>0.5555555555555556</v>
      </c>
      <c r="E97" s="231" t="b">
        <v>1</v>
      </c>
      <c r="F97" s="148">
        <v>0.60625</v>
      </c>
      <c r="G97" s="190" t="b">
        <v>1</v>
      </c>
      <c r="H97" s="228" t="s">
        <v>1100</v>
      </c>
      <c r="I97" s="340" t="str">
        <f>IF(K97&gt;1,VLOOKUP(K97,DB!$A$4:$B$500,2,0),"")</f>
        <v>WAHH</v>
      </c>
      <c r="J97" s="153" t="str">
        <f>IF(L97&gt;1,VLOOKUP(L97,DB!$A$4:$B$500,2,0),"")</f>
        <v>WAHH</v>
      </c>
      <c r="K97" s="341" t="s">
        <v>535</v>
      </c>
      <c r="L97" s="150" t="s">
        <v>533</v>
      </c>
      <c r="M97" s="337" t="str">
        <f>IF(B97&gt;1,VLOOKUP(B97,DB!$D$4:$F$800,3,0),"")</f>
        <v>CITILINK</v>
      </c>
      <c r="N97" s="342" t="s">
        <v>1278</v>
      </c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0.5555555556</v>
      </c>
      <c r="AE97" s="133">
        <f t="shared" si="41"/>
        <v>0.60625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754</v>
      </c>
      <c r="C98" s="117" t="str">
        <f>IF(B98&gt;1,VLOOKUP(B98,DB!$D$4:$E$800,2,0),"")</f>
        <v>EMB 135</v>
      </c>
      <c r="D98" s="252">
        <v>0.5347222222222222</v>
      </c>
      <c r="E98" s="229" t="b">
        <v>1</v>
      </c>
      <c r="F98" s="119">
        <v>0.5881944444444445</v>
      </c>
      <c r="G98" s="192" t="b">
        <v>1</v>
      </c>
      <c r="H98" s="230" t="s">
        <v>1096</v>
      </c>
      <c r="I98" s="219" t="s">
        <v>1079</v>
      </c>
      <c r="J98" s="120" t="s">
        <v>1178</v>
      </c>
      <c r="K98" s="124"/>
      <c r="L98" s="120"/>
      <c r="M98" s="115" t="str">
        <f>IF(B98&gt;1,VLOOKUP(B98,DB!$D$4:$F$800,3,0),"")</f>
        <v>PREMI</v>
      </c>
      <c r="N98" s="220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0.5347222222</v>
      </c>
      <c r="AE98" s="133">
        <f t="shared" si="41"/>
        <v>0.5881944444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282</v>
      </c>
      <c r="C99" s="146" t="str">
        <f>IF(B99&gt;1,VLOOKUP(B99,DB!$D$4:$E$800,2,0),"")</f>
        <v>A 320</v>
      </c>
      <c r="D99" s="259">
        <v>0.5576388888888889</v>
      </c>
      <c r="E99" s="231" t="b">
        <v>1</v>
      </c>
      <c r="F99" s="148">
        <v>0.6297769907396287</v>
      </c>
      <c r="G99" s="190" t="b">
        <v>1</v>
      </c>
      <c r="H99" s="228" t="s">
        <v>1076</v>
      </c>
      <c r="I99" s="152" t="str">
        <f>IF(K99&gt;1,VLOOKUP(K99,DB!$A$4:$B$500,2,0),"")</f>
        <v>WARR</v>
      </c>
      <c r="J99" s="153" t="str">
        <f>IF(L99&gt;1,VLOOKUP(L99,DB!$A$4:$B$500,2,0),"")</f>
        <v>WARR</v>
      </c>
      <c r="K99" s="169" t="s">
        <v>226</v>
      </c>
      <c r="L99" s="150" t="s">
        <v>198</v>
      </c>
      <c r="M99" s="168" t="str">
        <f>IF(B99&gt;1,VLOOKUP(B99,DB!$D$4:$F$800,3,0),"")</f>
        <v>BATIK AIR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0.5576388889</v>
      </c>
      <c r="AE99" s="133">
        <f t="shared" si="41"/>
        <v>0.6297769907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83</v>
      </c>
      <c r="C100" s="117" t="str">
        <f>IF(B100&gt;1,VLOOKUP(B100,DB!$D$4:$E$800,2,0),"")</f>
        <v>A 320</v>
      </c>
      <c r="D100" s="252">
        <v>0.5833333333333334</v>
      </c>
      <c r="E100" s="229" t="b">
        <v>1</v>
      </c>
      <c r="F100" s="119">
        <v>0.6236111111111111</v>
      </c>
      <c r="G100" s="192" t="b">
        <v>1</v>
      </c>
      <c r="H100" s="230" t="s">
        <v>1078</v>
      </c>
      <c r="I100" s="122" t="str">
        <f>IF(K100&gt;1,VLOOKUP(K100,DB!$A$4:$B$500,2,0),"")</f>
        <v>WAHQ</v>
      </c>
      <c r="J100" s="123" t="str">
        <f>IF(L100&gt;1,VLOOKUP(L100,DB!$A$4:$B$500,2,0),"")</f>
        <v>WAHS</v>
      </c>
      <c r="K100" s="124" t="s">
        <v>235</v>
      </c>
      <c r="L100" s="120" t="s">
        <v>262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0.5833333333</v>
      </c>
      <c r="AE100" s="133">
        <f t="shared" si="41"/>
        <v>0.6236111111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307</v>
      </c>
      <c r="C101" s="146" t="str">
        <f>IF(B101&gt;1,VLOOKUP(B101,DB!$D$4:$E$800,2,0),"")</f>
        <v>A 320</v>
      </c>
      <c r="D101" s="259">
        <v>0.5875</v>
      </c>
      <c r="E101" s="231" t="b">
        <v>1</v>
      </c>
      <c r="F101" s="148">
        <v>0.6275865509232972</v>
      </c>
      <c r="G101" s="190" t="b">
        <v>1</v>
      </c>
      <c r="H101" s="228" t="s">
        <v>1080</v>
      </c>
      <c r="I101" s="152" t="str">
        <f>IF(K101&gt;1,VLOOKUP(K101,DB!$A$4:$B$500,2,0),"")</f>
        <v>WADD</v>
      </c>
      <c r="J101" s="153" t="str">
        <f>IF(L101&gt;1,VLOOKUP(L101,DB!$A$4:$B$500,2,0),"")</f>
        <v>WIEE</v>
      </c>
      <c r="K101" s="169" t="s">
        <v>189</v>
      </c>
      <c r="L101" s="150" t="s">
        <v>183</v>
      </c>
      <c r="M101" s="168" t="str">
        <f>IF(B101&gt;1,VLOOKUP(B101,DB!$D$4:$F$800,3,0),"")</f>
        <v>BATIK AIR</v>
      </c>
      <c r="N101" s="200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0.5875</v>
      </c>
      <c r="AE101" s="133">
        <f t="shared" si="41"/>
        <v>0.6275865509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403</v>
      </c>
      <c r="C102" s="117" t="str">
        <f>IF(B102&gt;1,VLOOKUP(B102,DB!$D$4:$E$800,2,0),"")</f>
        <v>A 320</v>
      </c>
      <c r="D102" s="252">
        <v>0.6006944444444444</v>
      </c>
      <c r="E102" s="229" t="b">
        <v>1</v>
      </c>
      <c r="F102" s="119">
        <v>0.6326563657421502</v>
      </c>
      <c r="G102" s="192" t="b">
        <v>1</v>
      </c>
      <c r="H102" s="230" t="s">
        <v>1087</v>
      </c>
      <c r="I102" s="122" t="str">
        <f>IF(K102&gt;1,VLOOKUP(K102,DB!$A$4:$B$500,2,0),"")</f>
        <v>WIPP</v>
      </c>
      <c r="J102" s="123" t="str">
        <f>IF(L102&gt;1,VLOOKUP(L102,DB!$A$4:$B$500,2,0),"")</f>
        <v>WARR</v>
      </c>
      <c r="K102" s="124" t="s">
        <v>465</v>
      </c>
      <c r="L102" s="120" t="s">
        <v>495</v>
      </c>
      <c r="M102" s="115" t="str">
        <f>IF(B102&gt;1,VLOOKUP(B102,DB!$D$4:$F$800,3,0),"")</f>
        <v>CITILINK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40</v>
      </c>
      <c r="AA102" s="14"/>
      <c r="AD102" s="133">
        <f t="shared" si="40"/>
        <v>0.6006944444</v>
      </c>
      <c r="AE102" s="133">
        <f t="shared" si="41"/>
        <v>0.6326563657</v>
      </c>
    </row>
    <row r="103">
      <c r="A103" s="168">
        <v>86.0</v>
      </c>
      <c r="B103" s="168" t="s">
        <v>385</v>
      </c>
      <c r="C103" s="146" t="str">
        <f>IF(B103&gt;1,VLOOKUP(B103,DB!$D$4:$E$800,2,0),"")</f>
        <v>A 320</v>
      </c>
      <c r="D103" s="259">
        <v>0.5965277777777778</v>
      </c>
      <c r="E103" s="231" t="b">
        <v>1</v>
      </c>
      <c r="F103" s="148">
        <v>0.6618055555555555</v>
      </c>
      <c r="G103" s="190" t="b">
        <v>1</v>
      </c>
      <c r="H103" s="228" t="s">
        <v>1084</v>
      </c>
      <c r="I103" s="152" t="str">
        <f>IF(K103&gt;1,VLOOKUP(K103,DB!$A$4:$B$500,2,0),"")</f>
        <v>WAHI</v>
      </c>
      <c r="J103" s="153" t="str">
        <f>IF(L103&gt;1,VLOOKUP(L103,DB!$A$4:$B$500,2,0),"")</f>
        <v>WIMM</v>
      </c>
      <c r="K103" s="169" t="s">
        <v>469</v>
      </c>
      <c r="L103" s="150" t="s">
        <v>439</v>
      </c>
      <c r="M103" s="168" t="str">
        <f>IF(B103&gt;1,VLOOKUP(B103,DB!$D$4:$F$800,3,0),"")</f>
        <v>CITILINK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Z102-'06'!Z102</f>
        <v>34</v>
      </c>
      <c r="AC103" s="133"/>
      <c r="AD103" s="133">
        <f t="shared" si="40"/>
        <v>0.5965277778</v>
      </c>
      <c r="AE103" s="133">
        <f t="shared" si="41"/>
        <v>0.6618055556</v>
      </c>
    </row>
    <row r="104">
      <c r="A104" s="115">
        <v>87.0</v>
      </c>
      <c r="B104" s="115" t="s">
        <v>166</v>
      </c>
      <c r="C104" s="117" t="str">
        <f>IF(B104&gt;1,VLOOKUP(B104,DB!$D$4:$E$800,2,0),"")</f>
        <v>A 320</v>
      </c>
      <c r="D104" s="252">
        <v>0.6118055555555556</v>
      </c>
      <c r="E104" s="229" t="b">
        <v>1</v>
      </c>
      <c r="F104" s="119">
        <v>0.6576388888888889</v>
      </c>
      <c r="G104" s="192" t="b">
        <v>1</v>
      </c>
      <c r="H104" s="230" t="s">
        <v>1079</v>
      </c>
      <c r="I104" s="122" t="str">
        <f>IF(K104&gt;1,VLOOKUP(K104,DB!$A$4:$B$500,2,0),"")</f>
        <v>WARA</v>
      </c>
      <c r="J104" s="123" t="str">
        <f>IF(L104&gt;1,VLOOKUP(L104,DB!$A$4:$B$500,2,0),"")</f>
        <v>WADD</v>
      </c>
      <c r="K104" s="124" t="s">
        <v>269</v>
      </c>
      <c r="L104" s="120" t="s">
        <v>196</v>
      </c>
      <c r="M104" s="115" t="str">
        <f>IF(B104&gt;1,VLOOKUP(B104,DB!$D$4:$F$800,3,0),"")</f>
        <v>BATIK AIR</v>
      </c>
      <c r="N104" s="193"/>
      <c r="O104" s="128" t="str">
        <f>IF(ISBLANK(#REF!),"RON","")</f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0.6118055556</v>
      </c>
      <c r="AE104" s="133">
        <f t="shared" si="41"/>
        <v>0.6576388889</v>
      </c>
    </row>
    <row r="105">
      <c r="A105" s="168">
        <v>88.0</v>
      </c>
      <c r="B105" s="168" t="s">
        <v>823</v>
      </c>
      <c r="C105" s="146" t="str">
        <f>IF(B105&gt;1,VLOOKUP(B105,DB!$D$4:$E$800,2,0),"")</f>
        <v>B 733</v>
      </c>
      <c r="D105" s="259">
        <v>0.64375</v>
      </c>
      <c r="E105" s="231" t="b">
        <v>1</v>
      </c>
      <c r="F105" s="399">
        <v>0.8506944444444444</v>
      </c>
      <c r="G105" s="190" t="b">
        <v>1</v>
      </c>
      <c r="H105" s="228" t="s">
        <v>1088</v>
      </c>
      <c r="I105" s="152" t="str">
        <f>IF(K105&gt;1,VLOOKUP(K105,DB!$A$4:$B$500,2,0),"")</f>
        <v>WAGG</v>
      </c>
      <c r="J105" s="153" t="str">
        <f>IF(L105&gt;1,VLOOKUP(L105,DB!$A$4:$B$500,2,0),"")</f>
        <v>WAAA</v>
      </c>
      <c r="K105" s="169" t="s">
        <v>306</v>
      </c>
      <c r="L105" s="150" t="s">
        <v>335</v>
      </c>
      <c r="M105" s="168" t="str">
        <f>IF(B105&gt;1,VLOOKUP(B105,DB!$D$4:$F$800,3,0),"")</f>
        <v>TRIGANA</v>
      </c>
      <c r="N105" s="211"/>
      <c r="O105" s="155" t="str">
        <f>IF(ISBLANK(F104),"RON","")</f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0.64375</v>
      </c>
      <c r="AE105" s="133" t="str">
        <f>IF(#REF!="","-",#REF!)</f>
        <v>#REF!</v>
      </c>
    </row>
    <row r="106">
      <c r="A106" s="115">
        <v>89.0</v>
      </c>
      <c r="B106" s="115" t="s">
        <v>1046</v>
      </c>
      <c r="C106" s="117" t="str">
        <f>IF(B106&gt;1,VLOOKUP(B106,DB!$D$4:$E$800,2,0),"")</f>
        <v>DHC-6</v>
      </c>
      <c r="D106" s="252">
        <v>0.6201388888888889</v>
      </c>
      <c r="E106" s="229" t="b">
        <v>1</v>
      </c>
      <c r="F106" s="119">
        <v>0.6222222222222222</v>
      </c>
      <c r="G106" s="192" t="b">
        <v>1</v>
      </c>
      <c r="H106" s="230" t="s">
        <v>1145</v>
      </c>
      <c r="I106" s="219" t="s">
        <v>309</v>
      </c>
      <c r="J106" s="120" t="s">
        <v>1171</v>
      </c>
      <c r="K106" s="124"/>
      <c r="L106" s="120"/>
      <c r="M106" s="115" t="str">
        <f>IF(B106&gt;1,VLOOKUP(B106,DB!$D$4:$F$800,3,0),"")</f>
        <v/>
      </c>
      <c r="N106" s="220"/>
      <c r="O106" s="128" t="str">
        <f t="shared" ref="O106:O167" si="47">IF(ISBLANK(F106),"RON","")</f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0.6201388889</v>
      </c>
      <c r="AE106" s="133">
        <f>IF(F105="","-",F105)</f>
        <v>0.8506944444</v>
      </c>
    </row>
    <row r="107">
      <c r="A107" s="168">
        <v>90.0</v>
      </c>
      <c r="B107" s="168" t="s">
        <v>286</v>
      </c>
      <c r="C107" s="146" t="str">
        <f>IF(B107&gt;1,VLOOKUP(B107,DB!$D$4:$E$800,2,0),"")</f>
        <v>A 320</v>
      </c>
      <c r="D107" s="259">
        <v>0.6472222222222223</v>
      </c>
      <c r="E107" s="231" t="b">
        <v>1</v>
      </c>
      <c r="F107" s="148">
        <v>0.7013888888888888</v>
      </c>
      <c r="G107" s="190" t="b">
        <v>1</v>
      </c>
      <c r="H107" s="228" t="s">
        <v>1076</v>
      </c>
      <c r="I107" s="152" t="str">
        <f>IF(K107&gt;1,VLOOKUP(K107,DB!$A$4:$B$500,2,0),"")</f>
        <v>WAHI</v>
      </c>
      <c r="J107" s="153" t="str">
        <f>IF(L107&gt;1,VLOOKUP(L107,DB!$A$4:$B$500,2,0),"")</f>
        <v>WAHI</v>
      </c>
      <c r="K107" s="169" t="s">
        <v>243</v>
      </c>
      <c r="L107" s="150" t="s">
        <v>249</v>
      </c>
      <c r="M107" s="168" t="str">
        <f>IF(B107&gt;1,VLOOKUP(B107,DB!$D$4:$F$800,3,0),"")</f>
        <v>BATIK AIR</v>
      </c>
      <c r="N107" s="211"/>
      <c r="O107" s="155" t="str">
        <f t="shared" si="47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0.6472222222</v>
      </c>
      <c r="AE107" s="133">
        <f t="shared" ref="AE107:AE167" si="48">IF(F107="","-",F107)</f>
        <v>0.7013888889</v>
      </c>
    </row>
    <row r="108">
      <c r="A108" s="115">
        <v>91.0</v>
      </c>
      <c r="B108" s="115" t="s">
        <v>415</v>
      </c>
      <c r="C108" s="117" t="str">
        <f>IF(B108&gt;1,VLOOKUP(B108,DB!$D$4:$E$800,2,0),"")</f>
        <v>A 320</v>
      </c>
      <c r="D108" s="252">
        <v>0.70625</v>
      </c>
      <c r="E108" s="229" t="b">
        <v>1</v>
      </c>
      <c r="F108" s="119">
        <v>0.7402777777777778</v>
      </c>
      <c r="G108" s="192" t="b">
        <v>1</v>
      </c>
      <c r="H108" s="230" t="s">
        <v>1084</v>
      </c>
      <c r="I108" s="122" t="str">
        <f>IF(K108&gt;1,VLOOKUP(K108,DB!$A$4:$B$500,2,0),"")</f>
        <v>WADD</v>
      </c>
      <c r="J108" s="123" t="str">
        <f>IF(L108&gt;1,VLOOKUP(L108,DB!$A$4:$B$500,2,0),"")</f>
        <v>WADD</v>
      </c>
      <c r="K108" s="124" t="s">
        <v>518</v>
      </c>
      <c r="L108" s="120" t="s">
        <v>516</v>
      </c>
      <c r="M108" s="115" t="str">
        <f>IF(B108&gt;1,VLOOKUP(B108,DB!$D$4:$F$800,3,0),"")</f>
        <v>CITILINK</v>
      </c>
      <c r="N108" s="220"/>
      <c r="O108" s="128" t="str">
        <f t="shared" si="47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0.70625</v>
      </c>
      <c r="AE108" s="133">
        <f t="shared" si="48"/>
        <v>0.7402777778</v>
      </c>
    </row>
    <row r="109">
      <c r="A109" s="168">
        <v>92.0</v>
      </c>
      <c r="B109" s="168" t="s">
        <v>85</v>
      </c>
      <c r="C109" s="146" t="str">
        <f>IF(B109&gt;1,VLOOKUP(B109,DB!$D$4:$E$800,2,0),"")</f>
        <v>A 320</v>
      </c>
      <c r="D109" s="259">
        <v>0.68125</v>
      </c>
      <c r="E109" s="231" t="b">
        <v>1</v>
      </c>
      <c r="F109" s="148">
        <v>0.7270833333333333</v>
      </c>
      <c r="G109" s="190" t="b">
        <v>1</v>
      </c>
      <c r="H109" s="228" t="s">
        <v>1078</v>
      </c>
      <c r="I109" s="152" t="str">
        <f>IF(K109&gt;1,VLOOKUP(K109,DB!$A$4:$B$500,2,0),"")</f>
        <v>WIPP</v>
      </c>
      <c r="J109" s="153" t="str">
        <f>IF(L109&gt;1,VLOOKUP(L109,DB!$A$4:$B$500,2,0),"")</f>
        <v>WARR</v>
      </c>
      <c r="K109" s="169" t="s">
        <v>155</v>
      </c>
      <c r="L109" s="150" t="s">
        <v>202</v>
      </c>
      <c r="M109" s="168" t="str">
        <f>IF(B109&gt;1,VLOOKUP(B109,DB!$D$4:$F$800,3,0),"")</f>
        <v>BATIK AIR</v>
      </c>
      <c r="N109" s="200"/>
      <c r="O109" s="155" t="str">
        <f t="shared" si="47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0.68125</v>
      </c>
      <c r="AE109" s="133">
        <f t="shared" si="48"/>
        <v>0.7270833333</v>
      </c>
    </row>
    <row r="110">
      <c r="A110" s="115">
        <v>93.0</v>
      </c>
      <c r="B110" s="115" t="s">
        <v>899</v>
      </c>
      <c r="C110" s="117" t="str">
        <f>IF(B110&gt;1,VLOOKUP(B110,DB!$D$4:$E$800,2,0),"")</f>
        <v>G VI</v>
      </c>
      <c r="D110" s="252">
        <v>0.6502320949075511</v>
      </c>
      <c r="E110" s="229" t="b">
        <v>1</v>
      </c>
      <c r="F110" s="119">
        <v>0.6659722222222222</v>
      </c>
      <c r="G110" s="192" t="b">
        <v>1</v>
      </c>
      <c r="H110" s="230" t="s">
        <v>1100</v>
      </c>
      <c r="I110" s="219" t="s">
        <v>1279</v>
      </c>
      <c r="J110" s="120" t="s">
        <v>1171</v>
      </c>
      <c r="K110" s="124"/>
      <c r="L110" s="120"/>
      <c r="M110" s="115" t="s">
        <v>1138</v>
      </c>
      <c r="N110" s="220"/>
      <c r="O110" s="128" t="str">
        <f t="shared" si="47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0.6502320949</v>
      </c>
      <c r="AE110" s="133">
        <f t="shared" si="48"/>
        <v>0.6659722222</v>
      </c>
    </row>
    <row r="111">
      <c r="A111" s="168">
        <v>94.0</v>
      </c>
      <c r="B111" s="337" t="s">
        <v>705</v>
      </c>
      <c r="C111" s="338" t="str">
        <f>IF(B111&gt;1,VLOOKUP(B111,DB!$D$4:$E$800,2,0),"")</f>
        <v>CT 680</v>
      </c>
      <c r="D111" s="259">
        <v>0.6532622453669319</v>
      </c>
      <c r="E111" s="231" t="b">
        <v>1</v>
      </c>
      <c r="F111" s="367">
        <v>0.7708333333333334</v>
      </c>
      <c r="G111" s="190" t="b">
        <v>1</v>
      </c>
      <c r="H111" s="228" t="s">
        <v>1092</v>
      </c>
      <c r="I111" s="221" t="s">
        <v>1280</v>
      </c>
      <c r="J111" s="368" t="s">
        <v>23</v>
      </c>
      <c r="K111" s="169"/>
      <c r="L111" s="150"/>
      <c r="M111" s="337" t="str">
        <f>IF(B111&gt;1,VLOOKUP(B111,DB!$D$4:$F$800,3,0),"")</f>
        <v>JIP</v>
      </c>
      <c r="N111" s="342" t="s">
        <v>1260</v>
      </c>
      <c r="O111" s="155" t="str">
        <f t="shared" si="47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0.6532622454</v>
      </c>
      <c r="AE111" s="133">
        <f t="shared" si="48"/>
        <v>0.7708333333</v>
      </c>
    </row>
    <row r="112">
      <c r="A112" s="115">
        <v>95.0</v>
      </c>
      <c r="B112" s="115" t="s">
        <v>702</v>
      </c>
      <c r="C112" s="117" t="str">
        <f>IF(B112&gt;1,VLOOKUP(B112,DB!$D$4:$E$800,2,0),"")</f>
        <v>CL 850</v>
      </c>
      <c r="D112" s="252">
        <v>0.6930555555555555</v>
      </c>
      <c r="E112" s="229" t="b">
        <v>1</v>
      </c>
      <c r="F112" s="119">
        <v>0.6951388888888889</v>
      </c>
      <c r="G112" s="192" t="b">
        <v>1</v>
      </c>
      <c r="H112" s="230" t="s">
        <v>1077</v>
      </c>
      <c r="I112" s="219" t="s">
        <v>1225</v>
      </c>
      <c r="J112" s="120" t="s">
        <v>1145</v>
      </c>
      <c r="K112" s="124"/>
      <c r="L112" s="120"/>
      <c r="M112" s="115" t="str">
        <f>IF(B112&gt;1,VLOOKUP(B112,DB!$D$4:$F$800,3,0),"")</f>
        <v>JETSET</v>
      </c>
      <c r="N112" s="193"/>
      <c r="O112" s="128" t="str">
        <f t="shared" si="47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0.6930555556</v>
      </c>
      <c r="AE112" s="133">
        <f t="shared" si="48"/>
        <v>0.6951388889</v>
      </c>
    </row>
    <row r="113">
      <c r="A113" s="168">
        <v>96.0</v>
      </c>
      <c r="B113" s="168" t="s">
        <v>31</v>
      </c>
      <c r="C113" s="146" t="str">
        <f>IF(B113&gt;1,VLOOKUP(B113,DB!$D$4:$E$800,2,0),"")</f>
        <v>B 734</v>
      </c>
      <c r="D113" s="259">
        <v>0.6631944444444444</v>
      </c>
      <c r="E113" s="231" t="b">
        <v>1</v>
      </c>
      <c r="F113" s="148"/>
      <c r="G113" s="190" t="b">
        <v>0</v>
      </c>
      <c r="H113" s="228" t="s">
        <v>1141</v>
      </c>
      <c r="I113" s="221" t="s">
        <v>1093</v>
      </c>
      <c r="J113" s="153" t="str">
        <f>IF(L113&gt;1,VLOOKUP(L113,DB!$A$4:$B$500,2,0),"")</f>
        <v/>
      </c>
      <c r="K113" s="169"/>
      <c r="L113" s="150"/>
      <c r="M113" s="168" t="str">
        <f>IF(B113&gt;1,VLOOKUP(B113,DB!$D$4:$F$800,3,0),"")</f>
        <v>B. B. N.</v>
      </c>
      <c r="N113" s="200"/>
      <c r="O113" s="155" t="str">
        <f t="shared" si="47"/>
        <v>RON</v>
      </c>
      <c r="Q113" s="64" t="str">
        <f t="shared" si="35"/>
        <v>SA04</v>
      </c>
      <c r="R113" s="64" t="str">
        <f t="shared" si="36"/>
        <v>RON</v>
      </c>
      <c r="S113" s="64" t="str">
        <f t="shared" si="37"/>
        <v>B 734</v>
      </c>
      <c r="T113" s="64" t="str">
        <f t="shared" si="38"/>
        <v>PK-BBJ</v>
      </c>
      <c r="U113" s="64" t="str">
        <f t="shared" si="39"/>
        <v>B. B. N.</v>
      </c>
      <c r="AC113" s="133"/>
      <c r="AD113" s="133">
        <f t="shared" si="40"/>
        <v>0.6631944444</v>
      </c>
      <c r="AE113" s="133" t="str">
        <f t="shared" si="48"/>
        <v>-</v>
      </c>
    </row>
    <row r="114">
      <c r="A114" s="115">
        <v>97.0</v>
      </c>
      <c r="B114" s="115" t="s">
        <v>760</v>
      </c>
      <c r="C114" s="117" t="str">
        <f>IF(B114&gt;1,VLOOKUP(B114,DB!$D$4:$E$800,2,0),"")</f>
        <v>PH 300</v>
      </c>
      <c r="D114" s="252">
        <v>0.6625</v>
      </c>
      <c r="E114" s="229" t="b">
        <v>1</v>
      </c>
      <c r="F114" s="119">
        <v>0.6701561805530218</v>
      </c>
      <c r="G114" s="192" t="b">
        <v>1</v>
      </c>
      <c r="H114" s="230" t="s">
        <v>1096</v>
      </c>
      <c r="I114" s="219" t="s">
        <v>1243</v>
      </c>
      <c r="J114" s="120" t="s">
        <v>1171</v>
      </c>
      <c r="K114" s="124"/>
      <c r="L114" s="120"/>
      <c r="M114" s="115" t="str">
        <f>IF(B114&gt;1,VLOOKUP(B114,DB!$D$4:$F$800,3,0),"")</f>
        <v>PURAWISATA</v>
      </c>
      <c r="N114" s="193"/>
      <c r="O114" s="128" t="str">
        <f t="shared" si="47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0.6625</v>
      </c>
      <c r="AE114" s="133">
        <f t="shared" si="48"/>
        <v>0.6701561806</v>
      </c>
    </row>
    <row r="115">
      <c r="A115" s="168">
        <v>98.0</v>
      </c>
      <c r="B115" s="168" t="s">
        <v>747</v>
      </c>
      <c r="C115" s="146" t="str">
        <f>IF(B115&gt;1,VLOOKUP(B115,DB!$D$4:$E$800,2,0),"")</f>
        <v>PH 300</v>
      </c>
      <c r="D115" s="259">
        <v>0.6659722222222222</v>
      </c>
      <c r="E115" s="231" t="b">
        <v>1</v>
      </c>
      <c r="F115" s="148">
        <v>0.6944444444444444</v>
      </c>
      <c r="G115" s="190" t="b">
        <v>1</v>
      </c>
      <c r="H115" s="228" t="s">
        <v>1087</v>
      </c>
      <c r="I115" s="221" t="s">
        <v>1178</v>
      </c>
      <c r="J115" s="150" t="s">
        <v>1171</v>
      </c>
      <c r="K115" s="169"/>
      <c r="L115" s="150"/>
      <c r="M115" s="168" t="str">
        <f>IF(B115&gt;1,VLOOKUP(B115,DB!$D$4:$F$800,3,0),"")</f>
        <v>PREMI</v>
      </c>
      <c r="N115" s="211"/>
      <c r="O115" s="155" t="str">
        <f t="shared" si="47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0.6659722222</v>
      </c>
      <c r="AE115" s="133">
        <f t="shared" si="48"/>
        <v>0.6944444444</v>
      </c>
    </row>
    <row r="116">
      <c r="A116" s="115">
        <v>99.0</v>
      </c>
      <c r="B116" s="115" t="s">
        <v>413</v>
      </c>
      <c r="C116" s="117" t="str">
        <f>IF(B116&gt;1,VLOOKUP(B116,DB!$D$4:$E$800,2,0),"")</f>
        <v>A 320</v>
      </c>
      <c r="D116" s="252">
        <v>0.7131944444444445</v>
      </c>
      <c r="E116" s="229" t="b">
        <v>1</v>
      </c>
      <c r="F116" s="119"/>
      <c r="G116" s="192" t="b">
        <v>0</v>
      </c>
      <c r="H116" s="230" t="s">
        <v>1080</v>
      </c>
      <c r="I116" s="122" t="str">
        <f>IF(K116&gt;1,VLOOKUP(K116,DB!$A$4:$B$500,2,0),"")</f>
        <v>WARA</v>
      </c>
      <c r="J116" s="123" t="str">
        <f>IF(L116&gt;1,VLOOKUP(L116,DB!$A$4:$B$500,2,0),"")</f>
        <v/>
      </c>
      <c r="K116" s="124" t="s">
        <v>485</v>
      </c>
      <c r="L116" s="125"/>
      <c r="M116" s="115" t="str">
        <f>IF(B116&gt;1,VLOOKUP(B116,DB!$D$4:$F$800,3,0),"")</f>
        <v>CITILINK</v>
      </c>
      <c r="N116" s="220"/>
      <c r="O116" s="128" t="str">
        <f t="shared" si="47"/>
        <v>RON</v>
      </c>
      <c r="Q116" s="64" t="str">
        <f t="shared" si="35"/>
        <v>A3</v>
      </c>
      <c r="R116" s="64" t="str">
        <f t="shared" si="36"/>
        <v>RON</v>
      </c>
      <c r="S116" s="64" t="str">
        <f t="shared" si="37"/>
        <v>A 320</v>
      </c>
      <c r="T116" s="64" t="str">
        <f t="shared" si="38"/>
        <v>PK-GQI</v>
      </c>
      <c r="U116" s="64" t="str">
        <f t="shared" si="39"/>
        <v>CITILINK</v>
      </c>
      <c r="AC116" s="133"/>
      <c r="AD116" s="133">
        <f t="shared" si="40"/>
        <v>0.7131944444</v>
      </c>
      <c r="AE116" s="133" t="str">
        <f t="shared" si="48"/>
        <v>-</v>
      </c>
    </row>
    <row r="117">
      <c r="A117" s="168">
        <v>100.0</v>
      </c>
      <c r="B117" s="337" t="s">
        <v>100</v>
      </c>
      <c r="C117" s="338" t="str">
        <f>IF(B117&gt;1,VLOOKUP(B117,DB!$D$4:$E$800,2,0),"")</f>
        <v>A 320</v>
      </c>
      <c r="D117" s="339">
        <v>0.7104166666666667</v>
      </c>
      <c r="E117" s="231" t="b">
        <v>1</v>
      </c>
      <c r="F117" s="148">
        <v>0.8659926504624309</v>
      </c>
      <c r="G117" s="190" t="b">
        <v>1</v>
      </c>
      <c r="H117" s="228" t="s">
        <v>1100</v>
      </c>
      <c r="I117" s="340" t="str">
        <f>IF(K117&gt;1,VLOOKUP(K117,DB!$A$4:$B$500,2,0),"")</f>
        <v>WARR</v>
      </c>
      <c r="J117" s="153" t="str">
        <f>IF(L117&gt;1,VLOOKUP(L117,DB!$A$4:$B$500,2,0),"")</f>
        <v>WARR</v>
      </c>
      <c r="K117" s="341" t="s">
        <v>214</v>
      </c>
      <c r="L117" s="150" t="s">
        <v>228</v>
      </c>
      <c r="M117" s="337" t="str">
        <f>IF(B117&gt;1,VLOOKUP(B117,DB!$D$4:$F$800,3,0),"")</f>
        <v>BATIK AIR</v>
      </c>
      <c r="N117" s="342" t="s">
        <v>1179</v>
      </c>
      <c r="O117" s="155" t="str">
        <f t="shared" si="47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0.7104166667</v>
      </c>
      <c r="AE117" s="133">
        <f t="shared" si="48"/>
        <v>0.8659926505</v>
      </c>
    </row>
    <row r="118">
      <c r="A118" s="115">
        <v>101.0</v>
      </c>
      <c r="B118" s="115" t="s">
        <v>566</v>
      </c>
      <c r="C118" s="117" t="str">
        <f>IF(B118&gt;1,VLOOKUP(B118,DB!$D$4:$E$800,2,0),"")</f>
        <v>B 738</v>
      </c>
      <c r="D118" s="252">
        <v>0.7159722222222222</v>
      </c>
      <c r="E118" s="229" t="b">
        <v>1</v>
      </c>
      <c r="F118" s="119">
        <v>0.7534722222222222</v>
      </c>
      <c r="G118" s="192" t="b">
        <v>1</v>
      </c>
      <c r="H118" s="230" t="s">
        <v>1087</v>
      </c>
      <c r="I118" s="122" t="str">
        <f>IF(K118&gt;1,VLOOKUP(K118,DB!$A$4:$B$500,2,0),"")</f>
        <v>WARR</v>
      </c>
      <c r="J118" s="123" t="str">
        <f>IF(L118&gt;1,VLOOKUP(L118,DB!$A$4:$B$500,2,0),"")</f>
        <v>WIEE</v>
      </c>
      <c r="K118" s="124" t="s">
        <v>77</v>
      </c>
      <c r="L118" s="120" t="s">
        <v>69</v>
      </c>
      <c r="M118" s="115" t="str">
        <f>IF(B118&gt;1,VLOOKUP(B118,DB!$D$4:$F$800,3,0),"")</f>
        <v>GARUDA</v>
      </c>
      <c r="N118" s="193"/>
      <c r="O118" s="128" t="str">
        <f t="shared" si="47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0.7159722222</v>
      </c>
      <c r="AE118" s="133">
        <f t="shared" si="48"/>
        <v>0.7534722222</v>
      </c>
    </row>
    <row r="119">
      <c r="A119" s="168">
        <v>102.0</v>
      </c>
      <c r="B119" s="337" t="s">
        <v>785</v>
      </c>
      <c r="C119" s="338" t="str">
        <f>IF(B119&gt;1,VLOOKUP(B119,DB!$D$4:$E$800,2,0),"")</f>
        <v>B 735</v>
      </c>
      <c r="D119" s="339">
        <v>0.6847222222222222</v>
      </c>
      <c r="E119" s="231" t="b">
        <v>0</v>
      </c>
      <c r="F119" s="148"/>
      <c r="G119" s="190" t="b">
        <v>0</v>
      </c>
      <c r="H119" s="228" t="s">
        <v>1273</v>
      </c>
      <c r="I119" s="400" t="s">
        <v>378</v>
      </c>
      <c r="J119" s="153" t="str">
        <f>IF(L119&gt;1,VLOOKUP(L119,DB!$A$4:$B$500,2,0),"")</f>
        <v/>
      </c>
      <c r="K119" s="341" t="s">
        <v>1261</v>
      </c>
      <c r="L119" s="150"/>
      <c r="M119" s="337" t="str">
        <f>IF(B119&gt;1,VLOOKUP(B119,DB!$D$4:$F$800,3,0),"")</f>
        <v>TNI AU</v>
      </c>
      <c r="N119" s="342" t="s">
        <v>1262</v>
      </c>
      <c r="O119" s="155" t="str">
        <f t="shared" si="47"/>
        <v>RON</v>
      </c>
      <c r="Q119" s="64" t="str">
        <f t="shared" si="35"/>
        <v>BASEOPS</v>
      </c>
      <c r="R119" s="64" t="str">
        <f t="shared" si="36"/>
        <v>RON</v>
      </c>
      <c r="S119" s="64" t="str">
        <f t="shared" si="37"/>
        <v>B 735</v>
      </c>
      <c r="T119" s="64" t="str">
        <f t="shared" si="38"/>
        <v>A-7306</v>
      </c>
      <c r="U119" s="64" t="str">
        <f t="shared" si="39"/>
        <v>TNI AU</v>
      </c>
      <c r="AC119" s="133"/>
      <c r="AD119" s="133">
        <f t="shared" si="40"/>
        <v>0.6847222222</v>
      </c>
      <c r="AE119" s="133" t="str">
        <f t="shared" si="48"/>
        <v>-</v>
      </c>
    </row>
    <row r="120">
      <c r="A120" s="115">
        <v>103.0</v>
      </c>
      <c r="B120" s="115" t="s">
        <v>340</v>
      </c>
      <c r="C120" s="117" t="str">
        <f>IF(B120&gt;1,VLOOKUP(B120,DB!$D$4:$E$800,2,0),"")</f>
        <v>ATR 72</v>
      </c>
      <c r="D120" s="252">
        <v>0.7291666666666666</v>
      </c>
      <c r="E120" s="229" t="b">
        <v>1</v>
      </c>
      <c r="F120" s="119">
        <v>0.75625</v>
      </c>
      <c r="G120" s="192" t="b">
        <v>1</v>
      </c>
      <c r="H120" s="230" t="s">
        <v>1076</v>
      </c>
      <c r="I120" s="122" t="str">
        <f>IF(K120&gt;1,VLOOKUP(K120,DB!$A$4:$B$500,2,0),"")</f>
        <v>WAHH</v>
      </c>
      <c r="J120" s="123" t="str">
        <f>IF(L120&gt;1,VLOOKUP(L120,DB!$A$4:$B$500,2,0),"")</f>
        <v>WIPO</v>
      </c>
      <c r="K120" s="124" t="s">
        <v>539</v>
      </c>
      <c r="L120" s="120" t="s">
        <v>549</v>
      </c>
      <c r="M120" s="115" t="str">
        <f>IF(B120&gt;1,VLOOKUP(B120,DB!$D$4:$F$800,3,0),"")</f>
        <v>CITILINK</v>
      </c>
      <c r="N120" s="193"/>
      <c r="O120" s="128" t="str">
        <f t="shared" si="47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0.7291666667</v>
      </c>
      <c r="AE120" s="133">
        <f t="shared" si="48"/>
        <v>0.75625</v>
      </c>
    </row>
    <row r="121">
      <c r="A121" s="168">
        <v>104.0</v>
      </c>
      <c r="B121" s="168" t="s">
        <v>702</v>
      </c>
      <c r="C121" s="146" t="str">
        <f>IF(B121&gt;1,VLOOKUP(B121,DB!$D$4:$E$800,2,0),"")</f>
        <v>CL 850</v>
      </c>
      <c r="D121" s="259">
        <v>0.7020833333333333</v>
      </c>
      <c r="E121" s="231" t="b">
        <v>1</v>
      </c>
      <c r="F121" s="148"/>
      <c r="G121" s="190" t="b">
        <v>0</v>
      </c>
      <c r="H121" s="228" t="s">
        <v>1145</v>
      </c>
      <c r="I121" s="221" t="s">
        <v>1077</v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>JETSET</v>
      </c>
      <c r="N121" s="200"/>
      <c r="O121" s="155" t="str">
        <f t="shared" si="47"/>
        <v>RON</v>
      </c>
      <c r="Q121" s="64" t="str">
        <f t="shared" si="35"/>
        <v>SA08</v>
      </c>
      <c r="R121" s="64" t="str">
        <f t="shared" si="36"/>
        <v>RON</v>
      </c>
      <c r="S121" s="64" t="str">
        <f t="shared" si="37"/>
        <v>CL 850</v>
      </c>
      <c r="T121" s="64" t="str">
        <f t="shared" si="38"/>
        <v>PK-KAS</v>
      </c>
      <c r="U121" s="64" t="str">
        <f t="shared" si="39"/>
        <v>JETSET</v>
      </c>
      <c r="AC121" s="133"/>
      <c r="AD121" s="133">
        <f t="shared" si="40"/>
        <v>0.7020833333</v>
      </c>
      <c r="AE121" s="133" t="str">
        <f t="shared" si="48"/>
        <v>-</v>
      </c>
    </row>
    <row r="122">
      <c r="A122" s="115">
        <v>105.0</v>
      </c>
      <c r="B122" s="115" t="s">
        <v>83</v>
      </c>
      <c r="C122" s="117" t="str">
        <f>IF(B122&gt;1,VLOOKUP(B122,DB!$D$4:$E$800,2,0),"")</f>
        <v>A 320</v>
      </c>
      <c r="D122" s="252">
        <v>0.7493055555555556</v>
      </c>
      <c r="E122" s="229" t="b">
        <v>1</v>
      </c>
      <c r="F122" s="119">
        <v>0.78125</v>
      </c>
      <c r="G122" s="192" t="b">
        <v>1</v>
      </c>
      <c r="H122" s="230" t="s">
        <v>1084</v>
      </c>
      <c r="I122" s="122" t="str">
        <f>IF(K122&gt;1,VLOOKUP(K122,DB!$A$4:$B$500,2,0),"")</f>
        <v>WAHS</v>
      </c>
      <c r="J122" s="123" t="str">
        <f>IF(L122&gt;1,VLOOKUP(L122,DB!$A$4:$B$500,2,0),"")</f>
        <v>WARR</v>
      </c>
      <c r="K122" s="124" t="s">
        <v>260</v>
      </c>
      <c r="L122" s="120" t="s">
        <v>224</v>
      </c>
      <c r="M122" s="115" t="str">
        <f>IF(B122&gt;1,VLOOKUP(B122,DB!$D$4:$F$800,3,0),"")</f>
        <v>BATIK AIR</v>
      </c>
      <c r="N122" s="193"/>
      <c r="O122" s="128" t="str">
        <f t="shared" si="47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0.7493055556</v>
      </c>
      <c r="AE122" s="133">
        <f t="shared" si="48"/>
        <v>0.78125</v>
      </c>
    </row>
    <row r="123">
      <c r="A123" s="168">
        <v>106.0</v>
      </c>
      <c r="B123" s="168" t="s">
        <v>708</v>
      </c>
      <c r="C123" s="146" t="str">
        <f>IF(B123&gt;1,VLOOKUP(B123,DB!$D$4:$E$800,2,0),"")</f>
        <v>BBJ</v>
      </c>
      <c r="D123" s="259">
        <v>0.7256944444444444</v>
      </c>
      <c r="E123" s="231" t="b">
        <v>1</v>
      </c>
      <c r="F123" s="148">
        <v>0.8166666666666667</v>
      </c>
      <c r="G123" s="190" t="b">
        <v>1</v>
      </c>
      <c r="H123" s="228" t="s">
        <v>1101</v>
      </c>
      <c r="I123" s="221" t="s">
        <v>1152</v>
      </c>
      <c r="J123" s="150" t="s">
        <v>1273</v>
      </c>
      <c r="K123" s="169"/>
      <c r="L123" s="150"/>
      <c r="M123" s="168" t="str">
        <f>IF(B123&gt;1,VLOOKUP(B123,DB!$D$4:$F$800,3,0),"")</f>
        <v>JIP</v>
      </c>
      <c r="N123" s="200"/>
      <c r="O123" s="155" t="str">
        <f t="shared" si="47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0.7256944444</v>
      </c>
      <c r="AE123" s="133">
        <f t="shared" si="48"/>
        <v>0.8166666667</v>
      </c>
    </row>
    <row r="124">
      <c r="A124" s="115">
        <v>107.0</v>
      </c>
      <c r="B124" s="115" t="s">
        <v>833</v>
      </c>
      <c r="C124" s="117" t="str">
        <f>IF(B124&gt;1,VLOOKUP(B124,DB!$D$4:$E$800,2,0),"")</f>
        <v>B 733</v>
      </c>
      <c r="D124" s="252">
        <v>0.7659722222222223</v>
      </c>
      <c r="E124" s="229" t="b">
        <v>1</v>
      </c>
      <c r="F124" s="119">
        <v>0.8319444444444445</v>
      </c>
      <c r="G124" s="192" t="b">
        <v>1</v>
      </c>
      <c r="H124" s="230" t="s">
        <v>1093</v>
      </c>
      <c r="I124" s="122" t="str">
        <f>IF(K124&gt;1,VLOOKUP(K124,DB!$A$4:$B$500,2,0),"")</f>
        <v>WIOO</v>
      </c>
      <c r="J124" s="123" t="str">
        <f>IF(L124&gt;1,VLOOKUP(L124,DB!$A$4:$B$500,2,0),"")</f>
        <v>WALL</v>
      </c>
      <c r="K124" s="124" t="s">
        <v>384</v>
      </c>
      <c r="L124" s="120" t="s">
        <v>349</v>
      </c>
      <c r="M124" s="115" t="str">
        <f>IF(B124&gt;1,VLOOKUP(B124,DB!$D$4:$F$800,3,0),"")</f>
        <v>TRIGANA</v>
      </c>
      <c r="N124" s="193"/>
      <c r="O124" s="128" t="str">
        <f t="shared" si="47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0.7659722222</v>
      </c>
      <c r="AE124" s="133">
        <f t="shared" si="48"/>
        <v>0.8319444444</v>
      </c>
    </row>
    <row r="125">
      <c r="A125" s="168">
        <v>108.0</v>
      </c>
      <c r="B125" s="168" t="s">
        <v>282</v>
      </c>
      <c r="C125" s="146" t="str">
        <f>IF(B125&gt;1,VLOOKUP(B125,DB!$D$4:$E$800,2,0),"")</f>
        <v>A 320</v>
      </c>
      <c r="D125" s="259">
        <v>0.76875</v>
      </c>
      <c r="E125" s="231" t="b">
        <v>1</v>
      </c>
      <c r="F125" s="148">
        <v>0.8017932523143827</v>
      </c>
      <c r="G125" s="190" t="b">
        <v>1</v>
      </c>
      <c r="H125" s="228" t="s">
        <v>1077</v>
      </c>
      <c r="I125" s="152" t="str">
        <f>IF(K125&gt;1,VLOOKUP(K125,DB!$A$4:$B$500,2,0),"")</f>
        <v>WARR</v>
      </c>
      <c r="J125" s="153" t="str">
        <f>IF(L125&gt;1,VLOOKUP(L125,DB!$A$4:$B$500,2,0),"")</f>
        <v>WIBB</v>
      </c>
      <c r="K125" s="169" t="s">
        <v>210</v>
      </c>
      <c r="L125" s="150" t="s">
        <v>177</v>
      </c>
      <c r="M125" s="168" t="str">
        <f>IF(B125&gt;1,VLOOKUP(B125,DB!$D$4:$F$800,3,0),"")</f>
        <v>BATIK AIR</v>
      </c>
      <c r="N125" s="200"/>
      <c r="O125" s="155" t="str">
        <f t="shared" si="47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0.76875</v>
      </c>
      <c r="AE125" s="133">
        <f t="shared" si="48"/>
        <v>0.8017932523</v>
      </c>
    </row>
    <row r="126">
      <c r="A126" s="115">
        <v>109.0</v>
      </c>
      <c r="B126" s="115" t="s">
        <v>576</v>
      </c>
      <c r="C126" s="117" t="str">
        <f>IF(B126&gt;1,VLOOKUP(B126,DB!$D$4:$E$800,2,0),"")</f>
        <v>B 738</v>
      </c>
      <c r="D126" s="252">
        <v>0.79375</v>
      </c>
      <c r="E126" s="229" t="b">
        <v>1</v>
      </c>
      <c r="F126" s="119"/>
      <c r="G126" s="192" t="b">
        <v>0</v>
      </c>
      <c r="H126" s="230" t="s">
        <v>1087</v>
      </c>
      <c r="I126" s="122" t="str">
        <f>IF(K126&gt;1,VLOOKUP(K126,DB!$A$4:$B$500,2,0),"")</f>
        <v>WIEE</v>
      </c>
      <c r="J126" s="123" t="str">
        <f>IF(L126&gt;1,VLOOKUP(L126,DB!$A$4:$B$500,2,0),"")</f>
        <v/>
      </c>
      <c r="K126" s="124" t="s">
        <v>66</v>
      </c>
      <c r="L126" s="125"/>
      <c r="M126" s="115" t="str">
        <f>IF(B126&gt;1,VLOOKUP(B126,DB!$D$4:$F$800,3,0),"")</f>
        <v>GARUDA</v>
      </c>
      <c r="N126" s="401"/>
      <c r="O126" s="128" t="str">
        <f t="shared" si="47"/>
        <v>RON</v>
      </c>
      <c r="Q126" s="64" t="str">
        <f t="shared" si="35"/>
        <v>B2</v>
      </c>
      <c r="R126" s="64" t="str">
        <f t="shared" si="36"/>
        <v>RON</v>
      </c>
      <c r="S126" s="64" t="str">
        <f t="shared" si="37"/>
        <v>B 738</v>
      </c>
      <c r="T126" s="64" t="str">
        <f t="shared" si="38"/>
        <v>PK-GFX</v>
      </c>
      <c r="U126" s="64" t="str">
        <f t="shared" si="39"/>
        <v>GARUDA</v>
      </c>
      <c r="AC126" s="133"/>
      <c r="AD126" s="133">
        <f t="shared" si="40"/>
        <v>0.79375</v>
      </c>
      <c r="AE126" s="133" t="str">
        <f t="shared" si="48"/>
        <v>-</v>
      </c>
    </row>
    <row r="127">
      <c r="A127" s="168">
        <v>110.0</v>
      </c>
      <c r="B127" s="168" t="s">
        <v>307</v>
      </c>
      <c r="C127" s="146" t="str">
        <f>IF(B127&gt;1,VLOOKUP(B127,DB!$D$4:$E$800,2,0),"")</f>
        <v>A 320</v>
      </c>
      <c r="D127" s="259">
        <v>0.7979166666666667</v>
      </c>
      <c r="E127" s="231" t="b">
        <v>1</v>
      </c>
      <c r="F127" s="148">
        <v>0.8416666666666667</v>
      </c>
      <c r="G127" s="190" t="b">
        <v>1</v>
      </c>
      <c r="H127" s="228" t="s">
        <v>1076</v>
      </c>
      <c r="I127" s="152" t="str">
        <f>IF(K127&gt;1,VLOOKUP(K127,DB!$A$4:$B$500,2,0),"")</f>
        <v>WIEE</v>
      </c>
      <c r="J127" s="153" t="str">
        <f>IF(L127&gt;1,VLOOKUP(L127,DB!$A$4:$B$500,2,0),"")</f>
        <v>WIPP</v>
      </c>
      <c r="K127" s="169" t="s">
        <v>181</v>
      </c>
      <c r="L127" s="150" t="s">
        <v>161</v>
      </c>
      <c r="M127" s="168" t="str">
        <f>IF(B127&gt;1,VLOOKUP(B127,DB!$D$4:$F$800,3,0),"")</f>
        <v>BATIK AIR</v>
      </c>
      <c r="N127" s="200"/>
      <c r="O127" s="155" t="str">
        <f t="shared" si="47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0.7979166667</v>
      </c>
      <c r="AE127" s="133">
        <f t="shared" si="48"/>
        <v>0.8416666667</v>
      </c>
    </row>
    <row r="128">
      <c r="A128" s="115">
        <v>111.0</v>
      </c>
      <c r="B128" s="115" t="s">
        <v>715</v>
      </c>
      <c r="C128" s="117" t="str">
        <f>IF(B128&gt;1,VLOOKUP(B128,DB!$D$4:$E$800,2,0),"")</f>
        <v>ATR 72</v>
      </c>
      <c r="D128" s="252">
        <v>0.8319444444444445</v>
      </c>
      <c r="E128" s="229" t="b">
        <v>1</v>
      </c>
      <c r="F128" s="166"/>
      <c r="G128" s="192" t="b">
        <v>0</v>
      </c>
      <c r="H128" s="230" t="s">
        <v>1078</v>
      </c>
      <c r="I128" s="122" t="str">
        <f>IF(K128&gt;1,VLOOKUP(K128,DB!$A$4:$B$500,2,0),"")</f>
        <v>WIDM</v>
      </c>
      <c r="J128" s="123" t="str">
        <f>IF(L128&gt;1,VLOOKUP(L128,DB!$A$4:$B$500,2,0),"")</f>
        <v/>
      </c>
      <c r="K128" s="124" t="s">
        <v>424</v>
      </c>
      <c r="L128" s="125"/>
      <c r="M128" s="115" t="str">
        <f>IF(B128&gt;1,VLOOKUP(B128,DB!$D$4:$F$800,3,0),"")</f>
        <v>PELITA</v>
      </c>
      <c r="N128" s="193"/>
      <c r="O128" s="128" t="str">
        <f t="shared" si="47"/>
        <v>RON</v>
      </c>
      <c r="Q128" s="64" t="str">
        <f t="shared" si="35"/>
        <v>A2</v>
      </c>
      <c r="R128" s="64" t="str">
        <f t="shared" si="36"/>
        <v>RON</v>
      </c>
      <c r="S128" s="64" t="str">
        <f t="shared" si="37"/>
        <v>ATR 72</v>
      </c>
      <c r="T128" s="64" t="str">
        <f t="shared" si="38"/>
        <v>PK-PAH</v>
      </c>
      <c r="U128" s="64" t="str">
        <f t="shared" si="39"/>
        <v>PELITA</v>
      </c>
      <c r="AC128" s="133"/>
      <c r="AD128" s="133">
        <f t="shared" si="40"/>
        <v>0.8319444444</v>
      </c>
      <c r="AE128" s="133" t="str">
        <f t="shared" si="48"/>
        <v>-</v>
      </c>
    </row>
    <row r="129">
      <c r="A129" s="168">
        <v>112.0</v>
      </c>
      <c r="B129" s="168" t="s">
        <v>24</v>
      </c>
      <c r="C129" s="146" t="str">
        <f>IF(B129&gt;1,VLOOKUP(B129,DB!$D$4:$E$800,2,0),"")</f>
        <v>B 733</v>
      </c>
      <c r="D129" s="259">
        <v>0.8152777777777778</v>
      </c>
      <c r="E129" s="231" t="b">
        <v>1</v>
      </c>
      <c r="F129" s="148">
        <v>0.9314581944490783</v>
      </c>
      <c r="G129" s="190" t="b">
        <v>1</v>
      </c>
      <c r="H129" s="228" t="s">
        <v>1081</v>
      </c>
      <c r="I129" s="221" t="s">
        <v>55</v>
      </c>
      <c r="J129" s="150" t="s">
        <v>23</v>
      </c>
      <c r="K129" s="169"/>
      <c r="L129" s="150"/>
      <c r="M129" s="168" t="str">
        <f>IF(B129&gt;1,VLOOKUP(B129,DB!$D$4:$F$800,3,0),"")</f>
        <v>AIRNESIA</v>
      </c>
      <c r="N129" s="211"/>
      <c r="O129" s="155" t="str">
        <f t="shared" si="47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0.8152777778</v>
      </c>
      <c r="AE129" s="133">
        <f t="shared" si="48"/>
        <v>0.9314581944</v>
      </c>
    </row>
    <row r="130">
      <c r="A130" s="115">
        <v>113.0</v>
      </c>
      <c r="B130" s="115" t="s">
        <v>286</v>
      </c>
      <c r="C130" s="117" t="str">
        <f>IF(B130&gt;1,VLOOKUP(B130,DB!$D$4:$E$800,2,0),"")</f>
        <v>A 320</v>
      </c>
      <c r="D130" s="252">
        <v>0.80625</v>
      </c>
      <c r="E130" s="229" t="b">
        <v>1</v>
      </c>
      <c r="F130" s="119">
        <v>0.9530797569459537</v>
      </c>
      <c r="G130" s="192" t="b">
        <v>1</v>
      </c>
      <c r="H130" s="230" t="s">
        <v>1079</v>
      </c>
      <c r="I130" s="122" t="str">
        <f>IF(K130&gt;1,VLOOKUP(K130,DB!$A$4:$B$500,2,0),"")</f>
        <v>WAHI</v>
      </c>
      <c r="J130" s="120" t="s">
        <v>1151</v>
      </c>
      <c r="K130" s="124" t="s">
        <v>230</v>
      </c>
      <c r="L130" s="125"/>
      <c r="M130" s="115" t="str">
        <f>IF(B130&gt;1,VLOOKUP(B130,DB!$D$4:$F$800,3,0),"")</f>
        <v>BATIK AIR</v>
      </c>
      <c r="N130" s="193"/>
      <c r="O130" s="128" t="str">
        <f t="shared" si="47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0.80625</v>
      </c>
      <c r="AE130" s="133">
        <f t="shared" si="48"/>
        <v>0.9530797569</v>
      </c>
    </row>
    <row r="131">
      <c r="A131" s="168">
        <v>114.0</v>
      </c>
      <c r="B131" s="168" t="s">
        <v>203</v>
      </c>
      <c r="C131" s="146" t="str">
        <f>IF(B131&gt;1,VLOOKUP(B131,DB!$D$4:$E$800,2,0),"")</f>
        <v>A 320</v>
      </c>
      <c r="D131" s="259">
        <v>0.8347222222222223</v>
      </c>
      <c r="E131" s="231" t="b">
        <v>1</v>
      </c>
      <c r="F131" s="148">
        <v>0.8810264930507401</v>
      </c>
      <c r="G131" s="190" t="b">
        <v>1</v>
      </c>
      <c r="H131" s="228" t="s">
        <v>1085</v>
      </c>
      <c r="I131" s="152" t="str">
        <f>IF(K131&gt;1,VLOOKUP(K131,DB!$A$4:$B$500,2,0),"")</f>
        <v>WIMM</v>
      </c>
      <c r="J131" s="150" t="s">
        <v>1156</v>
      </c>
      <c r="K131" s="169" t="s">
        <v>139</v>
      </c>
      <c r="L131" s="150"/>
      <c r="M131" s="168" t="str">
        <f>IF(B131&gt;1,VLOOKUP(B131,DB!$D$4:$F$800,3,0),"")</f>
        <v>BATIK AIR</v>
      </c>
      <c r="N131" s="200"/>
      <c r="O131" s="155" t="str">
        <f t="shared" si="47"/>
        <v/>
      </c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>
        <f t="shared" si="40"/>
        <v>0.8347222222</v>
      </c>
      <c r="AE131" s="133">
        <f t="shared" si="48"/>
        <v>0.8810264931</v>
      </c>
    </row>
    <row r="132">
      <c r="A132" s="115">
        <v>115.0</v>
      </c>
      <c r="B132" s="115" t="s">
        <v>166</v>
      </c>
      <c r="C132" s="117" t="str">
        <f>IF(B132&gt;1,VLOOKUP(B132,DB!$D$4:$E$800,2,0),"")</f>
        <v>A 320</v>
      </c>
      <c r="D132" s="252">
        <v>0.8375</v>
      </c>
      <c r="E132" s="229" t="b">
        <v>1</v>
      </c>
      <c r="F132" s="119"/>
      <c r="G132" s="192" t="b">
        <v>0</v>
      </c>
      <c r="H132" s="230" t="s">
        <v>1084</v>
      </c>
      <c r="I132" s="122" t="str">
        <f>IF(K132&gt;1,VLOOKUP(K132,DB!$A$4:$B$500,2,0),"")</f>
        <v>WADD</v>
      </c>
      <c r="J132" s="123" t="str">
        <f>IF(L132&gt;1,VLOOKUP(L132,DB!$A$4:$B$500,2,0),"")</f>
        <v/>
      </c>
      <c r="K132" s="124" t="s">
        <v>194</v>
      </c>
      <c r="L132" s="125"/>
      <c r="M132" s="115" t="str">
        <f>IF(B132&gt;1,VLOOKUP(B132,DB!$D$4:$F$800,3,0),"")</f>
        <v>BATIK AIR</v>
      </c>
      <c r="N132" s="193"/>
      <c r="O132" s="128" t="str">
        <f t="shared" si="47"/>
        <v>RON</v>
      </c>
      <c r="Q132" s="64" t="str">
        <f t="shared" si="35"/>
        <v>B1</v>
      </c>
      <c r="R132" s="64" t="str">
        <f t="shared" si="36"/>
        <v>RON</v>
      </c>
      <c r="S132" s="64" t="str">
        <f t="shared" si="37"/>
        <v>A 320</v>
      </c>
      <c r="T132" s="64" t="str">
        <f t="shared" si="38"/>
        <v>PK-LAF</v>
      </c>
      <c r="U132" s="64" t="str">
        <f t="shared" si="39"/>
        <v>BATIK AIR</v>
      </c>
      <c r="AC132" s="133"/>
      <c r="AD132" s="133">
        <f t="shared" si="40"/>
        <v>0.8375</v>
      </c>
      <c r="AE132" s="133" t="str">
        <f t="shared" si="48"/>
        <v>-</v>
      </c>
    </row>
    <row r="133">
      <c r="A133" s="168">
        <v>116.0</v>
      </c>
      <c r="B133" s="372" t="s">
        <v>708</v>
      </c>
      <c r="C133" s="146" t="str">
        <f>IF(B133&gt;1,VLOOKUP(B133,DB!$D$4:$E$800,2,0),"")</f>
        <v>BBJ</v>
      </c>
      <c r="D133" s="373">
        <v>0.8236111111111111</v>
      </c>
      <c r="E133" s="374" t="b">
        <v>1</v>
      </c>
      <c r="F133" s="375">
        <v>0.9333333333333333</v>
      </c>
      <c r="G133" s="376" t="b">
        <v>1</v>
      </c>
      <c r="H133" s="377" t="s">
        <v>1273</v>
      </c>
      <c r="I133" s="221" t="s">
        <v>1101</v>
      </c>
      <c r="J133" s="150" t="s">
        <v>1206</v>
      </c>
      <c r="K133" s="378"/>
      <c r="L133" s="379"/>
      <c r="M133" s="168" t="str">
        <f>IF(B133&gt;1,VLOOKUP(B133,DB!$D$4:$F$800,3,0),"")</f>
        <v>JIP</v>
      </c>
      <c r="N133" s="402"/>
      <c r="O133" s="385" t="str">
        <f t="shared" si="47"/>
        <v/>
      </c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>
        <f t="shared" si="40"/>
        <v>0.8236111111</v>
      </c>
      <c r="AE133" s="133">
        <f t="shared" si="48"/>
        <v>0.9333333333</v>
      </c>
    </row>
    <row r="134">
      <c r="A134" s="272">
        <v>117.0</v>
      </c>
      <c r="B134" s="115" t="s">
        <v>749</v>
      </c>
      <c r="C134" s="117" t="str">
        <f>IF(B134&gt;1,VLOOKUP(B134,DB!$D$4:$E$800,2,0),"")</f>
        <v>G V</v>
      </c>
      <c r="D134" s="252">
        <v>0.8409722222222222</v>
      </c>
      <c r="E134" s="229" t="b">
        <v>1</v>
      </c>
      <c r="F134" s="119">
        <v>0.8608833680555108</v>
      </c>
      <c r="G134" s="192" t="b">
        <v>1</v>
      </c>
      <c r="H134" s="230" t="s">
        <v>1092</v>
      </c>
      <c r="I134" s="219" t="s">
        <v>89</v>
      </c>
      <c r="J134" s="120" t="s">
        <v>1171</v>
      </c>
      <c r="K134" s="124"/>
      <c r="L134" s="125"/>
      <c r="M134" s="115" t="str">
        <f>IF(B134&gt;1,VLOOKUP(B134,DB!$D$4:$F$800,3,0),"")</f>
        <v>PREMI</v>
      </c>
      <c r="N134" s="193"/>
      <c r="O134" s="128" t="str">
        <f t="shared" si="47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0.8409722222</v>
      </c>
      <c r="AE134" s="133">
        <f t="shared" si="48"/>
        <v>0.8608833681</v>
      </c>
    </row>
    <row r="135">
      <c r="A135" s="168">
        <v>118.0</v>
      </c>
      <c r="B135" s="372" t="s">
        <v>85</v>
      </c>
      <c r="C135" s="146" t="str">
        <f>IF(B135&gt;1,VLOOKUP(B135,DB!$D$4:$E$800,2,0),"")</f>
        <v>A 320</v>
      </c>
      <c r="D135" s="373">
        <v>0.8625</v>
      </c>
      <c r="E135" s="374" t="b">
        <v>1</v>
      </c>
      <c r="F135" s="375"/>
      <c r="G135" s="376" t="b">
        <v>0</v>
      </c>
      <c r="H135" s="377" t="s">
        <v>1088</v>
      </c>
      <c r="I135" s="152" t="str">
        <f>IF(K135&gt;1,VLOOKUP(K135,DB!$A$4:$B$500,2,0),"")</f>
        <v>WARR</v>
      </c>
      <c r="J135" s="153" t="str">
        <f>IF(L135&gt;1,VLOOKUP(L135,DB!$A$4:$B$500,2,0),"")</f>
        <v/>
      </c>
      <c r="K135" s="378" t="s">
        <v>200</v>
      </c>
      <c r="L135" s="379"/>
      <c r="M135" s="168" t="str">
        <f>IF(B135&gt;1,VLOOKUP(B135,DB!$D$4:$F$800,3,0),"")</f>
        <v>BATIK AIR</v>
      </c>
      <c r="N135" s="384"/>
      <c r="O135" s="385" t="str">
        <f t="shared" si="47"/>
        <v>RON</v>
      </c>
      <c r="Q135" s="64" t="str">
        <f t="shared" si="35"/>
        <v>B10</v>
      </c>
      <c r="R135" s="64" t="str">
        <f t="shared" si="36"/>
        <v>RON</v>
      </c>
      <c r="S135" s="64" t="str">
        <f t="shared" si="37"/>
        <v>A 320</v>
      </c>
      <c r="T135" s="64" t="str">
        <f t="shared" si="38"/>
        <v>PK-BKU</v>
      </c>
      <c r="U135" s="64" t="str">
        <f t="shared" si="39"/>
        <v>BATIK AIR</v>
      </c>
      <c r="AC135" s="133"/>
      <c r="AD135" s="133">
        <f t="shared" si="40"/>
        <v>0.8625</v>
      </c>
      <c r="AE135" s="133" t="str">
        <f t="shared" si="48"/>
        <v>-</v>
      </c>
    </row>
    <row r="136">
      <c r="A136" s="272">
        <v>119.0</v>
      </c>
      <c r="B136" s="115" t="s">
        <v>340</v>
      </c>
      <c r="C136" s="117" t="str">
        <f>IF(B136&gt;1,VLOOKUP(B136,DB!$D$4:$E$800,2,0),"")</f>
        <v>ATR 72</v>
      </c>
      <c r="D136" s="252">
        <v>0.8770833333333333</v>
      </c>
      <c r="E136" s="229" t="b">
        <v>1</v>
      </c>
      <c r="F136" s="119"/>
      <c r="G136" s="192" t="b">
        <v>0</v>
      </c>
      <c r="H136" s="230" t="s">
        <v>1077</v>
      </c>
      <c r="I136" s="122" t="str">
        <f>IF(K136&gt;1,VLOOKUP(K136,DB!$A$4:$B$500,2,0),"")</f>
        <v>WIPO</v>
      </c>
      <c r="J136" s="123" t="str">
        <f>IF(L136&gt;1,VLOOKUP(L136,DB!$A$4:$B$500,2,0),"")</f>
        <v/>
      </c>
      <c r="K136" s="124" t="s">
        <v>552</v>
      </c>
      <c r="L136" s="125"/>
      <c r="M136" s="115" t="str">
        <f>IF(B136&gt;1,VLOOKUP(B136,DB!$D$4:$F$800,3,0),"")</f>
        <v>CITILINK</v>
      </c>
      <c r="N136" s="193"/>
      <c r="O136" s="128" t="str">
        <f t="shared" si="47"/>
        <v>RON</v>
      </c>
      <c r="Q136" s="64" t="str">
        <f t="shared" si="35"/>
        <v>B6</v>
      </c>
      <c r="R136" s="64" t="str">
        <f t="shared" si="36"/>
        <v>RON</v>
      </c>
      <c r="S136" s="64" t="str">
        <f t="shared" si="37"/>
        <v>ATR 72</v>
      </c>
      <c r="T136" s="64" t="str">
        <f t="shared" si="38"/>
        <v>PK-GJT</v>
      </c>
      <c r="U136" s="64" t="str">
        <f t="shared" si="39"/>
        <v>CITILINK</v>
      </c>
      <c r="AC136" s="133"/>
      <c r="AD136" s="133">
        <f t="shared" si="40"/>
        <v>0.8770833333</v>
      </c>
      <c r="AE136" s="133" t="str">
        <f t="shared" si="48"/>
        <v>-</v>
      </c>
    </row>
    <row r="137">
      <c r="A137" s="168">
        <v>120.0</v>
      </c>
      <c r="B137" s="372" t="s">
        <v>385</v>
      </c>
      <c r="C137" s="146" t="str">
        <f>IF(B137&gt;1,VLOOKUP(B137,DB!$D$4:$E$800,2,0),"")</f>
        <v>A 320</v>
      </c>
      <c r="D137" s="373">
        <v>0.8840277777777777</v>
      </c>
      <c r="E137" s="374" t="b">
        <v>1</v>
      </c>
      <c r="F137" s="375"/>
      <c r="G137" s="376" t="b">
        <v>0</v>
      </c>
      <c r="H137" s="377" t="s">
        <v>1076</v>
      </c>
      <c r="I137" s="152" t="str">
        <f>IF(K137&gt;1,VLOOKUP(K137,DB!$A$4:$B$500,2,0),"")</f>
        <v>WIMM</v>
      </c>
      <c r="J137" s="153" t="str">
        <f>IF(L137&gt;1,VLOOKUP(L137,DB!$A$4:$B$500,2,0),"")</f>
        <v/>
      </c>
      <c r="K137" s="378" t="s">
        <v>441</v>
      </c>
      <c r="L137" s="379"/>
      <c r="M137" s="168" t="str">
        <f>IF(B137&gt;1,VLOOKUP(B137,DB!$D$4:$F$800,3,0),"")</f>
        <v>CITILINK</v>
      </c>
      <c r="N137" s="384"/>
      <c r="O137" s="385" t="str">
        <f t="shared" si="47"/>
        <v>RON</v>
      </c>
      <c r="Q137" s="64" t="str">
        <f t="shared" si="35"/>
        <v>A1</v>
      </c>
      <c r="R137" s="64" t="str">
        <f t="shared" si="36"/>
        <v>RON</v>
      </c>
      <c r="S137" s="64" t="str">
        <f t="shared" si="37"/>
        <v>A 320</v>
      </c>
      <c r="T137" s="64" t="str">
        <f t="shared" si="38"/>
        <v>PK-GLV</v>
      </c>
      <c r="U137" s="64" t="str">
        <f t="shared" si="39"/>
        <v>CITILINK</v>
      </c>
      <c r="AC137" s="133"/>
      <c r="AD137" s="133">
        <f t="shared" si="40"/>
        <v>0.8840277778</v>
      </c>
      <c r="AE137" s="133" t="str">
        <f t="shared" si="48"/>
        <v>-</v>
      </c>
    </row>
    <row r="138">
      <c r="A138" s="272">
        <v>121.0</v>
      </c>
      <c r="B138" s="115" t="s">
        <v>921</v>
      </c>
      <c r="C138" s="117" t="str">
        <f>IF(B138&gt;1,VLOOKUP(B138,DB!$D$4:$E$800,2,0),"")</f>
        <v>EMB 135</v>
      </c>
      <c r="D138" s="252">
        <v>0.8916666666666667</v>
      </c>
      <c r="E138" s="229" t="b">
        <v>1</v>
      </c>
      <c r="F138" s="119"/>
      <c r="G138" s="192" t="b">
        <v>0</v>
      </c>
      <c r="H138" s="230" t="s">
        <v>1096</v>
      </c>
      <c r="I138" s="219" t="s">
        <v>190</v>
      </c>
      <c r="J138" s="123" t="str">
        <f>IF(L138&gt;1,VLOOKUP(L138,DB!$A$4:$B$500,2,0),"")</f>
        <v/>
      </c>
      <c r="K138" s="124"/>
      <c r="L138" s="125"/>
      <c r="M138" s="115" t="s">
        <v>1138</v>
      </c>
      <c r="N138" s="193"/>
      <c r="O138" s="128" t="str">
        <f t="shared" si="47"/>
        <v>RON</v>
      </c>
      <c r="Q138" s="64" t="str">
        <f t="shared" si="35"/>
        <v>B4</v>
      </c>
      <c r="R138" s="64" t="str">
        <f t="shared" si="36"/>
        <v>RON</v>
      </c>
      <c r="S138" s="64" t="str">
        <f t="shared" si="37"/>
        <v>EMB 135</v>
      </c>
      <c r="T138" s="64" t="str">
        <f t="shared" si="38"/>
        <v>VP-CLL</v>
      </c>
      <c r="U138" s="64" t="str">
        <f t="shared" si="39"/>
        <v>KARISMA</v>
      </c>
      <c r="AD138" s="133">
        <f t="shared" si="40"/>
        <v>0.8916666667</v>
      </c>
      <c r="AE138" s="133" t="str">
        <f t="shared" si="48"/>
        <v>-</v>
      </c>
    </row>
    <row r="139">
      <c r="A139" s="168">
        <v>122.0</v>
      </c>
      <c r="B139" s="372" t="s">
        <v>203</v>
      </c>
      <c r="C139" s="146" t="str">
        <f>IF(B139&gt;1,VLOOKUP(B139,DB!$D$4:$E$800,2,0),"")</f>
        <v>A 320</v>
      </c>
      <c r="D139" s="373">
        <v>0.8875</v>
      </c>
      <c r="E139" s="374" t="b">
        <v>1</v>
      </c>
      <c r="F139" s="375"/>
      <c r="G139" s="376" t="b">
        <v>0</v>
      </c>
      <c r="H139" s="377" t="s">
        <v>1156</v>
      </c>
      <c r="I139" s="221" t="s">
        <v>1085</v>
      </c>
      <c r="J139" s="153" t="str">
        <f>IF(L139&gt;1,VLOOKUP(L139,DB!$A$4:$B$500,2,0),"")</f>
        <v/>
      </c>
      <c r="K139" s="378"/>
      <c r="L139" s="379"/>
      <c r="M139" s="168" t="str">
        <f>IF(B139&gt;1,VLOOKUP(B139,DB!$D$4:$F$800,3,0),"")</f>
        <v>BATIK AIR</v>
      </c>
      <c r="N139" s="384"/>
      <c r="O139" s="385" t="str">
        <f t="shared" si="47"/>
        <v>RON</v>
      </c>
      <c r="Q139" s="64" t="str">
        <f t="shared" si="35"/>
        <v>SA13</v>
      </c>
      <c r="R139" s="64" t="str">
        <f t="shared" si="36"/>
        <v>RON</v>
      </c>
      <c r="S139" s="64" t="str">
        <f t="shared" si="37"/>
        <v>A 320</v>
      </c>
      <c r="T139" s="64" t="str">
        <f t="shared" si="38"/>
        <v>PK-LAW</v>
      </c>
      <c r="U139" s="64" t="str">
        <f t="shared" si="39"/>
        <v>BATIK AIR</v>
      </c>
      <c r="AD139" s="133">
        <f t="shared" si="40"/>
        <v>0.8875</v>
      </c>
      <c r="AE139" s="133" t="str">
        <f t="shared" si="48"/>
        <v>-</v>
      </c>
    </row>
    <row r="140">
      <c r="A140" s="272">
        <v>123.0</v>
      </c>
      <c r="B140" s="115" t="s">
        <v>83</v>
      </c>
      <c r="C140" s="117" t="str">
        <f>IF(B140&gt;1,VLOOKUP(B140,DB!$D$4:$E$800,2,0),"")</f>
        <v>A 320</v>
      </c>
      <c r="D140" s="252">
        <v>0.9243055555555556</v>
      </c>
      <c r="E140" s="229" t="b">
        <v>1</v>
      </c>
      <c r="F140" s="119"/>
      <c r="G140" s="192" t="b">
        <v>0</v>
      </c>
      <c r="H140" s="230" t="s">
        <v>1085</v>
      </c>
      <c r="I140" s="122" t="str">
        <f>IF(K140&gt;1,VLOOKUP(K140,DB!$A$4:$B$500,2,0),"")</f>
        <v>WARR</v>
      </c>
      <c r="J140" s="123" t="str">
        <f>IF(L140&gt;1,VLOOKUP(L140,DB!$A$4:$B$500,2,0),"")</f>
        <v/>
      </c>
      <c r="K140" s="124" t="s">
        <v>222</v>
      </c>
      <c r="L140" s="125"/>
      <c r="M140" s="115" t="str">
        <f>IF(B140&gt;1,VLOOKUP(B140,DB!$D$4:$F$800,3,0),"")</f>
        <v>BATIK AIR</v>
      </c>
      <c r="N140" s="193"/>
      <c r="O140" s="128" t="str">
        <f t="shared" si="47"/>
        <v>RON</v>
      </c>
      <c r="Q140" s="64" t="str">
        <f t="shared" si="35"/>
        <v>B9</v>
      </c>
      <c r="R140" s="64" t="str">
        <f t="shared" si="36"/>
        <v>RON</v>
      </c>
      <c r="S140" s="64" t="str">
        <f t="shared" si="37"/>
        <v>A 320</v>
      </c>
      <c r="T140" s="64" t="str">
        <f t="shared" si="38"/>
        <v>PK-BKT</v>
      </c>
      <c r="U140" s="64" t="str">
        <f t="shared" si="39"/>
        <v>BATIK AIR</v>
      </c>
      <c r="AD140" s="133">
        <f t="shared" si="40"/>
        <v>0.9243055556</v>
      </c>
      <c r="AE140" s="133" t="str">
        <f t="shared" si="48"/>
        <v>-</v>
      </c>
    </row>
    <row r="141">
      <c r="A141" s="168">
        <v>124.0</v>
      </c>
      <c r="B141" s="372" t="s">
        <v>286</v>
      </c>
      <c r="C141" s="146" t="str">
        <f>IF(B141&gt;1,VLOOKUP(B141,DB!$D$4:$E$800,2,0),"")</f>
        <v>A 320</v>
      </c>
      <c r="D141" s="373">
        <v>0.9597222222222223</v>
      </c>
      <c r="E141" s="374" t="b">
        <v>1</v>
      </c>
      <c r="F141" s="375"/>
      <c r="G141" s="376" t="b">
        <v>0</v>
      </c>
      <c r="H141" s="377" t="s">
        <v>1151</v>
      </c>
      <c r="I141" s="221" t="s">
        <v>1079</v>
      </c>
      <c r="J141" s="153" t="str">
        <f>IF(L141&gt;1,VLOOKUP(L141,DB!$A$4:$B$500,2,0),"")</f>
        <v/>
      </c>
      <c r="K141" s="378"/>
      <c r="L141" s="379"/>
      <c r="M141" s="168" t="str">
        <f>IF(B141&gt;1,VLOOKUP(B141,DB!$D$4:$F$800,3,0),"")</f>
        <v>BATIK AIR</v>
      </c>
      <c r="N141" s="384"/>
      <c r="O141" s="385" t="str">
        <f t="shared" si="47"/>
        <v>RON</v>
      </c>
      <c r="Q141" s="64" t="str">
        <f t="shared" si="35"/>
        <v>SA14</v>
      </c>
      <c r="R141" s="64" t="str">
        <f t="shared" si="36"/>
        <v>RON</v>
      </c>
      <c r="S141" s="64" t="str">
        <f t="shared" si="37"/>
        <v>A 320</v>
      </c>
      <c r="T141" s="64" t="str">
        <f t="shared" si="38"/>
        <v>PK-LUK</v>
      </c>
      <c r="U141" s="64" t="str">
        <f t="shared" si="39"/>
        <v>BATIK AIR</v>
      </c>
      <c r="AD141" s="133">
        <f t="shared" si="40"/>
        <v>0.9597222222</v>
      </c>
      <c r="AE141" s="133" t="str">
        <f t="shared" si="48"/>
        <v>-</v>
      </c>
    </row>
    <row r="142">
      <c r="A142" s="272">
        <v>125.0</v>
      </c>
      <c r="B142" s="115" t="s">
        <v>896</v>
      </c>
      <c r="C142" s="117" t="str">
        <f>IF(B142&gt;1,VLOOKUP(B142,DB!$D$4:$E$800,2,0),"")</f>
        <v>EMB 135</v>
      </c>
      <c r="D142" s="252">
        <v>0.9465648842597147</v>
      </c>
      <c r="E142" s="229" t="b">
        <v>1</v>
      </c>
      <c r="F142" s="119"/>
      <c r="G142" s="192" t="b">
        <v>0</v>
      </c>
      <c r="H142" s="230" t="s">
        <v>1092</v>
      </c>
      <c r="I142" s="219" t="s">
        <v>1171</v>
      </c>
      <c r="J142" s="123" t="str">
        <f>IF(L142&gt;1,VLOOKUP(L142,DB!$A$4:$B$500,2,0),"")</f>
        <v/>
      </c>
      <c r="K142" s="124"/>
      <c r="L142" s="125"/>
      <c r="M142" s="115" t="s">
        <v>1153</v>
      </c>
      <c r="N142" s="193"/>
      <c r="O142" s="128" t="str">
        <f t="shared" si="47"/>
        <v>RON</v>
      </c>
      <c r="Q142" s="64" t="str">
        <f t="shared" si="35"/>
        <v>B3</v>
      </c>
      <c r="R142" s="64" t="str">
        <f t="shared" si="36"/>
        <v>RON</v>
      </c>
      <c r="S142" s="64" t="str">
        <f t="shared" si="37"/>
        <v>EMB 135</v>
      </c>
      <c r="T142" s="64" t="str">
        <f t="shared" si="38"/>
        <v>T7-187</v>
      </c>
      <c r="U142" s="64" t="str">
        <f t="shared" si="39"/>
        <v>AFM</v>
      </c>
      <c r="AD142" s="133">
        <f t="shared" si="40"/>
        <v>0.9465648843</v>
      </c>
      <c r="AE142" s="133" t="str">
        <f t="shared" si="48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403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47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8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380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47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8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47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8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47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8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47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8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47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8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47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8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47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8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47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8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47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8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47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8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47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8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47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8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47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8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47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8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47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8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47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8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47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8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47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8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47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8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47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8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47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8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47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8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47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8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152" t="str">
        <f>IF(K167&gt;1,VLOOKUP(K167,DB!$A$4:$B$500,2,0),"")</f>
        <v/>
      </c>
      <c r="J167" s="153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47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8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6.13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45785.0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1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72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72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1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1</v>
      </c>
      <c r="BA18" s="141">
        <f t="shared" si="23"/>
        <v>0</v>
      </c>
      <c r="BB18" s="141">
        <f t="shared" si="24"/>
        <v>0</v>
      </c>
      <c r="BC18" s="141">
        <f t="shared" si="25"/>
        <v>1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5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0</v>
      </c>
      <c r="BD19" s="141">
        <f t="shared" si="26"/>
        <v>1</v>
      </c>
      <c r="BE19" s="141">
        <f t="shared" si="27"/>
        <v>0</v>
      </c>
      <c r="BF19" s="141">
        <f t="shared" si="28"/>
        <v>1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6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PK-LUS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1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PK-GQI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1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1</v>
      </c>
      <c r="AX21" s="141">
        <f t="shared" si="20"/>
        <v>1</v>
      </c>
      <c r="AY21" s="141">
        <f t="shared" si="21"/>
        <v>0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1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PK-GFU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5</v>
      </c>
      <c r="AJ22" s="138">
        <f t="shared" si="8"/>
        <v>5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1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PK-GLV</v>
      </c>
      <c r="X23" s="160" t="str">
        <f t="shared" si="6"/>
        <v>A 320</v>
      </c>
      <c r="Y23" s="161" t="str">
        <f t="shared" si="7"/>
        <v>CITILINK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5</v>
      </c>
      <c r="AI23" s="165">
        <f>COUNTIFS($AE$18:$AE$167,"&gt;06:00",$AE$18:$AE$167,"&lt;=07:00")</f>
        <v>5</v>
      </c>
      <c r="AJ23" s="109">
        <f t="shared" si="8"/>
        <v>10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1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3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3</v>
      </c>
      <c r="AI24" s="137">
        <f>COUNTIFS($AE$18:$AE$167,"&gt;07:00",$AE$18:$AE$167,"&lt;=08:00")</f>
        <v>7</v>
      </c>
      <c r="AJ24" s="138">
        <f t="shared" si="8"/>
        <v>10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2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6</v>
      </c>
      <c r="AI25" s="165">
        <f>COUNTIFS($AE$18:$AE$167,"&gt;08:00",$AE$18:$AE$167,"&lt;=09:00")</f>
        <v>5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1</v>
      </c>
      <c r="BA25" s="141">
        <f t="shared" si="23"/>
        <v>1</v>
      </c>
      <c r="BB25" s="141">
        <f t="shared" si="24"/>
        <v>0</v>
      </c>
      <c r="BC25" s="141">
        <f t="shared" si="25"/>
        <v>0</v>
      </c>
      <c r="BD25" s="141">
        <f t="shared" si="26"/>
        <v>1</v>
      </c>
      <c r="BE25" s="141">
        <f t="shared" si="27"/>
        <v>1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6</v>
      </c>
    </row>
    <row r="26">
      <c r="A26" s="115">
        <v>9.0</v>
      </c>
      <c r="B26" s="297" t="s">
        <v>1044</v>
      </c>
      <c r="C26" s="117" t="str">
        <f>IF(B26&gt;1,VLOOKUP(B26,DB!$D$4:$E$800,2,0),"")</f>
        <v>CT 750</v>
      </c>
      <c r="D26" s="252" t="s">
        <v>7</v>
      </c>
      <c r="E26" s="119" t="b">
        <v>0</v>
      </c>
      <c r="F26" s="119">
        <v>0.5152777777777777</v>
      </c>
      <c r="G26" s="120" t="b">
        <v>1</v>
      </c>
      <c r="H26" s="230" t="s">
        <v>1162</v>
      </c>
      <c r="I26" s="122" t="str">
        <f>IF(K26&gt;1,VLOOKUP(K26,DB!$A$4:$B$500,2,0),"")</f>
        <v>EX RON</v>
      </c>
      <c r="J26" s="120" t="s">
        <v>1096</v>
      </c>
      <c r="K26" s="124" t="s">
        <v>7</v>
      </c>
      <c r="L26" s="125"/>
      <c r="M26" s="115" t="s">
        <v>329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>
        <f t="shared" si="41"/>
        <v>0.5152777778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6</v>
      </c>
      <c r="AJ26" s="138">
        <f t="shared" si="8"/>
        <v>8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1</v>
      </c>
      <c r="AT26" s="141">
        <f t="shared" si="16"/>
        <v>0</v>
      </c>
      <c r="AU26" s="141">
        <f t="shared" si="17"/>
        <v>1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8" t="s">
        <v>857</v>
      </c>
      <c r="C27" s="146" t="str">
        <f>IF(B27&gt;1,VLOOKUP(B27,DB!$D$4:$E$800,2,0),"")</f>
        <v>LJ 60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1223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LJ 60</v>
      </c>
      <c r="T27" s="64" t="str">
        <f t="shared" si="38"/>
        <v>N-38SV</v>
      </c>
      <c r="U27" s="64" t="str">
        <f t="shared" si="39"/>
        <v>BGS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3</v>
      </c>
      <c r="AJ27" s="109">
        <f t="shared" si="8"/>
        <v>7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1</v>
      </c>
      <c r="AR27" s="141">
        <f t="shared" si="14"/>
        <v>0</v>
      </c>
      <c r="AS27" s="141">
        <f t="shared" si="15"/>
        <v>1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1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1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297" t="s">
        <v>775</v>
      </c>
      <c r="C28" s="117" t="str">
        <f>IF(B28&gt;1,VLOOKUP(B28,DB!$D$4:$E$800,2,0),"")</f>
        <v>AVANTI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>SUSI AIR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AVANTI</v>
      </c>
      <c r="T28" s="64" t="str">
        <f t="shared" si="38"/>
        <v>PK-BVX</v>
      </c>
      <c r="U28" s="64" t="str">
        <f t="shared" si="39"/>
        <v>SUSI AIR</v>
      </c>
      <c r="V28" s="129" t="s">
        <v>1081</v>
      </c>
      <c r="W28" s="130" t="str">
        <f t="shared" si="5"/>
        <v>PK-LUT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4</v>
      </c>
      <c r="AI28" s="137">
        <f>COUNTIFS($AE$18:$AE$167,"&gt;11:00",$AE$18:$AE$167,"&lt;=12:00")</f>
        <v>4</v>
      </c>
      <c r="AJ28" s="138">
        <f t="shared" si="8"/>
        <v>8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1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1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300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PK-BKT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5</v>
      </c>
      <c r="AI29" s="165">
        <f>COUNTIFS($AE$18:$AE$167,"&gt;12:00",$AE$18:$AE$167,"&lt;=13:00")</f>
        <v>3</v>
      </c>
      <c r="AJ29" s="109">
        <f t="shared" si="8"/>
        <v>8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1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1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1042</v>
      </c>
      <c r="C30" s="117" t="str">
        <f>IF(B30&gt;1,VLOOKUP(B30,DB!$D$4:$E$800,2,0),"")</f>
        <v>DHC 6</v>
      </c>
      <c r="D30" s="252" t="s">
        <v>7</v>
      </c>
      <c r="E30" s="119" t="b">
        <v>0</v>
      </c>
      <c r="F30" s="119"/>
      <c r="G30" s="120" t="b">
        <v>0</v>
      </c>
      <c r="H30" s="299" t="s">
        <v>1148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AIRFAST</v>
      </c>
      <c r="N30" s="171"/>
      <c r="O30" s="128" t="str">
        <f t="shared" si="34"/>
        <v>RON</v>
      </c>
      <c r="Q30" s="64" t="str">
        <f t="shared" si="35"/>
        <v>SA02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PK-OCI</v>
      </c>
      <c r="U30" s="64" t="str">
        <f t="shared" si="39"/>
        <v>AIRFAST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6</v>
      </c>
      <c r="AI30" s="137">
        <f>COUNTIFS($AE$18:$AE$167,"&gt;13:00",$AE$18:$AE$167,"&lt;=14:00")</f>
        <v>5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1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296" t="s">
        <v>992</v>
      </c>
      <c r="C31" s="146" t="str">
        <f>IF(B31&gt;1,VLOOKUP(B31,DB!$D$4:$E$800,2,0),"")</f>
        <v>DHC 6</v>
      </c>
      <c r="D31" s="259" t="s">
        <v>7</v>
      </c>
      <c r="E31" s="148" t="b">
        <v>0</v>
      </c>
      <c r="F31" s="148"/>
      <c r="G31" s="150" t="b">
        <v>0</v>
      </c>
      <c r="H31" s="300" t="s">
        <v>1140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AIRFAST</v>
      </c>
      <c r="N31" s="170"/>
      <c r="O31" s="155" t="str">
        <f t="shared" si="34"/>
        <v>RON</v>
      </c>
      <c r="Q31" s="64" t="str">
        <f t="shared" si="35"/>
        <v>SA03</v>
      </c>
      <c r="R31" s="64" t="str">
        <f t="shared" si="36"/>
        <v>RON</v>
      </c>
      <c r="S31" s="64" t="str">
        <f t="shared" si="37"/>
        <v>DHC 6</v>
      </c>
      <c r="T31" s="64" t="str">
        <f t="shared" si="38"/>
        <v>PK-OCF</v>
      </c>
      <c r="U31" s="64" t="str">
        <f t="shared" si="39"/>
        <v>AIRFAST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4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1</v>
      </c>
      <c r="AT31" s="141">
        <f t="shared" si="16"/>
        <v>0</v>
      </c>
      <c r="AU31" s="141">
        <f t="shared" si="17"/>
        <v>0</v>
      </c>
      <c r="AV31" s="141">
        <f t="shared" si="18"/>
        <v>1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1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1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31</v>
      </c>
      <c r="C32" s="117" t="str">
        <f>IF(B32&gt;1,VLOOKUP(B32,DB!$D$4:$E$800,2,0),"")</f>
        <v>B 734</v>
      </c>
      <c r="D32" s="252" t="s">
        <v>7</v>
      </c>
      <c r="E32" s="119" t="b">
        <v>0</v>
      </c>
      <c r="F32" s="119"/>
      <c r="G32" s="120" t="b">
        <v>0</v>
      </c>
      <c r="H32" s="299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B. B. N.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B 734</v>
      </c>
      <c r="T32" s="64" t="str">
        <f t="shared" si="38"/>
        <v>PK-BBJ</v>
      </c>
      <c r="U32" s="64" t="str">
        <f t="shared" si="39"/>
        <v>B. B. N.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6</v>
      </c>
      <c r="AJ32" s="138">
        <f t="shared" si="8"/>
        <v>8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1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4</v>
      </c>
    </row>
    <row r="33">
      <c r="A33" s="168">
        <v>16.0</v>
      </c>
      <c r="B33" s="296" t="s">
        <v>888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300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">
        <v>1223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PK-RSS</v>
      </c>
      <c r="U33" s="64" t="str">
        <f t="shared" si="39"/>
        <v>BGS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3</v>
      </c>
      <c r="AJ33" s="109">
        <f t="shared" si="8"/>
        <v>8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1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5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299" t="s">
        <v>1143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SA06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4</v>
      </c>
      <c r="AI34" s="137">
        <f>COUNTIFS($AE$18:$AE$167,"&gt;17:00",$AE$18:$AE$167,"&lt;=18:00")</f>
        <v>3</v>
      </c>
      <c r="AJ34" s="138">
        <f t="shared" si="8"/>
        <v>7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2</v>
      </c>
      <c r="AR34" s="187">
        <f t="shared" si="42"/>
        <v>0</v>
      </c>
      <c r="AS34" s="187">
        <f t="shared" si="42"/>
        <v>5</v>
      </c>
      <c r="AT34" s="187">
        <f t="shared" si="42"/>
        <v>3</v>
      </c>
      <c r="AU34" s="187">
        <f t="shared" si="42"/>
        <v>6</v>
      </c>
      <c r="AV34" s="187">
        <f t="shared" si="42"/>
        <v>2</v>
      </c>
      <c r="AW34" s="187">
        <f t="shared" si="42"/>
        <v>4</v>
      </c>
      <c r="AX34" s="187">
        <f t="shared" si="42"/>
        <v>3</v>
      </c>
      <c r="AY34" s="187">
        <f t="shared" si="42"/>
        <v>5</v>
      </c>
      <c r="AZ34" s="187">
        <f t="shared" si="42"/>
        <v>6</v>
      </c>
      <c r="BA34" s="187">
        <f t="shared" si="42"/>
        <v>5</v>
      </c>
      <c r="BB34" s="187">
        <f t="shared" si="42"/>
        <v>1</v>
      </c>
      <c r="BC34" s="187">
        <f t="shared" si="42"/>
        <v>5</v>
      </c>
      <c r="BD34" s="187">
        <f t="shared" si="42"/>
        <v>4</v>
      </c>
      <c r="BE34" s="187">
        <f t="shared" si="42"/>
        <v>4</v>
      </c>
      <c r="BF34" s="187">
        <f t="shared" si="42"/>
        <v>2</v>
      </c>
      <c r="BG34" s="187">
        <f t="shared" si="42"/>
        <v>5</v>
      </c>
      <c r="BH34" s="187">
        <f t="shared" si="42"/>
        <v>2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331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300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BIOMANTARA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N-939GS</v>
      </c>
      <c r="U35" s="64" t="str">
        <f t="shared" si="39"/>
        <v>BIOMANTARA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2</v>
      </c>
      <c r="AJ35" s="109">
        <f t="shared" si="8"/>
        <v>7</v>
      </c>
    </row>
    <row r="36">
      <c r="A36" s="115">
        <v>19.0</v>
      </c>
      <c r="B36" s="297" t="s">
        <v>702</v>
      </c>
      <c r="C36" s="117" t="str">
        <f>IF(B36&gt;1,VLOOKUP(B36,DB!$D$4:$E$800,2,0),"")</f>
        <v>CL 850</v>
      </c>
      <c r="D36" s="252" t="s">
        <v>7</v>
      </c>
      <c r="E36" s="119" t="b">
        <v>0</v>
      </c>
      <c r="F36" s="119">
        <v>0.2916666666666667</v>
      </c>
      <c r="G36" s="120" t="b">
        <v>1</v>
      </c>
      <c r="H36" s="299" t="s">
        <v>1145</v>
      </c>
      <c r="I36" s="122" t="str">
        <f>IF(K36&gt;1,VLOOKUP(K36,DB!$A$4:$B$500,2,0),"")</f>
        <v>EX RON</v>
      </c>
      <c r="J36" s="120" t="s">
        <v>1171</v>
      </c>
      <c r="K36" s="124" t="s">
        <v>7</v>
      </c>
      <c r="L36" s="125"/>
      <c r="M36" s="115" t="str">
        <f>IF(B36&gt;1,VLOOKUP(B36,DB!$D$4:$F$800,3,0),"")</f>
        <v>JETSET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0.2916666667</v>
      </c>
      <c r="AF36" s="134">
        <v>0.7923611111111111</v>
      </c>
      <c r="AG36" s="135">
        <v>0.8333333333333334</v>
      </c>
      <c r="AH36" s="136">
        <f>COUNTIFS($AD$18:$AD$167,"&gt;19:00",$AD$18:$AD$167,"&lt;=20:00")</f>
        <v>2</v>
      </c>
      <c r="AI36" s="137">
        <f>COUNTIFS($AE$18:$AE$167,"&gt;19:00",$AE$18:$AE$167,"&lt;=20:00")</f>
        <v>4</v>
      </c>
      <c r="AJ36" s="138">
        <f t="shared" si="8"/>
        <v>6</v>
      </c>
    </row>
    <row r="37">
      <c r="A37" s="168">
        <v>20.0</v>
      </c>
      <c r="B37" s="298" t="s">
        <v>751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/>
      <c r="G37" s="150" t="b">
        <v>0</v>
      </c>
      <c r="H37" s="300" t="s">
        <v>1146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PREMI</v>
      </c>
      <c r="N37" s="170"/>
      <c r="O37" s="155" t="str">
        <f t="shared" si="34"/>
        <v>RON</v>
      </c>
      <c r="Q37" s="64" t="str">
        <f t="shared" si="35"/>
        <v>SA09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T7-MEL</v>
      </c>
      <c r="U37" s="64" t="str">
        <f t="shared" si="39"/>
        <v>PREMI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6</v>
      </c>
      <c r="AI37" s="165">
        <f>COUNTIFS($AE$18:$AE$167,"&gt;20:00",$AE$18:$AE$167,"&lt;=21:00")</f>
        <v>1</v>
      </c>
      <c r="AJ37" s="109">
        <f t="shared" si="8"/>
        <v>7</v>
      </c>
    </row>
    <row r="38">
      <c r="A38" s="115">
        <v>21.0</v>
      </c>
      <c r="B38" s="295" t="s">
        <v>855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99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759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N-11UB</v>
      </c>
      <c r="U38" s="64" t="str">
        <f t="shared" si="39"/>
        <v>PTN</v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BGS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2</v>
      </c>
      <c r="AI38" s="137">
        <f>COUNTIFS($AE$18:$AE$167,"&gt;21:00",$AE$18:$AE$167,"&lt;=22:00")</f>
        <v>0</v>
      </c>
      <c r="AJ38" s="138">
        <f t="shared" si="8"/>
        <v>2</v>
      </c>
    </row>
    <row r="39">
      <c r="A39" s="168">
        <v>22.0</v>
      </c>
      <c r="B39" s="145" t="s">
        <v>757</v>
      </c>
      <c r="C39" s="146" t="str">
        <f>IF(B39&gt;1,VLOOKUP(B39,DB!$D$4:$E$800,2,0),"")</f>
        <v>BBJ 2</v>
      </c>
      <c r="D39" s="259" t="s">
        <v>7</v>
      </c>
      <c r="E39" s="189" t="b">
        <v>0</v>
      </c>
      <c r="F39" s="148"/>
      <c r="G39" s="190" t="b">
        <v>0</v>
      </c>
      <c r="H39" s="300" t="s">
        <v>1149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PTN</v>
      </c>
      <c r="N39" s="170"/>
      <c r="O39" s="155" t="str">
        <f t="shared" si="34"/>
        <v>RON</v>
      </c>
      <c r="Q39" s="64" t="str">
        <f t="shared" si="35"/>
        <v>SA11</v>
      </c>
      <c r="R39" s="64" t="str">
        <f t="shared" si="36"/>
        <v>RON</v>
      </c>
      <c r="S39" s="64" t="str">
        <f t="shared" si="37"/>
        <v>BBJ 2</v>
      </c>
      <c r="T39" s="64" t="str">
        <f t="shared" si="38"/>
        <v>PK-GRD</v>
      </c>
      <c r="U39" s="64" t="str">
        <f t="shared" si="39"/>
        <v>PTN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5</v>
      </c>
      <c r="AJ39" s="109">
        <f t="shared" si="8"/>
        <v>6</v>
      </c>
    </row>
    <row r="40">
      <c r="A40" s="115">
        <v>23.0</v>
      </c>
      <c r="B40" s="297" t="s">
        <v>929</v>
      </c>
      <c r="C40" s="117" t="str">
        <f>IF(B40&gt;1,VLOOKUP(B40,DB!$D$4:$E$800,2,0),"")</f>
        <v>G V</v>
      </c>
      <c r="D40" s="252" t="s">
        <v>7</v>
      </c>
      <c r="E40" s="191" t="b">
        <v>0</v>
      </c>
      <c r="F40" s="119">
        <v>0.3333333333333333</v>
      </c>
      <c r="G40" s="192" t="b">
        <v>1</v>
      </c>
      <c r="H40" s="299" t="s">
        <v>1150</v>
      </c>
      <c r="I40" s="122" t="str">
        <f>IF(K40&gt;1,VLOOKUP(K40,DB!$A$4:$B$500,2,0),"")</f>
        <v>EX RON</v>
      </c>
      <c r="J40" s="120" t="s">
        <v>1096</v>
      </c>
      <c r="K40" s="124" t="s">
        <v>7</v>
      </c>
      <c r="L40" s="120"/>
      <c r="M40" s="115" t="s">
        <v>1138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0.3333333333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203</v>
      </c>
      <c r="C41" s="146" t="str">
        <f>IF(B41&gt;1,VLOOKUP(B41,DB!$D$4:$E$800,2,0),"")</f>
        <v>A 320</v>
      </c>
      <c r="D41" s="259" t="s">
        <v>7</v>
      </c>
      <c r="E41" s="199" t="b">
        <v>0</v>
      </c>
      <c r="F41" s="148">
        <v>0.3638888888888889</v>
      </c>
      <c r="G41" s="190" t="b">
        <v>1</v>
      </c>
      <c r="H41" s="300" t="s">
        <v>1156</v>
      </c>
      <c r="I41" s="152" t="str">
        <f>IF(K41&gt;1,VLOOKUP(K41,DB!$A$4:$B$500,2,0),"")</f>
        <v>EX RON</v>
      </c>
      <c r="J41" s="150" t="s">
        <v>1156</v>
      </c>
      <c r="K41" s="169" t="s">
        <v>7</v>
      </c>
      <c r="L41" s="150"/>
      <c r="M41" s="168" t="str">
        <f>IF(B41&gt;1,VLOOKUP(B41,DB!$D$4:$F$800,3,0),"")</f>
        <v>BATIK AIR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>
        <f t="shared" si="41"/>
        <v>0.3638888889</v>
      </c>
      <c r="AF41" s="201" t="s">
        <v>1123</v>
      </c>
      <c r="AG41" s="202"/>
      <c r="AH41" s="203">
        <f t="shared" ref="AH41:AJ41" si="43">SUM(AH17:AH40)</f>
        <v>69</v>
      </c>
      <c r="AI41" s="204">
        <f t="shared" si="43"/>
        <v>72</v>
      </c>
      <c r="AJ41" s="204">
        <f t="shared" si="43"/>
        <v>141</v>
      </c>
    </row>
    <row r="42">
      <c r="A42" s="115">
        <v>25.0</v>
      </c>
      <c r="B42" s="297" t="s">
        <v>286</v>
      </c>
      <c r="C42" s="117" t="str">
        <f>IF(B42&gt;1,VLOOKUP(B42,DB!$D$4:$E$800,2,0),"")</f>
        <v>A 320</v>
      </c>
      <c r="D42" s="252" t="s">
        <v>7</v>
      </c>
      <c r="E42" s="206" t="b">
        <v>0</v>
      </c>
      <c r="F42" s="119">
        <v>0.2673611111111111</v>
      </c>
      <c r="G42" s="192" t="b">
        <v>1</v>
      </c>
      <c r="H42" s="299" t="s">
        <v>1151</v>
      </c>
      <c r="I42" s="122" t="str">
        <f>IF(K42&gt;1,VLOOKUP(K42,DB!$A$4:$B$500,2,0),"")</f>
        <v>EX RON</v>
      </c>
      <c r="J42" s="120" t="s">
        <v>1079</v>
      </c>
      <c r="K42" s="124" t="s">
        <v>7</v>
      </c>
      <c r="L42" s="120"/>
      <c r="M42" s="115" t="str">
        <f>IF(B42&gt;1,VLOOKUP(B42,DB!$D$4:$F$800,3,0),"")</f>
        <v>BATIK AIR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T7-MEL</v>
      </c>
      <c r="X42" s="131" t="str">
        <f t="shared" si="6"/>
        <v>GLEX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0.2673611111</v>
      </c>
      <c r="AF42" s="207" t="s">
        <v>1157</v>
      </c>
      <c r="AG42" s="208"/>
      <c r="AH42" s="209">
        <f t="shared" ref="AH42:AI42" si="44">COUNTIF(I18:I165,"SA*")</f>
        <v>4</v>
      </c>
      <c r="AI42" s="210">
        <f t="shared" si="44"/>
        <v>5</v>
      </c>
      <c r="AJ42" s="210">
        <f t="shared" ref="AJ42:AJ43" si="46">SUM(AH42:AI42)</f>
        <v>9</v>
      </c>
    </row>
    <row r="43">
      <c r="A43" s="168">
        <v>26.0</v>
      </c>
      <c r="B43" s="298" t="s">
        <v>906</v>
      </c>
      <c r="C43" s="146" t="str">
        <f>IF(B43&gt;1,VLOOKUP(B43,DB!$D$4:$E$800,2,0),"")</f>
        <v>G IV</v>
      </c>
      <c r="D43" s="259" t="s">
        <v>7</v>
      </c>
      <c r="E43" s="199" t="b">
        <v>0</v>
      </c>
      <c r="F43" s="148"/>
      <c r="G43" s="190" t="b">
        <v>0</v>
      </c>
      <c r="H43" s="300" t="s">
        <v>1161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1153</v>
      </c>
      <c r="N43" s="211"/>
      <c r="O43" s="155" t="str">
        <f t="shared" si="34"/>
        <v>RON</v>
      </c>
      <c r="Q43" s="64" t="str">
        <f t="shared" si="35"/>
        <v>SA15</v>
      </c>
      <c r="R43" s="64" t="str">
        <f t="shared" si="36"/>
        <v>RON</v>
      </c>
      <c r="S43" s="64" t="str">
        <f t="shared" si="37"/>
        <v>G IV</v>
      </c>
      <c r="T43" s="64" t="str">
        <f t="shared" si="38"/>
        <v>T7-HNA</v>
      </c>
      <c r="U43" s="64" t="str">
        <f t="shared" si="39"/>
        <v>AFM</v>
      </c>
      <c r="V43" s="158" t="s">
        <v>1147</v>
      </c>
      <c r="W43" s="159" t="str">
        <f t="shared" si="5"/>
        <v>N-11UB</v>
      </c>
      <c r="X43" s="160" t="str">
        <f t="shared" si="6"/>
        <v>GLEX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0</v>
      </c>
      <c r="AI43" s="215">
        <f t="shared" si="45"/>
        <v>4</v>
      </c>
      <c r="AJ43" s="215">
        <f t="shared" si="46"/>
        <v>4</v>
      </c>
    </row>
    <row r="44">
      <c r="A44" s="115">
        <v>27.0</v>
      </c>
      <c r="B44" s="297" t="s">
        <v>969</v>
      </c>
      <c r="C44" s="117" t="str">
        <f>IF(B44&gt;1,VLOOKUP(B44,DB!$D$4:$E$800,2,0),"")</f>
        <v>ATR 72</v>
      </c>
      <c r="D44" s="252" t="s">
        <v>7</v>
      </c>
      <c r="E44" s="206" t="b">
        <v>0</v>
      </c>
      <c r="F44" s="119"/>
      <c r="G44" s="192" t="b">
        <v>0</v>
      </c>
      <c r="H44" s="230" t="s">
        <v>1152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1134</v>
      </c>
      <c r="N44" s="193"/>
      <c r="O44" s="128" t="str">
        <f t="shared" si="34"/>
        <v>RON</v>
      </c>
      <c r="Q44" s="64" t="str">
        <f t="shared" si="35"/>
        <v>SA16</v>
      </c>
      <c r="R44" s="64" t="str">
        <f t="shared" si="36"/>
        <v>RON</v>
      </c>
      <c r="S44" s="64" t="str">
        <f t="shared" si="37"/>
        <v>ATR 72</v>
      </c>
      <c r="T44" s="64" t="str">
        <f t="shared" si="38"/>
        <v>PK-OTR</v>
      </c>
      <c r="U44" s="64" t="str">
        <f t="shared" si="39"/>
        <v>TAS</v>
      </c>
      <c r="V44" s="129" t="s">
        <v>1149</v>
      </c>
      <c r="W44" s="130" t="str">
        <f t="shared" si="5"/>
        <v>PK-GRD</v>
      </c>
      <c r="X44" s="131" t="str">
        <f t="shared" si="6"/>
        <v>BBJ 2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1013</v>
      </c>
      <c r="C45" s="146" t="str">
        <f>IF(B45&gt;1,VLOOKUP(B45,DB!$D$4:$E$800,2,0),"")</f>
        <v>EMB 135</v>
      </c>
      <c r="D45" s="259" t="s">
        <v>7</v>
      </c>
      <c r="E45" s="189" t="b">
        <v>0</v>
      </c>
      <c r="F45" s="148"/>
      <c r="G45" s="190" t="b">
        <v>0</v>
      </c>
      <c r="H45" s="228" t="s">
        <v>1154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1138</v>
      </c>
      <c r="N45" s="211"/>
      <c r="O45" s="155" t="str">
        <f t="shared" si="34"/>
        <v>RON</v>
      </c>
      <c r="Q45" s="64" t="str">
        <f t="shared" si="35"/>
        <v>SA17</v>
      </c>
      <c r="R45" s="64" t="str">
        <f t="shared" si="36"/>
        <v>RON</v>
      </c>
      <c r="S45" s="64" t="str">
        <f t="shared" si="37"/>
        <v>EMB 135</v>
      </c>
      <c r="T45" s="64" t="str">
        <f t="shared" si="38"/>
        <v>T7-GBS</v>
      </c>
      <c r="U45" s="64" t="str">
        <f t="shared" si="39"/>
        <v>KARISMA</v>
      </c>
      <c r="V45" s="158" t="s">
        <v>1150</v>
      </c>
      <c r="W45" s="159" t="str">
        <f t="shared" si="5"/>
        <v>F-RAFA</v>
      </c>
      <c r="X45" s="160" t="str">
        <f t="shared" si="6"/>
        <v>FAL 7X</v>
      </c>
      <c r="Y45" s="161" t="str">
        <f t="shared" si="7"/>
        <v>JAS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998</v>
      </c>
      <c r="C46" s="117" t="str">
        <f>IF(B46&gt;1,VLOOKUP(B46,DB!$D$4:$E$800,2,0),"")</f>
        <v>G V</v>
      </c>
      <c r="D46" s="252" t="s">
        <v>7</v>
      </c>
      <c r="E46" s="191" t="b">
        <v>0</v>
      </c>
      <c r="F46" s="119"/>
      <c r="G46" s="192" t="b">
        <v>0</v>
      </c>
      <c r="H46" s="230" t="s">
        <v>1159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">
        <v>1138</v>
      </c>
      <c r="N46" s="193"/>
      <c r="O46" s="128" t="str">
        <f t="shared" si="34"/>
        <v>RON</v>
      </c>
      <c r="Q46" s="64" t="str">
        <f t="shared" si="35"/>
        <v>SA18</v>
      </c>
      <c r="R46" s="64" t="str">
        <f t="shared" si="36"/>
        <v>RON</v>
      </c>
      <c r="S46" s="64" t="str">
        <f t="shared" si="37"/>
        <v>G V</v>
      </c>
      <c r="T46" s="64" t="str">
        <f t="shared" si="38"/>
        <v>VP-CWZ</v>
      </c>
      <c r="U46" s="64" t="str">
        <f t="shared" si="39"/>
        <v>KARISMA</v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699</v>
      </c>
      <c r="C47" s="146" t="str">
        <f>IF(B47&gt;1,VLOOKUP(B47,DB!$D$4:$E$800,2,0),"")</f>
        <v>G IV</v>
      </c>
      <c r="D47" s="259" t="s">
        <v>7</v>
      </c>
      <c r="E47" s="199" t="b">
        <v>0</v>
      </c>
      <c r="F47" s="148">
        <v>0.16805555555555557</v>
      </c>
      <c r="G47" s="190" t="b">
        <v>1</v>
      </c>
      <c r="H47" s="228" t="s">
        <v>1155</v>
      </c>
      <c r="I47" s="152" t="str">
        <f>IF(K47&gt;1,VLOOKUP(K47,DB!$A$4:$B$500,2,0),"")</f>
        <v>EX RON</v>
      </c>
      <c r="J47" s="150" t="s">
        <v>1079</v>
      </c>
      <c r="K47" s="169" t="s">
        <v>7</v>
      </c>
      <c r="L47" s="150"/>
      <c r="M47" s="168" t="str">
        <f>IF(B47&gt;1,VLOOKUP(B47,DB!$D$4:$F$800,3,0),"")</f>
        <v>JETSET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PK-LUK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0.1680555556</v>
      </c>
    </row>
    <row r="48">
      <c r="A48" s="115">
        <v>31.0</v>
      </c>
      <c r="B48" s="297" t="s">
        <v>385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0.24305555555555555</v>
      </c>
      <c r="G48" s="192" t="b">
        <v>1</v>
      </c>
      <c r="H48" s="299" t="s">
        <v>1076</v>
      </c>
      <c r="I48" s="122" t="str">
        <f>IF(K48&gt;1,VLOOKUP(K48,DB!$A$4:$B$500,2,0),"")</f>
        <v>EX RON</v>
      </c>
      <c r="J48" s="123" t="str">
        <f>IF(L48&gt;1,VLOOKUP(L48,DB!$A$4:$B$500,2,0),"")</f>
        <v>WARR</v>
      </c>
      <c r="K48" s="124" t="s">
        <v>7</v>
      </c>
      <c r="L48" s="120" t="s">
        <v>487</v>
      </c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T7-HNA</v>
      </c>
      <c r="X48" s="131" t="str">
        <f t="shared" si="6"/>
        <v>G IV</v>
      </c>
      <c r="Y48" s="132" t="str">
        <f t="shared" si="7"/>
        <v>AFM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0.2430555556</v>
      </c>
    </row>
    <row r="49">
      <c r="A49" s="168">
        <v>32.0</v>
      </c>
      <c r="B49" s="146" t="s">
        <v>715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0.2111111111111111</v>
      </c>
      <c r="G49" s="190" t="b">
        <v>1</v>
      </c>
      <c r="H49" s="300" t="s">
        <v>1078</v>
      </c>
      <c r="I49" s="152" t="str">
        <f>IF(K49&gt;1,VLOOKUP(K49,DB!$A$4:$B$500,2,0),"")</f>
        <v>EX RON</v>
      </c>
      <c r="J49" s="153" t="str">
        <f>IF(L49&gt;1,VLOOKUP(L49,DB!$A$4:$B$500,2,0),"")</f>
        <v>WIDM</v>
      </c>
      <c r="K49" s="169" t="s">
        <v>7</v>
      </c>
      <c r="L49" s="150" t="s">
        <v>421</v>
      </c>
      <c r="M49" s="168" t="str">
        <f>IF(B49&gt;1,VLOOKUP(B49,DB!$D$4:$F$800,3,0),"")</f>
        <v>PELITA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PK-OTR</v>
      </c>
      <c r="X49" s="160" t="str">
        <f t="shared" si="6"/>
        <v>ATR 72</v>
      </c>
      <c r="Y49" s="161" t="str">
        <f t="shared" si="7"/>
        <v>TAS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0.2111111111</v>
      </c>
    </row>
    <row r="50">
      <c r="A50" s="115">
        <v>33.0</v>
      </c>
      <c r="B50" s="117" t="s">
        <v>413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0.28125</v>
      </c>
      <c r="G50" s="192" t="b">
        <v>1</v>
      </c>
      <c r="H50" s="299" t="s">
        <v>1080</v>
      </c>
      <c r="I50" s="122" t="str">
        <f>IF(K50&gt;1,VLOOKUP(K50,DB!$A$4:$B$500,2,0),"")</f>
        <v>EX RON</v>
      </c>
      <c r="J50" s="123" t="str">
        <f>IF(L50&gt;1,VLOOKUP(L50,DB!$A$4:$B$500,2,0),"")</f>
        <v>WIMN</v>
      </c>
      <c r="K50" s="124" t="s">
        <v>7</v>
      </c>
      <c r="L50" s="120" t="s">
        <v>434</v>
      </c>
      <c r="M50" s="115" t="str">
        <f>IF(B50&gt;1,VLOOKUP(B50,DB!$D$4:$F$800,3,0),"")</f>
        <v>CITILINK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T7-GBS</v>
      </c>
      <c r="X50" s="131" t="str">
        <f t="shared" si="6"/>
        <v>EMB 135</v>
      </c>
      <c r="Y50" s="132" t="str">
        <f t="shared" si="7"/>
        <v>KARISMA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0.28125</v>
      </c>
    </row>
    <row r="51">
      <c r="A51" s="168">
        <v>34.0</v>
      </c>
      <c r="B51" s="146" t="s">
        <v>166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0.3784722222222222</v>
      </c>
      <c r="G51" s="190" t="b">
        <v>1</v>
      </c>
      <c r="H51" s="300" t="s">
        <v>1084</v>
      </c>
      <c r="I51" s="152" t="str">
        <f>IF(K51&gt;1,VLOOKUP(K51,DB!$A$4:$B$500,2,0),"")</f>
        <v>EX RON</v>
      </c>
      <c r="J51" s="153" t="str">
        <f>IF(L51&gt;1,VLOOKUP(L51,DB!$A$4:$B$500,2,0),"")</f>
        <v>WAHQ</v>
      </c>
      <c r="K51" s="169" t="s">
        <v>7</v>
      </c>
      <c r="L51" s="150" t="s">
        <v>150</v>
      </c>
      <c r="M51" s="168" t="str">
        <f>IF(B51&gt;1,VLOOKUP(B51,DB!$D$4:$F$800,3,0),"")</f>
        <v>BATIK AIR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VP-CWZ</v>
      </c>
      <c r="X51" s="160" t="str">
        <f t="shared" si="6"/>
        <v>G V</v>
      </c>
      <c r="Y51" s="161" t="str">
        <f t="shared" si="7"/>
        <v>KARISMA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0.3784722222</v>
      </c>
    </row>
    <row r="52">
      <c r="A52" s="115">
        <v>35.0</v>
      </c>
      <c r="B52" s="117" t="s">
        <v>576</v>
      </c>
      <c r="C52" s="117" t="str">
        <f>IF(B52&gt;1,VLOOKUP(B52,DB!$D$4:$E$800,2,0),"")</f>
        <v>B 738</v>
      </c>
      <c r="D52" s="252" t="s">
        <v>7</v>
      </c>
      <c r="E52" s="206" t="b">
        <v>0</v>
      </c>
      <c r="F52" s="119">
        <v>0.260377997685282</v>
      </c>
      <c r="G52" s="192" t="b">
        <v>1</v>
      </c>
      <c r="H52" s="299" t="s">
        <v>1087</v>
      </c>
      <c r="I52" s="122" t="str">
        <f>IF(K52&gt;1,VLOOKUP(K52,DB!$A$4:$B$500,2,0),"")</f>
        <v>EX RON</v>
      </c>
      <c r="J52" s="123" t="str">
        <f>IF(L52&gt;1,VLOOKUP(L52,DB!$A$4:$B$500,2,0),"")</f>
        <v>WIMM</v>
      </c>
      <c r="K52" s="124" t="s">
        <v>7</v>
      </c>
      <c r="L52" s="120" t="s">
        <v>71</v>
      </c>
      <c r="M52" s="115" t="str">
        <f>IF(B52&gt;1,VLOOKUP(B52,DB!$D$4:$F$800,3,0),"")</f>
        <v>GARUDA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PK-IDR</v>
      </c>
      <c r="X52" s="131" t="str">
        <f t="shared" si="6"/>
        <v>CL 850</v>
      </c>
      <c r="Y52" s="132" t="str">
        <f t="shared" si="7"/>
        <v>PREMI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0.2603779977</v>
      </c>
    </row>
    <row r="53">
      <c r="A53" s="168">
        <v>36.0</v>
      </c>
      <c r="B53" s="146" t="s">
        <v>896</v>
      </c>
      <c r="C53" s="146" t="str">
        <f>IF(B53&gt;1,VLOOKUP(B53,DB!$D$4:$E$800,2,0),"")</f>
        <v>EMB 135</v>
      </c>
      <c r="D53" s="259" t="s">
        <v>7</v>
      </c>
      <c r="E53" s="199" t="b">
        <v>0</v>
      </c>
      <c r="F53" s="148">
        <v>0.3090277777777778</v>
      </c>
      <c r="G53" s="190" t="b">
        <v>1</v>
      </c>
      <c r="H53" s="300" t="s">
        <v>1092</v>
      </c>
      <c r="I53" s="152" t="str">
        <f>IF(K53&gt;1,VLOOKUP(K53,DB!$A$4:$B$500,2,0),"")</f>
        <v>EX RON</v>
      </c>
      <c r="J53" s="150" t="s">
        <v>1217</v>
      </c>
      <c r="K53" s="169" t="s">
        <v>7</v>
      </c>
      <c r="L53" s="150"/>
      <c r="M53" s="168" t="s">
        <v>1153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PK-BLA</v>
      </c>
      <c r="X53" s="160" t="str">
        <f t="shared" si="6"/>
        <v>A 320</v>
      </c>
      <c r="Y53" s="161" t="str">
        <f t="shared" si="7"/>
        <v>BATIK AIR</v>
      </c>
      <c r="Z53" s="104" t="b">
        <v>1</v>
      </c>
      <c r="AA53" s="64"/>
      <c r="AC53" s="133"/>
      <c r="AD53" s="133" t="str">
        <f t="shared" si="40"/>
        <v>-</v>
      </c>
      <c r="AE53" s="133">
        <f t="shared" si="41"/>
        <v>0.3090277778</v>
      </c>
    </row>
    <row r="54">
      <c r="A54" s="115">
        <v>37.0</v>
      </c>
      <c r="B54" s="117" t="s">
        <v>921</v>
      </c>
      <c r="C54" s="117" t="str">
        <f>IF(B54&gt;1,VLOOKUP(B54,DB!$D$4:$E$800,2,0),"")</f>
        <v>EMB 135</v>
      </c>
      <c r="D54" s="252" t="s">
        <v>7</v>
      </c>
      <c r="E54" s="206" t="b">
        <v>0</v>
      </c>
      <c r="F54" s="119">
        <v>0.3111111111111111</v>
      </c>
      <c r="G54" s="192" t="b">
        <v>1</v>
      </c>
      <c r="H54" s="299" t="s">
        <v>1096</v>
      </c>
      <c r="I54" s="122" t="str">
        <f>IF(K54&gt;1,VLOOKUP(K54,DB!$A$4:$B$500,2,0),"")</f>
        <v>EX RON</v>
      </c>
      <c r="J54" s="120" t="s">
        <v>1217</v>
      </c>
      <c r="K54" s="124" t="s">
        <v>7</v>
      </c>
      <c r="L54" s="120"/>
      <c r="M54" s="115" t="s">
        <v>1138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0.3111111111</v>
      </c>
    </row>
    <row r="55">
      <c r="A55" s="168">
        <v>38.0</v>
      </c>
      <c r="B55" s="146" t="s">
        <v>340</v>
      </c>
      <c r="C55" s="146" t="str">
        <f>IF(B55&gt;1,VLOOKUP(B55,DB!$D$4:$E$800,2,0),"")</f>
        <v>ATR 72</v>
      </c>
      <c r="D55" s="259" t="s">
        <v>7</v>
      </c>
      <c r="E55" s="199" t="b">
        <v>0</v>
      </c>
      <c r="F55" s="148">
        <v>0.24027777777777778</v>
      </c>
      <c r="G55" s="190" t="b">
        <v>1</v>
      </c>
      <c r="H55" s="300" t="s">
        <v>1077</v>
      </c>
      <c r="I55" s="152" t="str">
        <f>IF(K55&gt;1,VLOOKUP(K55,DB!$A$4:$B$500,2,0),"")</f>
        <v>EX RON</v>
      </c>
      <c r="J55" s="153" t="str">
        <f>IF(L55&gt;1,VLOOKUP(L55,DB!$A$4:$B$500,2,0),"")</f>
        <v>WAHH</v>
      </c>
      <c r="K55" s="169" t="s">
        <v>7</v>
      </c>
      <c r="L55" s="150" t="s">
        <v>527</v>
      </c>
      <c r="M55" s="168" t="str">
        <f>IF(B55&gt;1,VLOOKUP(B55,DB!$D$4:$F$800,3,0),"")</f>
        <v>CITILINK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0.2402777778</v>
      </c>
      <c r="AF55" s="4"/>
    </row>
    <row r="56">
      <c r="A56" s="115">
        <v>39.0</v>
      </c>
      <c r="B56" s="117" t="s">
        <v>83</v>
      </c>
      <c r="C56" s="117" t="str">
        <f>IF(B56&gt;1,VLOOKUP(B56,DB!$D$4:$E$800,2,0),"")</f>
        <v>A 320</v>
      </c>
      <c r="D56" s="252" t="s">
        <v>7</v>
      </c>
      <c r="E56" s="206" t="b">
        <v>0</v>
      </c>
      <c r="F56" s="119">
        <v>0.28838834491034504</v>
      </c>
      <c r="G56" s="192" t="b">
        <v>1</v>
      </c>
      <c r="H56" s="299" t="s">
        <v>1085</v>
      </c>
      <c r="I56" s="122" t="str">
        <f>IF(K56&gt;1,VLOOKUP(K56,DB!$A$4:$B$500,2,0),"")</f>
        <v>EX RON</v>
      </c>
      <c r="J56" s="123" t="str">
        <f>IF(L56&gt;1,VLOOKUP(L56,DB!$A$4:$B$500,2,0),"")</f>
        <v>WARA</v>
      </c>
      <c r="K56" s="124" t="s">
        <v>7</v>
      </c>
      <c r="L56" s="120" t="s">
        <v>267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0.2883883449</v>
      </c>
      <c r="AF56" s="4"/>
    </row>
    <row r="57">
      <c r="A57" s="168">
        <v>40.0</v>
      </c>
      <c r="B57" s="146" t="s">
        <v>85</v>
      </c>
      <c r="C57" s="146" t="str">
        <f>IF(B57&gt;1,VLOOKUP(B57,DB!$D$4:$E$800,2,0),"")</f>
        <v>A 320</v>
      </c>
      <c r="D57" s="259" t="s">
        <v>7</v>
      </c>
      <c r="E57" s="199" t="b">
        <v>0</v>
      </c>
      <c r="F57" s="148">
        <v>0.22569444444444445</v>
      </c>
      <c r="G57" s="190" t="b">
        <v>1</v>
      </c>
      <c r="H57" s="300" t="s">
        <v>1088</v>
      </c>
      <c r="I57" s="152" t="str">
        <f>IF(K57&gt;1,VLOOKUP(K57,DB!$A$4:$B$500,2,0),"")</f>
        <v>EX RON</v>
      </c>
      <c r="J57" s="153" t="str">
        <f>IF(L57&gt;1,VLOOKUP(L57,DB!$A$4:$B$500,2,0),"")</f>
        <v>WARR</v>
      </c>
      <c r="K57" s="169" t="s">
        <v>7</v>
      </c>
      <c r="L57" s="150" t="s">
        <v>208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0.2256944444</v>
      </c>
      <c r="AF57" s="4"/>
    </row>
    <row r="58">
      <c r="A58" s="115">
        <v>41.0</v>
      </c>
      <c r="B58" s="115" t="s">
        <v>699</v>
      </c>
      <c r="C58" s="117" t="str">
        <f>IF(B58&gt;1,VLOOKUP(B58,DB!$D$4:$E$800,2,0),"")</f>
        <v>G IV</v>
      </c>
      <c r="D58" s="252">
        <v>0.175</v>
      </c>
      <c r="E58" s="224" t="b">
        <v>1</v>
      </c>
      <c r="F58" s="119">
        <v>0.2308665046293754</v>
      </c>
      <c r="G58" s="120" t="b">
        <v>1</v>
      </c>
      <c r="H58" s="230" t="s">
        <v>1079</v>
      </c>
      <c r="I58" s="219" t="s">
        <v>1155</v>
      </c>
      <c r="J58" s="120" t="s">
        <v>13</v>
      </c>
      <c r="K58" s="124" t="s">
        <v>7</v>
      </c>
      <c r="L58" s="120" t="s">
        <v>1245</v>
      </c>
      <c r="M58" s="115" t="str">
        <f>IF(B58&gt;1,VLOOKUP(B58,DB!$D$4:$F$800,3,0),"")</f>
        <v>JETSET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0.175</v>
      </c>
      <c r="AE58" s="133">
        <f t="shared" si="41"/>
        <v>0.2308665046</v>
      </c>
      <c r="AF58" s="4"/>
    </row>
    <row r="59">
      <c r="A59" s="168">
        <v>42.0</v>
      </c>
      <c r="B59" s="168" t="s">
        <v>24</v>
      </c>
      <c r="C59" s="146" t="str">
        <f>IF(B59&gt;1,VLOOKUP(B59,DB!$D$4:$E$800,2,0),"")</f>
        <v>B 733</v>
      </c>
      <c r="D59" s="259">
        <v>0.18888888888888888</v>
      </c>
      <c r="E59" s="404" t="b">
        <v>1</v>
      </c>
      <c r="F59" s="148">
        <v>0.3402777777777778</v>
      </c>
      <c r="G59" s="150" t="b">
        <v>1</v>
      </c>
      <c r="H59" s="228" t="s">
        <v>1101</v>
      </c>
      <c r="I59" s="221" t="s">
        <v>23</v>
      </c>
      <c r="J59" s="150" t="s">
        <v>46</v>
      </c>
      <c r="K59" s="169"/>
      <c r="L59" s="150"/>
      <c r="M59" s="168" t="str">
        <f>IF(B59&gt;1,VLOOKUP(B59,DB!$D$4:$F$800,3,0),"")</f>
        <v>AIRNESIA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0.1888888889</v>
      </c>
      <c r="AE59" s="133">
        <f t="shared" si="41"/>
        <v>0.3402777778</v>
      </c>
      <c r="AF59" s="4"/>
    </row>
    <row r="60">
      <c r="A60" s="115">
        <v>43.0</v>
      </c>
      <c r="B60" s="115" t="s">
        <v>100</v>
      </c>
      <c r="C60" s="117" t="str">
        <f>IF(B60&gt;1,VLOOKUP(B60,DB!$D$4:$E$800,2,0),"")</f>
        <v>A 320</v>
      </c>
      <c r="D60" s="252">
        <v>0.2590277777777778</v>
      </c>
      <c r="E60" s="229" t="b">
        <v>1</v>
      </c>
      <c r="F60" s="119">
        <v>0.2986111111111111</v>
      </c>
      <c r="G60" s="192" t="b">
        <v>1</v>
      </c>
      <c r="H60" s="230" t="s">
        <v>1077</v>
      </c>
      <c r="I60" s="122" t="str">
        <f>IF(K60&gt;1,VLOOKUP(K60,DB!$A$4:$B$500,2,0),"")</f>
        <v>WARR</v>
      </c>
      <c r="J60" s="123" t="str">
        <f>IF(L60&gt;1,VLOOKUP(L60,DB!$A$4:$B$500,2,0),"")</f>
        <v>WIPP</v>
      </c>
      <c r="K60" s="124" t="s">
        <v>204</v>
      </c>
      <c r="L60" s="120" t="s">
        <v>157</v>
      </c>
      <c r="M60" s="115" t="str">
        <f>IF(B60&gt;1,VLOOKUP(B60,DB!$D$4:$F$800,3,0),"")</f>
        <v>BATIK AIR</v>
      </c>
      <c r="N60" s="330" t="s">
        <v>1281</v>
      </c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0.2590277778</v>
      </c>
      <c r="AE60" s="133">
        <f t="shared" si="41"/>
        <v>0.2986111111</v>
      </c>
    </row>
    <row r="61">
      <c r="A61" s="168">
        <v>44.0</v>
      </c>
      <c r="B61" s="168" t="s">
        <v>734</v>
      </c>
      <c r="C61" s="146" t="str">
        <f>IF(B61&gt;1,VLOOKUP(B61,DB!$D$4:$E$800,2,0),"")</f>
        <v>BE 1900</v>
      </c>
      <c r="D61" s="259">
        <v>0.2625</v>
      </c>
      <c r="E61" s="231" t="b">
        <v>1</v>
      </c>
      <c r="F61" s="148">
        <v>0.3159722222222222</v>
      </c>
      <c r="G61" s="190" t="b">
        <v>1</v>
      </c>
      <c r="H61" s="228" t="s">
        <v>1100</v>
      </c>
      <c r="I61" s="221" t="s">
        <v>1275</v>
      </c>
      <c r="J61" s="150" t="s">
        <v>638</v>
      </c>
      <c r="K61" s="169"/>
      <c r="L61" s="150"/>
      <c r="M61" s="168" t="str">
        <f>IF(B61&gt;1,VLOOKUP(B61,DB!$D$4:$F$800,3,0),"")</f>
        <v>POLICE</v>
      </c>
      <c r="N61" s="336" t="s">
        <v>1282</v>
      </c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0.2625</v>
      </c>
      <c r="AE61" s="133">
        <f t="shared" si="41"/>
        <v>0.3159722222</v>
      </c>
    </row>
    <row r="62">
      <c r="A62" s="115">
        <v>45.0</v>
      </c>
      <c r="B62" s="115" t="s">
        <v>819</v>
      </c>
      <c r="C62" s="117" t="str">
        <f>IF(B62&gt;1,VLOOKUP(B62,DB!$D$4:$E$800,2,0),"")</f>
        <v>B 733</v>
      </c>
      <c r="D62" s="252">
        <v>0.26666666666666666</v>
      </c>
      <c r="E62" s="229" t="b">
        <v>1</v>
      </c>
      <c r="F62" s="119">
        <v>0.3194444444444444</v>
      </c>
      <c r="G62" s="192" t="b">
        <v>1</v>
      </c>
      <c r="H62" s="230" t="s">
        <v>1093</v>
      </c>
      <c r="I62" s="122" t="str">
        <f>IF(K62&gt;1,VLOOKUP(K62,DB!$A$4:$B$500,2,0),"")</f>
        <v>WSSS</v>
      </c>
      <c r="J62" s="123" t="str">
        <f>IF(L62&gt;1,VLOOKUP(L62,DB!$A$4:$B$500,2,0),"")</f>
        <v>WALL</v>
      </c>
      <c r="K62" s="124" t="s">
        <v>86</v>
      </c>
      <c r="L62" s="120" t="s">
        <v>91</v>
      </c>
      <c r="M62" s="115" t="str">
        <f>IF(B62&gt;1,VLOOKUP(B62,DB!$D$4:$F$800,3,0),"")</f>
        <v>TRI MG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0.2666666667</v>
      </c>
      <c r="AE62" s="133">
        <f t="shared" si="41"/>
        <v>0.3194444444</v>
      </c>
    </row>
    <row r="63">
      <c r="A63" s="168">
        <v>46.0</v>
      </c>
      <c r="B63" s="168" t="s">
        <v>823</v>
      </c>
      <c r="C63" s="146" t="str">
        <f>IF(B63&gt;1,VLOOKUP(B63,DB!$D$4:$E$800,2,0),"")</f>
        <v>B 733</v>
      </c>
      <c r="D63" s="259">
        <v>0.2875</v>
      </c>
      <c r="E63" s="231" t="b">
        <v>1</v>
      </c>
      <c r="F63" s="148">
        <v>0.3715277777777778</v>
      </c>
      <c r="G63" s="190" t="b">
        <v>1</v>
      </c>
      <c r="H63" s="228" t="s">
        <v>1097</v>
      </c>
      <c r="I63" s="152" t="str">
        <f>IF(K63&gt;1,VLOOKUP(K63,DB!$A$4:$B$500,2,0),"")</f>
        <v>WAMM</v>
      </c>
      <c r="J63" s="153" t="str">
        <f>IF(L63&gt;1,VLOOKUP(L63,DB!$A$4:$B$500,2,0),"")</f>
        <v>WIKK</v>
      </c>
      <c r="K63" s="169" t="s">
        <v>361</v>
      </c>
      <c r="L63" s="150" t="s">
        <v>308</v>
      </c>
      <c r="M63" s="168" t="str">
        <f>IF(B63&gt;1,VLOOKUP(B63,DB!$D$4:$F$800,3,0),"")</f>
        <v>TRIGANA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0.2875</v>
      </c>
      <c r="AE63" s="133">
        <f t="shared" si="41"/>
        <v>0.3715277778</v>
      </c>
    </row>
    <row r="64">
      <c r="A64" s="115">
        <v>47.0</v>
      </c>
      <c r="B64" s="115" t="s">
        <v>833</v>
      </c>
      <c r="C64" s="117" t="str">
        <f>IF(B64&gt;1,VLOOKUP(B64,DB!$D$4:$E$800,2,0),"")</f>
        <v>B 733</v>
      </c>
      <c r="D64" s="252">
        <v>0.29444444444444445</v>
      </c>
      <c r="E64" s="229" t="b">
        <v>1</v>
      </c>
      <c r="F64" s="119">
        <v>0.3763888888888889</v>
      </c>
      <c r="G64" s="192" t="b">
        <v>1</v>
      </c>
      <c r="H64" s="230" t="s">
        <v>1088</v>
      </c>
      <c r="I64" s="122" t="str">
        <f>IF(K64&gt;1,VLOOKUP(K64,DB!$A$4:$B$500,2,0),"")</f>
        <v>WALL</v>
      </c>
      <c r="J64" s="123" t="str">
        <f>IF(L64&gt;1,VLOOKUP(L64,DB!$A$4:$B$500,2,0),"")</f>
        <v>WAOO</v>
      </c>
      <c r="K64" s="124" t="s">
        <v>353</v>
      </c>
      <c r="L64" s="120" t="s">
        <v>341</v>
      </c>
      <c r="M64" s="115" t="str">
        <f>IF(B64&gt;1,VLOOKUP(B64,DB!$D$4:$F$800,3,0),"")</f>
        <v>TRIGANA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0.2944444444</v>
      </c>
      <c r="AE64" s="133">
        <f t="shared" si="41"/>
        <v>0.3763888889</v>
      </c>
    </row>
    <row r="65">
      <c r="A65" s="168">
        <v>48.0</v>
      </c>
      <c r="B65" s="168" t="s">
        <v>286</v>
      </c>
      <c r="C65" s="146" t="str">
        <f>IF(B65&gt;1,VLOOKUP(B65,DB!$D$4:$E$800,2,0),"")</f>
        <v>A 320</v>
      </c>
      <c r="D65" s="259">
        <v>0.2747327083343407</v>
      </c>
      <c r="E65" s="231" t="b">
        <v>1</v>
      </c>
      <c r="F65" s="148">
        <v>0.3298611111111111</v>
      </c>
      <c r="G65" s="190" t="b">
        <v>1</v>
      </c>
      <c r="H65" s="228" t="s">
        <v>1079</v>
      </c>
      <c r="I65" s="221" t="s">
        <v>1151</v>
      </c>
      <c r="J65" s="150" t="s">
        <v>1100</v>
      </c>
      <c r="K65" s="169"/>
      <c r="L65" s="150"/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0.2747327083</v>
      </c>
      <c r="AE65" s="133">
        <f t="shared" si="41"/>
        <v>0.3298611111</v>
      </c>
    </row>
    <row r="66">
      <c r="A66" s="115">
        <v>49.0</v>
      </c>
      <c r="B66" s="115" t="s">
        <v>778</v>
      </c>
      <c r="C66" s="117" t="str">
        <f>IF(B66&gt;1,VLOOKUP(B66,DB!$D$4:$E$800,2,0),"")</f>
        <v>C 208</v>
      </c>
      <c r="D66" s="252">
        <v>0.3277777777777778</v>
      </c>
      <c r="E66" s="229" t="b">
        <v>1</v>
      </c>
      <c r="F66" s="119">
        <v>0.35208333333333336</v>
      </c>
      <c r="G66" s="192" t="b">
        <v>1</v>
      </c>
      <c r="H66" s="230" t="s">
        <v>1075</v>
      </c>
      <c r="I66" s="122" t="str">
        <f>IF(K66&gt;1,VLOOKUP(K66,DB!$A$4:$B$500,2,0),"")</f>
        <v>WICN</v>
      </c>
      <c r="J66" s="123" t="str">
        <f>IF(L66&gt;1,VLOOKUP(L66,DB!$A$4:$B$500,2,0),"")</f>
        <v>WICN</v>
      </c>
      <c r="K66" s="124" t="s">
        <v>602</v>
      </c>
      <c r="L66" s="120" t="s">
        <v>600</v>
      </c>
      <c r="M66" s="115" t="str">
        <f>IF(B66&gt;1,VLOOKUP(B66,DB!$D$4:$F$800,3,0),"")</f>
        <v>SUSI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0.3277777778</v>
      </c>
      <c r="AE66" s="133">
        <f t="shared" si="41"/>
        <v>0.3520833333</v>
      </c>
    </row>
    <row r="67">
      <c r="A67" s="168">
        <v>50.0</v>
      </c>
      <c r="B67" s="168" t="s">
        <v>307</v>
      </c>
      <c r="C67" s="146" t="str">
        <f>IF(B67&gt;1,VLOOKUP(B67,DB!$D$4:$E$800,2,0),"")</f>
        <v>A 320</v>
      </c>
      <c r="D67" s="259">
        <v>0.3375</v>
      </c>
      <c r="E67" s="231" t="b">
        <v>1</v>
      </c>
      <c r="F67" s="148">
        <v>0.3875</v>
      </c>
      <c r="G67" s="190" t="b">
        <v>1</v>
      </c>
      <c r="H67" s="228" t="s">
        <v>1078</v>
      </c>
      <c r="I67" s="152" t="str">
        <f>IF(K67&gt;1,VLOOKUP(K67,DB!$A$4:$B$500,2,0),"")</f>
        <v>WIPP</v>
      </c>
      <c r="J67" s="153" t="str">
        <f>IF(L67&gt;1,VLOOKUP(L67,DB!$A$4:$B$500,2,0),"")</f>
        <v>WADD</v>
      </c>
      <c r="K67" s="169" t="s">
        <v>163</v>
      </c>
      <c r="L67" s="150" t="s">
        <v>192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0.3375</v>
      </c>
      <c r="AE67" s="133">
        <f t="shared" si="41"/>
        <v>0.3875</v>
      </c>
    </row>
    <row r="68">
      <c r="A68" s="115">
        <v>51.0</v>
      </c>
      <c r="B68" s="115" t="s">
        <v>282</v>
      </c>
      <c r="C68" s="117" t="str">
        <f>IF(B68&gt;1,VLOOKUP(B68,DB!$D$4:$E$800,2,0),"")</f>
        <v>A 320</v>
      </c>
      <c r="D68" s="252">
        <v>0.3506944444444444</v>
      </c>
      <c r="E68" s="229" t="b">
        <v>1</v>
      </c>
      <c r="F68" s="119">
        <v>0.38472222222222224</v>
      </c>
      <c r="G68" s="192" t="b">
        <v>1</v>
      </c>
      <c r="H68" s="230" t="s">
        <v>1080</v>
      </c>
      <c r="I68" s="122" t="str">
        <f>IF(K68&gt;1,VLOOKUP(K68,DB!$A$4:$B$500,2,0),"")</f>
        <v>WIBB</v>
      </c>
      <c r="J68" s="123" t="str">
        <f>IF(L68&gt;1,VLOOKUP(L68,DB!$A$4:$B$500,2,0),"")</f>
        <v>WARR</v>
      </c>
      <c r="K68" s="124" t="s">
        <v>179</v>
      </c>
      <c r="L68" s="120" t="s">
        <v>212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0.3506944444</v>
      </c>
      <c r="AE68" s="133">
        <f t="shared" si="41"/>
        <v>0.3847222222</v>
      </c>
    </row>
    <row r="69">
      <c r="A69" s="168">
        <v>52.0</v>
      </c>
      <c r="B69" s="168" t="s">
        <v>286</v>
      </c>
      <c r="C69" s="146" t="str">
        <f>IF(B69&gt;1,VLOOKUP(B69,DB!$D$4:$E$800,2,0),"")</f>
        <v>A 320</v>
      </c>
      <c r="D69" s="259">
        <v>0.33055555555555555</v>
      </c>
      <c r="E69" s="231" t="b">
        <v>1</v>
      </c>
      <c r="F69" s="148">
        <v>0.3645833333333333</v>
      </c>
      <c r="G69" s="190" t="b">
        <v>1</v>
      </c>
      <c r="H69" s="228" t="s">
        <v>1100</v>
      </c>
      <c r="I69" s="221" t="s">
        <v>1079</v>
      </c>
      <c r="J69" s="153" t="str">
        <f>IF(L69&gt;1,VLOOKUP(L69,DB!$A$4:$B$500,2,0),"")</f>
        <v>WAHI</v>
      </c>
      <c r="K69" s="169" t="s">
        <v>7</v>
      </c>
      <c r="L69" s="150" t="s">
        <v>237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0.3305555556</v>
      </c>
      <c r="AE69" s="133">
        <f t="shared" si="41"/>
        <v>0.3645833333</v>
      </c>
    </row>
    <row r="70">
      <c r="A70" s="115">
        <v>53.0</v>
      </c>
      <c r="B70" s="115" t="s">
        <v>929</v>
      </c>
      <c r="C70" s="117" t="str">
        <f>IF(B70&gt;1,VLOOKUP(B70,DB!$D$4:$E$800,2,0),"")</f>
        <v>G V</v>
      </c>
      <c r="D70" s="252">
        <v>0.3402777777777778</v>
      </c>
      <c r="E70" s="229" t="b">
        <v>1</v>
      </c>
      <c r="F70" s="119">
        <v>0.4638888888888889</v>
      </c>
      <c r="G70" s="192" t="b">
        <v>1</v>
      </c>
      <c r="H70" s="230" t="s">
        <v>1096</v>
      </c>
      <c r="I70" s="219" t="s">
        <v>1150</v>
      </c>
      <c r="J70" s="120" t="s">
        <v>1178</v>
      </c>
      <c r="K70" s="124"/>
      <c r="L70" s="120"/>
      <c r="M70" s="115" t="s">
        <v>1138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0.3402777778</v>
      </c>
      <c r="AE70" s="133">
        <f t="shared" si="41"/>
        <v>0.4638888889</v>
      </c>
      <c r="AF70" s="248" t="s">
        <v>1180</v>
      </c>
    </row>
    <row r="71">
      <c r="A71" s="168">
        <v>54.0</v>
      </c>
      <c r="B71" s="168" t="s">
        <v>85</v>
      </c>
      <c r="C71" s="146" t="str">
        <f>IF(B71&gt;1,VLOOKUP(B71,DB!$D$4:$E$800,2,0),"")</f>
        <v>A 320</v>
      </c>
      <c r="D71" s="259">
        <v>0.3611111111111111</v>
      </c>
      <c r="E71" s="231" t="b">
        <v>1</v>
      </c>
      <c r="F71" s="148">
        <v>0.40555555555555556</v>
      </c>
      <c r="G71" s="190" t="b">
        <v>1</v>
      </c>
      <c r="H71" s="228" t="s">
        <v>1081</v>
      </c>
      <c r="I71" s="152" t="str">
        <f>IF(K71&gt;1,VLOOKUP(K71,DB!$A$4:$B$500,2,0),"")</f>
        <v>WARR</v>
      </c>
      <c r="J71" s="153" t="str">
        <f>IF(L71&gt;1,VLOOKUP(L71,DB!$A$4:$B$500,2,0),"")</f>
        <v>WARR</v>
      </c>
      <c r="K71" s="169" t="s">
        <v>206</v>
      </c>
      <c r="L71" s="150" t="s">
        <v>220</v>
      </c>
      <c r="M71" s="168" t="str">
        <f>IF(B71&gt;1,VLOOKUP(B71,DB!$D$4:$F$800,3,0),"")</f>
        <v>BATIK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0.3611111111</v>
      </c>
      <c r="AE71" s="133">
        <f t="shared" si="41"/>
        <v>0.4055555556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340</v>
      </c>
      <c r="C72" s="117" t="str">
        <f>IF(B72&gt;1,VLOOKUP(B72,DB!$D$4:$E$800,2,0),"")</f>
        <v>ATR 72</v>
      </c>
      <c r="D72" s="252">
        <v>0.375</v>
      </c>
      <c r="E72" s="229" t="b">
        <v>1</v>
      </c>
      <c r="F72" s="119">
        <v>0.4083333333333333</v>
      </c>
      <c r="G72" s="192" t="b">
        <v>1</v>
      </c>
      <c r="H72" s="230" t="s">
        <v>1077</v>
      </c>
      <c r="I72" s="122" t="str">
        <f>IF(K72&gt;1,VLOOKUP(K72,DB!$A$4:$B$500,2,0),"")</f>
        <v>WAHH</v>
      </c>
      <c r="J72" s="123" t="str">
        <f>IF(L72&gt;1,VLOOKUP(L72,DB!$A$4:$B$500,2,0),"")</f>
        <v>WAHH</v>
      </c>
      <c r="K72" s="124" t="s">
        <v>531</v>
      </c>
      <c r="L72" s="120" t="s">
        <v>541</v>
      </c>
      <c r="M72" s="115" t="str">
        <f>IF(B72&gt;1,VLOOKUP(B72,DB!$D$4:$F$800,3,0),"")</f>
        <v>CITILINK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/>
      </c>
      <c r="X72" s="131" t="str">
        <f t="shared" si="6"/>
        <v/>
      </c>
      <c r="Y72" s="132" t="str">
        <f t="shared" si="7"/>
        <v/>
      </c>
      <c r="Z72" s="104" t="b">
        <v>0</v>
      </c>
      <c r="AA72" s="64"/>
      <c r="AC72" s="133"/>
      <c r="AD72" s="133">
        <f t="shared" si="40"/>
        <v>0.375</v>
      </c>
      <c r="AE72" s="133">
        <f t="shared" si="41"/>
        <v>0.4083333333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385</v>
      </c>
      <c r="C73" s="146" t="str">
        <f>IF(B73&gt;1,VLOOKUP(B73,DB!$D$4:$E$800,2,0),"")</f>
        <v>A 320</v>
      </c>
      <c r="D73" s="259">
        <v>0.38263888888888886</v>
      </c>
      <c r="E73" s="231" t="b">
        <v>1</v>
      </c>
      <c r="F73" s="148">
        <v>0.45069444444444445</v>
      </c>
      <c r="G73" s="190" t="b">
        <v>1</v>
      </c>
      <c r="H73" s="228" t="s">
        <v>1087</v>
      </c>
      <c r="I73" s="152" t="str">
        <f>IF(K73&gt;1,VLOOKUP(K73,DB!$A$4:$B$500,2,0),"")</f>
        <v>WARR</v>
      </c>
      <c r="J73" s="153" t="str">
        <f>IF(L73&gt;1,VLOOKUP(L73,DB!$A$4:$B$500,2,0),"")</f>
        <v>WAHI</v>
      </c>
      <c r="K73" s="169" t="s">
        <v>497</v>
      </c>
      <c r="L73" s="150" t="s">
        <v>467</v>
      </c>
      <c r="M73" s="168" t="str">
        <f>IF(B73&gt;1,VLOOKUP(B73,DB!$D$4:$F$800,3,0),"")</f>
        <v>CITILINK</v>
      </c>
      <c r="N73" s="170"/>
      <c r="O73" s="155" t="str">
        <f>IF(ISBLANK(#REF!),"RON","")</f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N-38SV</v>
      </c>
      <c r="X73" s="160" t="str">
        <f t="shared" si="6"/>
        <v>LJ 60</v>
      </c>
      <c r="Y73" s="161" t="str">
        <f t="shared" si="7"/>
        <v>BGS</v>
      </c>
      <c r="Z73" s="104" t="b">
        <v>1</v>
      </c>
      <c r="AA73" s="64"/>
      <c r="AC73" s="133"/>
      <c r="AD73" s="133">
        <f t="shared" si="40"/>
        <v>0.3826388889</v>
      </c>
      <c r="AE73" s="133" t="str">
        <f>IF(#REF!="","-",#REF!)</f>
        <v>#REF!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827</v>
      </c>
      <c r="C74" s="117" t="str">
        <f>IF(B74&gt;1,VLOOKUP(B74,DB!$D$4:$E$800,2,0),"")</f>
        <v>B 733</v>
      </c>
      <c r="D74" s="252">
        <v>0.39305555555555555</v>
      </c>
      <c r="E74" s="229" t="b">
        <v>1</v>
      </c>
      <c r="F74" s="405">
        <v>0.5520833333333334</v>
      </c>
      <c r="G74" s="192" t="b">
        <v>1</v>
      </c>
      <c r="H74" s="230" t="s">
        <v>1093</v>
      </c>
      <c r="I74" s="122" t="str">
        <f>IF(K74&gt;1,VLOOKUP(K74,DB!$A$4:$B$500,2,0),"")</f>
        <v>WIDN</v>
      </c>
      <c r="J74" s="123" t="str">
        <f>IF(L74&gt;1,VLOOKUP(L74,DB!$A$4:$B$500,2,0),"")</f>
        <v>WIOO</v>
      </c>
      <c r="K74" s="124" t="s">
        <v>318</v>
      </c>
      <c r="L74" s="120" t="s">
        <v>382</v>
      </c>
      <c r="M74" s="115" t="str">
        <f>IF(B74&gt;1,VLOOKUP(B74,DB!$D$4:$F$800,3,0),"")</f>
        <v>TRIGANA</v>
      </c>
      <c r="N74" s="171"/>
      <c r="O74" s="128" t="str">
        <f>IF(ISBLANK(F73),"RON","")</f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PK-BVX</v>
      </c>
      <c r="X74" s="131" t="str">
        <f t="shared" si="6"/>
        <v>AVANTI</v>
      </c>
      <c r="Y74" s="132" t="str">
        <f t="shared" si="7"/>
        <v>SUSI AIR</v>
      </c>
      <c r="Z74" s="104" t="b">
        <v>1</v>
      </c>
      <c r="AA74" s="64"/>
      <c r="AC74" s="133"/>
      <c r="AD74" s="133">
        <f t="shared" si="40"/>
        <v>0.3930555556</v>
      </c>
      <c r="AE74" s="133">
        <f>IF(F73="","-",F73)</f>
        <v>0.4506944444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100</v>
      </c>
      <c r="C75" s="146" t="str">
        <f>IF(B75&gt;1,VLOOKUP(B75,DB!$D$4:$E$800,2,0),"")</f>
        <v>A 320</v>
      </c>
      <c r="D75" s="259">
        <v>0.4236111111111111</v>
      </c>
      <c r="E75" s="231" t="b">
        <v>1</v>
      </c>
      <c r="F75" s="148">
        <v>0.46597222222222223</v>
      </c>
      <c r="G75" s="190" t="b">
        <v>1</v>
      </c>
      <c r="H75" s="228" t="s">
        <v>1085</v>
      </c>
      <c r="I75" s="152" t="str">
        <f>IF(K75&gt;1,VLOOKUP(K75,DB!$A$4:$B$500,2,0),"")</f>
        <v>WIPP</v>
      </c>
      <c r="J75" s="150" t="s">
        <v>1163</v>
      </c>
      <c r="K75" s="169" t="s">
        <v>159</v>
      </c>
      <c r="L75" s="150"/>
      <c r="M75" s="168" t="str">
        <f>IF(B75&gt;1,VLOOKUP(B75,DB!$D$4:$F$800,3,0),"")</f>
        <v>BATIK AIR</v>
      </c>
      <c r="N75" s="211"/>
      <c r="O75" s="155" t="str">
        <f t="shared" ref="O75:O127" si="47">IF(ISBLANK(F75),"RON","")</f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0.4236111111</v>
      </c>
      <c r="AE75" s="133">
        <f t="shared" ref="AE75:AE167" si="48">IF(F75="","-",F75)</f>
        <v>0.4659722222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403</v>
      </c>
      <c r="C76" s="117" t="str">
        <f>IF(B76&gt;1,VLOOKUP(B76,DB!$D$4:$E$800,2,0),"")</f>
        <v>A 320</v>
      </c>
      <c r="D76" s="252">
        <v>0.4201388888888889</v>
      </c>
      <c r="E76" s="229" t="b">
        <v>1</v>
      </c>
      <c r="F76" s="119">
        <v>0.45694444444444443</v>
      </c>
      <c r="G76" s="192" t="b">
        <v>1</v>
      </c>
      <c r="H76" s="230" t="s">
        <v>1084</v>
      </c>
      <c r="I76" s="122" t="str">
        <f>IF(K76&gt;1,VLOOKUP(K76,DB!$A$4:$B$500,2,0),"")</f>
        <v>WARR</v>
      </c>
      <c r="J76" s="123" t="str">
        <f>IF(L76&gt;1,VLOOKUP(L76,DB!$A$4:$B$500,2,0),"")</f>
        <v>WIPP</v>
      </c>
      <c r="K76" s="124" t="s">
        <v>489</v>
      </c>
      <c r="L76" s="120" t="s">
        <v>463</v>
      </c>
      <c r="M76" s="115" t="str">
        <f>IF(B76&gt;1,VLOOKUP(B76,DB!$D$4:$F$800,3,0),"")</f>
        <v>CITILINK</v>
      </c>
      <c r="N76" s="220"/>
      <c r="O76" s="128" t="str">
        <f t="shared" si="47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0.4201388889</v>
      </c>
      <c r="AE76" s="133">
        <f t="shared" si="48"/>
        <v>0.4569444444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83</v>
      </c>
      <c r="C77" s="146" t="str">
        <f>IF(B77&gt;1,VLOOKUP(B77,DB!$D$4:$E$800,2,0),"")</f>
        <v>A 320</v>
      </c>
      <c r="D77" s="259">
        <v>0.42916666666666664</v>
      </c>
      <c r="E77" s="231" t="b">
        <v>1</v>
      </c>
      <c r="F77" s="148">
        <v>0.46458333333333335</v>
      </c>
      <c r="G77" s="190" t="b">
        <v>1</v>
      </c>
      <c r="H77" s="228" t="s">
        <v>1078</v>
      </c>
      <c r="I77" s="152" t="str">
        <f>IF(K77&gt;1,VLOOKUP(K77,DB!$A$4:$B$500,2,0),"")</f>
        <v>WARA</v>
      </c>
      <c r="J77" s="153" t="str">
        <f>IF(L77&gt;1,VLOOKUP(L77,DB!$A$4:$B$500,2,0),"")</f>
        <v>WARA</v>
      </c>
      <c r="K77" s="169" t="s">
        <v>264</v>
      </c>
      <c r="L77" s="150" t="s">
        <v>271</v>
      </c>
      <c r="M77" s="168" t="str">
        <f>IF(B77&gt;1,VLOOKUP(B77,DB!$D$4:$F$800,3,0),"")</f>
        <v>BATIK AIR</v>
      </c>
      <c r="N77" s="200"/>
      <c r="O77" s="155" t="str">
        <f t="shared" si="47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0.4291666667</v>
      </c>
      <c r="AE77" s="133">
        <f t="shared" si="48"/>
        <v>0.4645833333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203</v>
      </c>
      <c r="C78" s="117" t="str">
        <f>IF(B78&gt;1,VLOOKUP(B78,DB!$D$4:$E$800,2,0),"")</f>
        <v>A 320</v>
      </c>
      <c r="D78" s="252">
        <v>0.37083333333333335</v>
      </c>
      <c r="E78" s="229" t="b">
        <v>1</v>
      </c>
      <c r="F78" s="119">
        <v>0.4215277777777778</v>
      </c>
      <c r="G78" s="192" t="b">
        <v>1</v>
      </c>
      <c r="H78" s="230" t="s">
        <v>1076</v>
      </c>
      <c r="I78" s="219" t="s">
        <v>1156</v>
      </c>
      <c r="J78" s="123" t="str">
        <f>IF(L78&gt;1,VLOOKUP(L78,DB!$A$4:$B$500,2,0),"")</f>
        <v>WAHS</v>
      </c>
      <c r="K78" s="124"/>
      <c r="L78" s="120" t="s">
        <v>258</v>
      </c>
      <c r="M78" s="115" t="str">
        <f>IF(B78&gt;1,VLOOKUP(B78,DB!$D$4:$F$800,3,0),"")</f>
        <v>BATIK AIR</v>
      </c>
      <c r="N78" s="193"/>
      <c r="O78" s="128" t="str">
        <f t="shared" si="47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0.3708333333</v>
      </c>
      <c r="AE78" s="133">
        <f t="shared" si="48"/>
        <v>0.4215277778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778</v>
      </c>
      <c r="C79" s="146" t="str">
        <f>IF(B79&gt;1,VLOOKUP(B79,DB!$D$4:$E$800,2,0),"")</f>
        <v>C 208</v>
      </c>
      <c r="D79" s="259">
        <v>0.4583333333333333</v>
      </c>
      <c r="E79" s="231" t="b">
        <v>1</v>
      </c>
      <c r="F79" s="148">
        <v>0.49027777777777776</v>
      </c>
      <c r="G79" s="190" t="b">
        <v>1</v>
      </c>
      <c r="H79" s="228" t="s">
        <v>1075</v>
      </c>
      <c r="I79" s="152" t="str">
        <f>IF(K79&gt;1,VLOOKUP(K79,DB!$A$4:$B$500,2,0),"")</f>
        <v>WICN</v>
      </c>
      <c r="J79" s="153" t="str">
        <f>IF(L79&gt;1,VLOOKUP(L79,DB!$A$4:$B$500,2,0),"")</f>
        <v>WICN</v>
      </c>
      <c r="K79" s="169" t="s">
        <v>594</v>
      </c>
      <c r="L79" s="150" t="s">
        <v>591</v>
      </c>
      <c r="M79" s="168" t="str">
        <f>IF(B79&gt;1,VLOOKUP(B79,DB!$D$4:$F$800,3,0),"")</f>
        <v>SUSI AIR</v>
      </c>
      <c r="N79" s="200"/>
      <c r="O79" s="155" t="str">
        <f t="shared" si="47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0.4583333333</v>
      </c>
      <c r="AE79" s="133">
        <f t="shared" si="48"/>
        <v>0.4902777778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413</v>
      </c>
      <c r="C80" s="117" t="str">
        <f>IF(B80&gt;1,VLOOKUP(B80,DB!$D$4:$E$800,2,0),"")</f>
        <v>A 320</v>
      </c>
      <c r="D80" s="252">
        <v>0.49166666666666664</v>
      </c>
      <c r="E80" s="229" t="b">
        <v>1</v>
      </c>
      <c r="F80" s="119">
        <v>0.5208333333333334</v>
      </c>
      <c r="G80" s="192" t="b">
        <v>1</v>
      </c>
      <c r="H80" s="230" t="s">
        <v>1084</v>
      </c>
      <c r="I80" s="122" t="str">
        <f>IF(K80&gt;1,VLOOKUP(K80,DB!$A$4:$B$500,2,0),"")</f>
        <v>WIMN</v>
      </c>
      <c r="J80" s="123" t="str">
        <f>IF(L80&gt;1,VLOOKUP(L80,DB!$A$4:$B$500,2,0),"")</f>
        <v>WARA</v>
      </c>
      <c r="K80" s="124" t="s">
        <v>437</v>
      </c>
      <c r="L80" s="120" t="s">
        <v>483</v>
      </c>
      <c r="M80" s="115" t="str">
        <f>IF(B80&gt;1,VLOOKUP(B80,DB!$D$4:$F$800,3,0),"")</f>
        <v>CITILINK</v>
      </c>
      <c r="N80" s="193"/>
      <c r="O80" s="128" t="str">
        <f t="shared" si="47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0.4916666667</v>
      </c>
      <c r="AE80" s="133">
        <f t="shared" si="48"/>
        <v>0.5208333333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286</v>
      </c>
      <c r="C81" s="146" t="str">
        <f>IF(B81&gt;1,VLOOKUP(B81,DB!$D$4:$E$800,2,0),"")</f>
        <v>A 320</v>
      </c>
      <c r="D81" s="259">
        <v>0.4826388888888889</v>
      </c>
      <c r="E81" s="231" t="b">
        <v>1</v>
      </c>
      <c r="F81" s="148">
        <v>0.55625</v>
      </c>
      <c r="G81" s="190" t="b">
        <v>1</v>
      </c>
      <c r="H81" s="228" t="s">
        <v>1079</v>
      </c>
      <c r="I81" s="152" t="str">
        <f>IF(K81&gt;1,VLOOKUP(K81,DB!$A$4:$B$500,2,0),"")</f>
        <v>WAHI</v>
      </c>
      <c r="J81" s="153" t="str">
        <f>IF(L81&gt;1,VLOOKUP(L81,DB!$A$4:$B$500,2,0),"")</f>
        <v>WIPP</v>
      </c>
      <c r="K81" s="169" t="s">
        <v>247</v>
      </c>
      <c r="L81" s="150" t="s">
        <v>152</v>
      </c>
      <c r="M81" s="168" t="str">
        <f>IF(B81&gt;1,VLOOKUP(B81,DB!$D$4:$F$800,3,0),"")</f>
        <v>BATIK AIR</v>
      </c>
      <c r="N81" s="211"/>
      <c r="O81" s="155" t="str">
        <f t="shared" si="47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0.4826388889</v>
      </c>
      <c r="AE81" s="133">
        <f t="shared" si="48"/>
        <v>0.55625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576</v>
      </c>
      <c r="C82" s="117" t="str">
        <f>IF(B82&gt;1,VLOOKUP(B82,DB!$D$4:$E$800,2,0),"")</f>
        <v>B 738</v>
      </c>
      <c r="D82" s="252">
        <v>0.49722222222222223</v>
      </c>
      <c r="E82" s="229" t="b">
        <v>1</v>
      </c>
      <c r="F82" s="119">
        <v>0.5347222222222222</v>
      </c>
      <c r="G82" s="192" t="b">
        <v>1</v>
      </c>
      <c r="H82" s="230" t="s">
        <v>1087</v>
      </c>
      <c r="I82" s="122" t="str">
        <f>IF(K82&gt;1,VLOOKUP(K82,DB!$A$4:$B$500,2,0),"")</f>
        <v>WIMM</v>
      </c>
      <c r="J82" s="123" t="str">
        <f>IF(L82&gt;1,VLOOKUP(L82,DB!$A$4:$B$500,2,0),"")</f>
        <v>WARR</v>
      </c>
      <c r="K82" s="124" t="s">
        <v>73</v>
      </c>
      <c r="L82" s="120" t="s">
        <v>74</v>
      </c>
      <c r="M82" s="115" t="str">
        <f>IF(B82&gt;1,VLOOKUP(B82,DB!$D$4:$F$800,3,0),"")</f>
        <v>GARUDA</v>
      </c>
      <c r="N82" s="220"/>
      <c r="O82" s="128" t="str">
        <f t="shared" si="47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0.4972222222</v>
      </c>
      <c r="AE82" s="133">
        <f t="shared" si="48"/>
        <v>0.5347222222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100</v>
      </c>
      <c r="C83" s="146" t="str">
        <f>IF(B83&gt;1,VLOOKUP(B83,DB!$D$4:$E$800,2,0),"")</f>
        <v>A 320</v>
      </c>
      <c r="D83" s="259">
        <v>0.47291666666666665</v>
      </c>
      <c r="E83" s="231" t="b">
        <v>1</v>
      </c>
      <c r="F83" s="148"/>
      <c r="G83" s="190" t="b">
        <v>0</v>
      </c>
      <c r="H83" s="228" t="s">
        <v>1163</v>
      </c>
      <c r="I83" s="221" t="s">
        <v>1085</v>
      </c>
      <c r="J83" s="153" t="str">
        <f>IF(L83&gt;1,VLOOKUP(L83,DB!$A$4:$B$500,2,0),"")</f>
        <v/>
      </c>
      <c r="K83" s="169"/>
      <c r="L83" s="150"/>
      <c r="M83" s="168" t="str">
        <f>IF(B83&gt;1,VLOOKUP(B83,DB!$D$4:$F$800,3,0),"")</f>
        <v>BATIK AIR</v>
      </c>
      <c r="N83" s="200"/>
      <c r="O83" s="155" t="str">
        <f t="shared" si="47"/>
        <v>RON</v>
      </c>
      <c r="Q83" s="64" t="str">
        <f t="shared" si="35"/>
        <v>SA20</v>
      </c>
      <c r="R83" s="64" t="str">
        <f t="shared" si="36"/>
        <v>RON</v>
      </c>
      <c r="S83" s="64" t="str">
        <f t="shared" si="37"/>
        <v>A 320</v>
      </c>
      <c r="T83" s="64" t="str">
        <f t="shared" si="38"/>
        <v>PK-BLA</v>
      </c>
      <c r="U83" s="64" t="str">
        <f t="shared" si="39"/>
        <v>BATIK AIR</v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0.4729166667</v>
      </c>
      <c r="AE83" s="133" t="str">
        <f t="shared" si="48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166</v>
      </c>
      <c r="C84" s="117" t="str">
        <f>IF(B84&gt;1,VLOOKUP(B84,DB!$D$4:$E$800,2,0),"")</f>
        <v>A 320</v>
      </c>
      <c r="D84" s="252">
        <v>0.5090277777777777</v>
      </c>
      <c r="E84" s="229" t="b">
        <v>1</v>
      </c>
      <c r="F84" s="119">
        <v>0.5430555555555555</v>
      </c>
      <c r="G84" s="192" t="b">
        <v>1</v>
      </c>
      <c r="H84" s="230" t="s">
        <v>1076</v>
      </c>
      <c r="I84" s="122" t="str">
        <f>IF(K84&gt;1,VLOOKUP(K84,DB!$A$4:$B$500,2,0),"")</f>
        <v>WAHQ</v>
      </c>
      <c r="J84" s="123" t="str">
        <f>IF(L84&gt;1,VLOOKUP(L84,DB!$A$4:$B$500,2,0),"")</f>
        <v>WAHI</v>
      </c>
      <c r="K84" s="124" t="s">
        <v>147</v>
      </c>
      <c r="L84" s="120" t="s">
        <v>245</v>
      </c>
      <c r="M84" s="115" t="str">
        <f>IF(B84&gt;1,VLOOKUP(B84,DB!$D$4:$F$800,3,0),"")</f>
        <v>BATIK AIR</v>
      </c>
      <c r="N84" s="220"/>
      <c r="O84" s="128" t="str">
        <f t="shared" si="47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0.5090277778</v>
      </c>
      <c r="AE84" s="133">
        <f t="shared" si="48"/>
        <v>0.5430555556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203</v>
      </c>
      <c r="C85" s="146" t="str">
        <f>IF(B85&gt;1,VLOOKUP(B85,DB!$D$4:$E$800,2,0),"")</f>
        <v>A 320</v>
      </c>
      <c r="D85" s="259">
        <v>0.5347222222222222</v>
      </c>
      <c r="E85" s="231" t="b">
        <v>1</v>
      </c>
      <c r="F85" s="148">
        <v>0.575</v>
      </c>
      <c r="G85" s="190" t="b">
        <v>1</v>
      </c>
      <c r="H85" s="228" t="s">
        <v>1078</v>
      </c>
      <c r="I85" s="152" t="str">
        <f>IF(K85&gt;1,VLOOKUP(K85,DB!$A$4:$B$500,2,0),"")</f>
        <v>WAHS</v>
      </c>
      <c r="J85" s="153" t="str">
        <f>IF(L85&gt;1,VLOOKUP(L85,DB!$A$4:$B$500,2,0),"")</f>
        <v>WIMM</v>
      </c>
      <c r="K85" s="169" t="s">
        <v>256</v>
      </c>
      <c r="L85" s="150" t="s">
        <v>141</v>
      </c>
      <c r="M85" s="168" t="str">
        <f>IF(B85&gt;1,VLOOKUP(B85,DB!$D$4:$F$800,3,0),"")</f>
        <v>BATIK AIR</v>
      </c>
      <c r="N85" s="211"/>
      <c r="O85" s="155" t="str">
        <f t="shared" si="47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0.5347222222</v>
      </c>
      <c r="AE85" s="133">
        <f t="shared" si="48"/>
        <v>0.575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819</v>
      </c>
      <c r="C86" s="117" t="str">
        <f>IF(B86&gt;1,VLOOKUP(B86,DB!$D$4:$E$800,2,0),"")</f>
        <v>B 733</v>
      </c>
      <c r="D86" s="252">
        <v>0.5173611111111112</v>
      </c>
      <c r="E86" s="229" t="b">
        <v>1</v>
      </c>
      <c r="F86" s="119">
        <v>0.9402777777777778</v>
      </c>
      <c r="G86" s="192" t="b">
        <v>1</v>
      </c>
      <c r="H86" s="230" t="s">
        <v>1101</v>
      </c>
      <c r="I86" s="122" t="str">
        <f>IF(K86&gt;1,VLOOKUP(K86,DB!$A$4:$B$500,2,0),"")</f>
        <v>WALL</v>
      </c>
      <c r="J86" s="123" t="str">
        <f>IF(L86&gt;1,VLOOKUP(L86,DB!$A$4:$B$500,2,0),"")</f>
        <v>WIMM</v>
      </c>
      <c r="K86" s="124" t="s">
        <v>88</v>
      </c>
      <c r="L86" s="120" t="s">
        <v>111</v>
      </c>
      <c r="M86" s="115" t="str">
        <f>IF(B86&gt;1,VLOOKUP(B86,DB!$D$4:$F$800,3,0),"")</f>
        <v>TRI MG</v>
      </c>
      <c r="N86" s="193"/>
      <c r="O86" s="128" t="str">
        <f t="shared" si="47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0.5173611111</v>
      </c>
      <c r="AE86" s="133">
        <f t="shared" si="48"/>
        <v>0.9402777778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696</v>
      </c>
      <c r="C87" s="146" t="str">
        <f>IF(B87&gt;1,VLOOKUP(B87,DB!$D$4:$E$800,2,0),"")</f>
        <v>EMB 135</v>
      </c>
      <c r="D87" s="259">
        <v>0.5430555555555555</v>
      </c>
      <c r="E87" s="231" t="b">
        <v>1</v>
      </c>
      <c r="F87" s="148">
        <v>0.5520833333333334</v>
      </c>
      <c r="G87" s="190" t="b">
        <v>1</v>
      </c>
      <c r="H87" s="228" t="s">
        <v>1100</v>
      </c>
      <c r="I87" s="221" t="s">
        <v>435</v>
      </c>
      <c r="J87" s="150" t="s">
        <v>1171</v>
      </c>
      <c r="K87" s="169"/>
      <c r="L87" s="150"/>
      <c r="M87" s="168" t="str">
        <f>IF(B87&gt;1,VLOOKUP(B87,DB!$D$4:$F$800,3,0),"")</f>
        <v>IAT</v>
      </c>
      <c r="N87" s="211" t="s">
        <v>1283</v>
      </c>
      <c r="O87" s="155" t="str">
        <f t="shared" si="47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0.5430555556</v>
      </c>
      <c r="AE87" s="133">
        <f t="shared" si="48"/>
        <v>0.5520833333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24</v>
      </c>
      <c r="C88" s="117" t="str">
        <f>IF(B88&gt;1,VLOOKUP(B88,DB!$D$4:$E$800,2,0),"")</f>
        <v>B 733</v>
      </c>
      <c r="D88" s="252">
        <v>0.53125</v>
      </c>
      <c r="E88" s="229" t="b">
        <v>1</v>
      </c>
      <c r="F88" s="119">
        <v>0.5875</v>
      </c>
      <c r="G88" s="192" t="b">
        <v>1</v>
      </c>
      <c r="H88" s="230" t="s">
        <v>1097</v>
      </c>
      <c r="I88" s="219" t="s">
        <v>46</v>
      </c>
      <c r="J88" s="120" t="s">
        <v>55</v>
      </c>
      <c r="K88" s="124"/>
      <c r="L88" s="120"/>
      <c r="M88" s="115" t="str">
        <f>IF(B88&gt;1,VLOOKUP(B88,DB!$D$4:$F$800,3,0),"")</f>
        <v>AIRNESIA</v>
      </c>
      <c r="N88" s="193"/>
      <c r="O88" s="128" t="str">
        <f t="shared" si="47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0.53125</v>
      </c>
      <c r="AE88" s="133">
        <f t="shared" si="48"/>
        <v>0.5875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340</v>
      </c>
      <c r="C89" s="146" t="str">
        <f>IF(B89&gt;1,VLOOKUP(B89,DB!$D$4:$E$800,2,0),"")</f>
        <v>ATR 72</v>
      </c>
      <c r="D89" s="259">
        <v>0.5486111111111112</v>
      </c>
      <c r="E89" s="231" t="b">
        <v>1</v>
      </c>
      <c r="F89" s="148">
        <v>0.5722222222222222</v>
      </c>
      <c r="G89" s="190" t="b">
        <v>1</v>
      </c>
      <c r="H89" s="228" t="s">
        <v>1080</v>
      </c>
      <c r="I89" s="152" t="str">
        <f>IF(K89&gt;1,VLOOKUP(K89,DB!$A$4:$B$500,2,0),"")</f>
        <v>WAHH</v>
      </c>
      <c r="J89" s="153" t="str">
        <f>IF(L89&gt;1,VLOOKUP(L89,DB!$A$4:$B$500,2,0),"")</f>
        <v>WAHH</v>
      </c>
      <c r="K89" s="169" t="s">
        <v>535</v>
      </c>
      <c r="L89" s="150" t="s">
        <v>533</v>
      </c>
      <c r="M89" s="168" t="str">
        <f>IF(B89&gt;1,VLOOKUP(B89,DB!$D$4:$F$800,3,0),"")</f>
        <v>CITILINK</v>
      </c>
      <c r="N89" s="200"/>
      <c r="O89" s="155" t="str">
        <f t="shared" si="47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0.5486111111</v>
      </c>
      <c r="AE89" s="133">
        <f t="shared" si="48"/>
        <v>0.5722222222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1044</v>
      </c>
      <c r="C90" s="117" t="str">
        <f>IF(B90&gt;1,VLOOKUP(B90,DB!$D$4:$E$800,2,0),"")</f>
        <v>CT 750</v>
      </c>
      <c r="D90" s="252">
        <v>0.5222222222222223</v>
      </c>
      <c r="E90" s="229" t="b">
        <v>1</v>
      </c>
      <c r="F90" s="119">
        <v>0.6409722222222223</v>
      </c>
      <c r="G90" s="192" t="b">
        <v>1</v>
      </c>
      <c r="H90" s="230" t="s">
        <v>1096</v>
      </c>
      <c r="I90" s="219" t="s">
        <v>1162</v>
      </c>
      <c r="J90" s="120" t="s">
        <v>1284</v>
      </c>
      <c r="K90" s="124"/>
      <c r="L90" s="120"/>
      <c r="M90" s="115" t="s">
        <v>329</v>
      </c>
      <c r="N90" s="193"/>
      <c r="O90" s="128" t="str">
        <f t="shared" si="47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0.5222222222</v>
      </c>
      <c r="AE90" s="133">
        <f t="shared" si="48"/>
        <v>0.6409722222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282</v>
      </c>
      <c r="C91" s="146" t="str">
        <f>IF(B91&gt;1,VLOOKUP(B91,DB!$D$4:$E$800,2,0),"")</f>
        <v>A 320</v>
      </c>
      <c r="D91" s="259">
        <v>0.5472222222222223</v>
      </c>
      <c r="E91" s="231" t="b">
        <v>1</v>
      </c>
      <c r="F91" s="148">
        <v>0.5956616203693557</v>
      </c>
      <c r="G91" s="190" t="b">
        <v>1</v>
      </c>
      <c r="H91" s="228" t="s">
        <v>1077</v>
      </c>
      <c r="I91" s="152" t="str">
        <f>IF(K91&gt;1,VLOOKUP(K91,DB!$A$4:$B$500,2,0),"")</f>
        <v>WARR</v>
      </c>
      <c r="J91" s="153" t="str">
        <f>IF(L91&gt;1,VLOOKUP(L91,DB!$A$4:$B$500,2,0),"")</f>
        <v>WIEE</v>
      </c>
      <c r="K91" s="169" t="s">
        <v>218</v>
      </c>
      <c r="L91" s="150" t="s">
        <v>183</v>
      </c>
      <c r="M91" s="168" t="str">
        <f>IF(B91&gt;1,VLOOKUP(B91,DB!$D$4:$F$800,3,0),"")</f>
        <v>BATIK AIR</v>
      </c>
      <c r="N91" s="200"/>
      <c r="O91" s="155" t="str">
        <f t="shared" si="47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0.5472222222</v>
      </c>
      <c r="AE91" s="133">
        <f t="shared" si="48"/>
        <v>0.5956616204</v>
      </c>
    </row>
    <row r="92">
      <c r="A92" s="115">
        <v>75.0</v>
      </c>
      <c r="B92" s="115" t="s">
        <v>85</v>
      </c>
      <c r="C92" s="117" t="str">
        <f>IF(B92&gt;1,VLOOKUP(B92,DB!$D$4:$E$800,2,0),"")</f>
        <v>A 320</v>
      </c>
      <c r="D92" s="252">
        <v>0.5597222222222222</v>
      </c>
      <c r="E92" s="229" t="b">
        <v>1</v>
      </c>
      <c r="F92" s="119">
        <v>0.5958333333333333</v>
      </c>
      <c r="G92" s="192" t="b">
        <v>1</v>
      </c>
      <c r="H92" s="230" t="s">
        <v>1076</v>
      </c>
      <c r="I92" s="122" t="str">
        <f>IF(K92&gt;1,VLOOKUP(K92,DB!$A$4:$B$500,2,0),"")</f>
        <v>WARR</v>
      </c>
      <c r="J92" s="123" t="str">
        <f>IF(L92&gt;1,VLOOKUP(L92,DB!$A$4:$B$500,2,0),"")</f>
        <v>WARR</v>
      </c>
      <c r="K92" s="124" t="s">
        <v>226</v>
      </c>
      <c r="L92" s="120" t="s">
        <v>198</v>
      </c>
      <c r="M92" s="115" t="str">
        <f>IF(B92&gt;1,VLOOKUP(B92,DB!$D$4:$F$800,3,0),"")</f>
        <v>BATIK AIR</v>
      </c>
      <c r="N92" s="220"/>
      <c r="O92" s="128" t="str">
        <f t="shared" si="47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0.5597222222</v>
      </c>
      <c r="AE92" s="133">
        <f t="shared" si="48"/>
        <v>0.5958333333</v>
      </c>
    </row>
    <row r="93">
      <c r="A93" s="168">
        <v>76.0</v>
      </c>
      <c r="B93" s="168" t="s">
        <v>833</v>
      </c>
      <c r="C93" s="146" t="str">
        <f>IF(B93&gt;1,VLOOKUP(B93,DB!$D$4:$E$800,2,0),"")</f>
        <v>B 733</v>
      </c>
      <c r="D93" s="259">
        <v>0.5736111111111111</v>
      </c>
      <c r="E93" s="231" t="b">
        <v>1</v>
      </c>
      <c r="F93" s="148">
        <v>0.6783973611163674</v>
      </c>
      <c r="G93" s="190" t="b">
        <v>1</v>
      </c>
      <c r="H93" s="228" t="s">
        <v>1093</v>
      </c>
      <c r="I93" s="152" t="str">
        <f>IF(K93&gt;1,VLOOKUP(K93,DB!$A$4:$B$500,2,0),"")</f>
        <v>WAOO</v>
      </c>
      <c r="J93" s="150" t="s">
        <v>55</v>
      </c>
      <c r="K93" s="169" t="s">
        <v>343</v>
      </c>
      <c r="L93" s="150" t="s">
        <v>300</v>
      </c>
      <c r="M93" s="168" t="str">
        <f>IF(B93&gt;1,VLOOKUP(B93,DB!$D$4:$F$800,3,0),"")</f>
        <v>TRIGANA</v>
      </c>
      <c r="N93" s="200"/>
      <c r="O93" s="155" t="str">
        <f t="shared" si="47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0.5736111111</v>
      </c>
      <c r="AE93" s="133">
        <f t="shared" si="48"/>
        <v>0.6783973611</v>
      </c>
    </row>
    <row r="94">
      <c r="A94" s="115">
        <v>77.0</v>
      </c>
      <c r="B94" s="115" t="s">
        <v>307</v>
      </c>
      <c r="C94" s="117" t="str">
        <f>IF(B94&gt;1,VLOOKUP(B94,DB!$D$4:$E$800,2,0),"")</f>
        <v>A 320</v>
      </c>
      <c r="D94" s="252">
        <v>0.5972222222222222</v>
      </c>
      <c r="E94" s="229" t="b">
        <v>1</v>
      </c>
      <c r="F94" s="119">
        <v>0.6420329629618209</v>
      </c>
      <c r="G94" s="192" t="b">
        <v>1</v>
      </c>
      <c r="H94" s="230" t="s">
        <v>1079</v>
      </c>
      <c r="I94" s="122" t="str">
        <f>IF(K94&gt;1,VLOOKUP(K94,DB!$A$4:$B$500,2,0),"")</f>
        <v>WADD</v>
      </c>
      <c r="J94" s="123" t="str">
        <f>IF(L94&gt;1,VLOOKUP(L94,DB!$A$4:$B$500,2,0),"")</f>
        <v>WAHS</v>
      </c>
      <c r="K94" s="124" t="s">
        <v>189</v>
      </c>
      <c r="L94" s="120" t="s">
        <v>262</v>
      </c>
      <c r="M94" s="115" t="str">
        <f>IF(B94&gt;1,VLOOKUP(B94,DB!$D$4:$F$800,3,0),"")</f>
        <v>BATIK AIR</v>
      </c>
      <c r="N94" s="193"/>
      <c r="O94" s="128" t="str">
        <f t="shared" si="47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0.5972222222</v>
      </c>
      <c r="AE94" s="133">
        <f t="shared" si="48"/>
        <v>0.642032963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403</v>
      </c>
      <c r="C95" s="146" t="str">
        <f>IF(B95&gt;1,VLOOKUP(B95,DB!$D$4:$E$800,2,0),"")</f>
        <v>A 320</v>
      </c>
      <c r="D95" s="259">
        <v>0.5819444444444445</v>
      </c>
      <c r="E95" s="231" t="b">
        <v>1</v>
      </c>
      <c r="F95" s="148">
        <v>0.6097222222222223</v>
      </c>
      <c r="G95" s="190" t="b">
        <v>1</v>
      </c>
      <c r="H95" s="228" t="s">
        <v>1087</v>
      </c>
      <c r="I95" s="152" t="str">
        <f>IF(K95&gt;1,VLOOKUP(K95,DB!$A$4:$B$500,2,0),"")</f>
        <v>WIPP</v>
      </c>
      <c r="J95" s="153" t="str">
        <f>IF(L95&gt;1,VLOOKUP(L95,DB!$A$4:$B$500,2,0),"")</f>
        <v>WARR</v>
      </c>
      <c r="K95" s="169" t="s">
        <v>465</v>
      </c>
      <c r="L95" s="150" t="s">
        <v>495</v>
      </c>
      <c r="M95" s="168" t="str">
        <f>IF(B95&gt;1,VLOOKUP(B95,DB!$D$4:$F$800,3,0),"")</f>
        <v>CITILINK</v>
      </c>
      <c r="N95" s="200"/>
      <c r="O95" s="155" t="str">
        <f t="shared" si="47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0.5819444444</v>
      </c>
      <c r="AE95" s="133">
        <f t="shared" si="48"/>
        <v>0.6097222222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385</v>
      </c>
      <c r="C96" s="117" t="str">
        <f>IF(B96&gt;1,VLOOKUP(B96,DB!$D$4:$E$800,2,0),"")</f>
        <v>A 320</v>
      </c>
      <c r="D96" s="252">
        <v>0.6020833333333333</v>
      </c>
      <c r="E96" s="229" t="b">
        <v>1</v>
      </c>
      <c r="F96" s="119">
        <v>0.6652777777777777</v>
      </c>
      <c r="G96" s="192" t="b">
        <v>1</v>
      </c>
      <c r="H96" s="230" t="s">
        <v>1084</v>
      </c>
      <c r="I96" s="122" t="str">
        <f>IF(K96&gt;1,VLOOKUP(K96,DB!$A$4:$B$500,2,0),"")</f>
        <v>WAHI</v>
      </c>
      <c r="J96" s="123" t="str">
        <f>IF(L96&gt;1,VLOOKUP(L96,DB!$A$4:$B$500,2,0),"")</f>
        <v>WIMM</v>
      </c>
      <c r="K96" s="124" t="s">
        <v>469</v>
      </c>
      <c r="L96" s="120" t="s">
        <v>439</v>
      </c>
      <c r="M96" s="115" t="str">
        <f>IF(B96&gt;1,VLOOKUP(B96,DB!$D$4:$F$800,3,0),"")</f>
        <v>CITILINK</v>
      </c>
      <c r="N96" s="220"/>
      <c r="O96" s="128" t="str">
        <f t="shared" si="47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0.6020833333</v>
      </c>
      <c r="AE96" s="133">
        <f t="shared" si="48"/>
        <v>0.6652777778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83</v>
      </c>
      <c r="C97" s="146" t="str">
        <f>IF(B97&gt;1,VLOOKUP(B97,DB!$D$4:$E$800,2,0),"")</f>
        <v>A 320</v>
      </c>
      <c r="D97" s="259">
        <v>0.6076388888888888</v>
      </c>
      <c r="E97" s="231" t="b">
        <v>1</v>
      </c>
      <c r="F97" s="148">
        <v>0.648368356480205</v>
      </c>
      <c r="G97" s="190" t="b">
        <v>1</v>
      </c>
      <c r="H97" s="228" t="s">
        <v>1078</v>
      </c>
      <c r="I97" s="152" t="str">
        <f>IF(K97&gt;1,VLOOKUP(K97,DB!$A$4:$B$500,2,0),"")</f>
        <v>WARA</v>
      </c>
      <c r="J97" s="153" t="str">
        <f>IF(L97&gt;1,VLOOKUP(L97,DB!$A$4:$B$500,2,0),"")</f>
        <v>WADD</v>
      </c>
      <c r="K97" s="169" t="s">
        <v>269</v>
      </c>
      <c r="L97" s="150" t="s">
        <v>196</v>
      </c>
      <c r="M97" s="168" t="str">
        <f>IF(B97&gt;1,VLOOKUP(B97,DB!$D$4:$F$800,3,0),"")</f>
        <v>BATIK AIR</v>
      </c>
      <c r="N97" s="200"/>
      <c r="O97" s="155" t="str">
        <f t="shared" si="47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0.6076388889</v>
      </c>
      <c r="AE97" s="133">
        <f t="shared" si="48"/>
        <v>0.6483683565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823</v>
      </c>
      <c r="C98" s="117" t="str">
        <f>IF(B98&gt;1,VLOOKUP(B98,DB!$D$4:$E$800,2,0),"")</f>
        <v>B 733</v>
      </c>
      <c r="D98" s="252">
        <v>0.6145833333333334</v>
      </c>
      <c r="E98" s="229" t="b">
        <v>1</v>
      </c>
      <c r="F98" s="119">
        <v>0.7159722222222222</v>
      </c>
      <c r="G98" s="192" t="b">
        <v>1</v>
      </c>
      <c r="H98" s="230" t="s">
        <v>1097</v>
      </c>
      <c r="I98" s="122" t="str">
        <f>IF(K98&gt;1,VLOOKUP(K98,DB!$A$4:$B$500,2,0),"")</f>
        <v>WIDN</v>
      </c>
      <c r="J98" s="123" t="str">
        <f>IF(L98&gt;1,VLOOKUP(L98,DB!$A$4:$B$500,2,0),"")</f>
        <v>WIOO</v>
      </c>
      <c r="K98" s="124" t="s">
        <v>316</v>
      </c>
      <c r="L98" s="120" t="s">
        <v>388</v>
      </c>
      <c r="M98" s="115" t="str">
        <f>IF(B98&gt;1,VLOOKUP(B98,DB!$D$4:$F$800,3,0),"")</f>
        <v>TRIGANA</v>
      </c>
      <c r="N98" s="193"/>
      <c r="O98" s="128" t="str">
        <f t="shared" si="47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0.6145833333</v>
      </c>
      <c r="AE98" s="133">
        <f t="shared" si="48"/>
        <v>0.7159722222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734</v>
      </c>
      <c r="C99" s="146" t="str">
        <f>IF(B99&gt;1,VLOOKUP(B99,DB!$D$4:$E$800,2,0),"")</f>
        <v>BE 1900</v>
      </c>
      <c r="D99" s="259">
        <v>0.6210274537006626</v>
      </c>
      <c r="E99" s="231" t="b">
        <v>1</v>
      </c>
      <c r="F99" s="148">
        <v>0.6611111111111111</v>
      </c>
      <c r="G99" s="190" t="b">
        <v>1</v>
      </c>
      <c r="H99" s="228" t="s">
        <v>1100</v>
      </c>
      <c r="I99" s="221" t="s">
        <v>638</v>
      </c>
      <c r="J99" s="150" t="s">
        <v>1275</v>
      </c>
      <c r="K99" s="169"/>
      <c r="L99" s="150"/>
      <c r="M99" s="168" t="str">
        <f>IF(B99&gt;1,VLOOKUP(B99,DB!$D$4:$F$800,3,0),"")</f>
        <v>POLICE</v>
      </c>
      <c r="N99" s="211"/>
      <c r="O99" s="155" t="str">
        <f t="shared" si="47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0.6210274537</v>
      </c>
      <c r="AE99" s="133">
        <f t="shared" si="48"/>
        <v>0.6611111111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413</v>
      </c>
      <c r="C100" s="117" t="str">
        <f>IF(B100&gt;1,VLOOKUP(B100,DB!$D$4:$E$800,2,0),"")</f>
        <v>A 320</v>
      </c>
      <c r="D100" s="252">
        <v>0.6729166666666667</v>
      </c>
      <c r="E100" s="229" t="b">
        <v>1</v>
      </c>
      <c r="F100" s="119">
        <v>0.6979099305608543</v>
      </c>
      <c r="G100" s="192" t="b">
        <v>1</v>
      </c>
      <c r="H100" s="230" t="s">
        <v>1084</v>
      </c>
      <c r="I100" s="122" t="str">
        <f>IF(K100&gt;1,VLOOKUP(K100,DB!$A$4:$B$500,2,0),"")</f>
        <v>WARA</v>
      </c>
      <c r="J100" s="123" t="str">
        <f>IF(L100&gt;1,VLOOKUP(L100,DB!$A$4:$B$500,2,0),"")</f>
        <v>WARR</v>
      </c>
      <c r="K100" s="124" t="s">
        <v>485</v>
      </c>
      <c r="L100" s="120" t="s">
        <v>491</v>
      </c>
      <c r="M100" s="115" t="str">
        <f>IF(B100&gt;1,VLOOKUP(B100,DB!$D$4:$F$800,3,0),"")</f>
        <v>CITILINK</v>
      </c>
      <c r="N100" s="220"/>
      <c r="O100" s="128" t="str">
        <f t="shared" si="47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0.6729166667</v>
      </c>
      <c r="AE100" s="133">
        <f t="shared" si="48"/>
        <v>0.6979099306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885</v>
      </c>
      <c r="C101" s="146" t="str">
        <f>IF(B101&gt;1,VLOOKUP(B101,DB!$D$4:$E$800,2,0),"")</f>
        <v>CL 850</v>
      </c>
      <c r="D101" s="259">
        <v>0.6458333333333334</v>
      </c>
      <c r="E101" s="231" t="b">
        <v>1</v>
      </c>
      <c r="F101" s="148">
        <v>0.6567947685180116</v>
      </c>
      <c r="G101" s="190" t="b">
        <v>1</v>
      </c>
      <c r="H101" s="228" t="s">
        <v>1092</v>
      </c>
      <c r="I101" s="221" t="s">
        <v>13</v>
      </c>
      <c r="J101" s="150" t="s">
        <v>1155</v>
      </c>
      <c r="K101" s="169"/>
      <c r="L101" s="150"/>
      <c r="M101" s="168" t="str">
        <f>IF(B101&gt;1,VLOOKUP(B101,DB!$D$4:$F$800,3,0),"")</f>
        <v/>
      </c>
      <c r="N101" s="211"/>
      <c r="O101" s="155" t="str">
        <f t="shared" si="47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0.6458333333</v>
      </c>
      <c r="AE101" s="133">
        <f t="shared" si="48"/>
        <v>0.6567947685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303</v>
      </c>
      <c r="C102" s="117" t="str">
        <f>IF(B102&gt;1,VLOOKUP(B102,DB!$D$4:$E$800,2,0),"")</f>
        <v>A 320</v>
      </c>
      <c r="D102" s="252">
        <v>0.6701388888888888</v>
      </c>
      <c r="E102" s="229" t="b">
        <v>1</v>
      </c>
      <c r="F102" s="119">
        <v>0.7548611111111111</v>
      </c>
      <c r="G102" s="192" t="b">
        <v>1</v>
      </c>
      <c r="H102" s="230" t="s">
        <v>1077</v>
      </c>
      <c r="I102" s="122" t="str">
        <f>IF(K102&gt;1,VLOOKUP(K102,DB!$A$4:$B$500,2,0),"")</f>
        <v>WAHI</v>
      </c>
      <c r="J102" s="123" t="str">
        <f>IF(L102&gt;1,VLOOKUP(L102,DB!$A$4:$B$500,2,0),"")</f>
        <v>WARR</v>
      </c>
      <c r="K102" s="124" t="s">
        <v>243</v>
      </c>
      <c r="L102" s="120" t="s">
        <v>224</v>
      </c>
      <c r="M102" s="115" t="str">
        <f>IF(B102&gt;1,VLOOKUP(B102,DB!$D$4:$F$800,3,0),"")</f>
        <v>BATIK AIR</v>
      </c>
      <c r="N102" s="193"/>
      <c r="O102" s="128" t="str">
        <f t="shared" si="47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37</v>
      </c>
      <c r="AA102" s="14"/>
      <c r="AD102" s="133">
        <f t="shared" si="40"/>
        <v>0.6701388889</v>
      </c>
      <c r="AE102" s="133">
        <f t="shared" si="48"/>
        <v>0.7548611111</v>
      </c>
    </row>
    <row r="103">
      <c r="A103" s="168">
        <v>86.0</v>
      </c>
      <c r="B103" s="168" t="s">
        <v>286</v>
      </c>
      <c r="C103" s="146" t="str">
        <f>IF(B103&gt;1,VLOOKUP(B103,DB!$D$4:$E$800,2,0),"")</f>
        <v>A 320</v>
      </c>
      <c r="D103" s="259">
        <v>0.6798611111111111</v>
      </c>
      <c r="E103" s="231" t="b">
        <v>1</v>
      </c>
      <c r="F103" s="148">
        <v>0.7083333333333334</v>
      </c>
      <c r="G103" s="190" t="b">
        <v>1</v>
      </c>
      <c r="H103" s="228" t="s">
        <v>1076</v>
      </c>
      <c r="I103" s="152" t="str">
        <f>IF(K103&gt;1,VLOOKUP(K103,DB!$A$4:$B$500,2,0),"")</f>
        <v>WIPP</v>
      </c>
      <c r="J103" s="153" t="str">
        <f>IF(L103&gt;1,VLOOKUP(L103,DB!$A$4:$B$500,2,0),"")</f>
        <v>WARR</v>
      </c>
      <c r="K103" s="169" t="s">
        <v>155</v>
      </c>
      <c r="L103" s="150" t="s">
        <v>202</v>
      </c>
      <c r="M103" s="168" t="str">
        <f>IF(B103&gt;1,VLOOKUP(B103,DB!$D$4:$F$800,3,0),"")</f>
        <v>BATIK AIR</v>
      </c>
      <c r="N103" s="200"/>
      <c r="O103" s="155" t="str">
        <f t="shared" si="47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Z102-'07'!Z102</f>
        <v>-3</v>
      </c>
      <c r="AC103" s="133"/>
      <c r="AD103" s="133">
        <f t="shared" si="40"/>
        <v>0.6798611111</v>
      </c>
      <c r="AE103" s="133">
        <f t="shared" si="48"/>
        <v>0.7083333333</v>
      </c>
    </row>
    <row r="104">
      <c r="A104" s="115">
        <v>87.0</v>
      </c>
      <c r="B104" s="115" t="s">
        <v>418</v>
      </c>
      <c r="C104" s="117" t="str">
        <f>IF(B104&gt;1,VLOOKUP(B104,DB!$D$4:$E$800,2,0),"")</f>
        <v>A 320</v>
      </c>
      <c r="D104" s="252">
        <v>0.7041666666666667</v>
      </c>
      <c r="E104" s="229" t="b">
        <v>1</v>
      </c>
      <c r="F104" s="119">
        <v>0.7388888888888889</v>
      </c>
      <c r="G104" s="192" t="b">
        <v>1</v>
      </c>
      <c r="H104" s="230" t="s">
        <v>1080</v>
      </c>
      <c r="I104" s="122" t="str">
        <f>IF(K104&gt;1,VLOOKUP(K104,DB!$A$4:$B$500,2,0),"")</f>
        <v>WADD</v>
      </c>
      <c r="J104" s="123" t="str">
        <f>IF(L104&gt;1,VLOOKUP(L104,DB!$A$4:$B$500,2,0),"")</f>
        <v>WADD</v>
      </c>
      <c r="K104" s="124" t="s">
        <v>518</v>
      </c>
      <c r="L104" s="120" t="s">
        <v>516</v>
      </c>
      <c r="M104" s="115" t="str">
        <f>IF(B104&gt;1,VLOOKUP(B104,DB!$D$4:$F$800,3,0),"")</f>
        <v>CITILINK</v>
      </c>
      <c r="N104" s="193"/>
      <c r="O104" s="128" t="str">
        <f t="shared" si="47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0.7041666667</v>
      </c>
      <c r="AE104" s="133">
        <f t="shared" si="48"/>
        <v>0.7388888889</v>
      </c>
    </row>
    <row r="105">
      <c r="A105" s="168">
        <v>88.0</v>
      </c>
      <c r="B105" s="168" t="s">
        <v>576</v>
      </c>
      <c r="C105" s="146" t="str">
        <f>IF(B105&gt;1,VLOOKUP(B105,DB!$D$4:$E$800,2,0),"")</f>
        <v>B 738</v>
      </c>
      <c r="D105" s="259">
        <v>0.6974131828756072</v>
      </c>
      <c r="E105" s="231" t="b">
        <v>1</v>
      </c>
      <c r="F105" s="148">
        <v>0.73125</v>
      </c>
      <c r="G105" s="190" t="b">
        <v>1</v>
      </c>
      <c r="H105" s="228" t="s">
        <v>1087</v>
      </c>
      <c r="I105" s="152" t="str">
        <f>IF(K105&gt;1,VLOOKUP(K105,DB!$A$4:$B$500,2,0),"")</f>
        <v>WARR</v>
      </c>
      <c r="J105" s="153" t="str">
        <f>IF(L105&gt;1,VLOOKUP(L105,DB!$A$4:$B$500,2,0),"")</f>
        <v>WIEE</v>
      </c>
      <c r="K105" s="169" t="s">
        <v>77</v>
      </c>
      <c r="L105" s="150" t="s">
        <v>69</v>
      </c>
      <c r="M105" s="168" t="str">
        <f>IF(B105&gt;1,VLOOKUP(B105,DB!$D$4:$F$800,3,0),"")</f>
        <v>GARUDA</v>
      </c>
      <c r="N105" s="200"/>
      <c r="O105" s="155" t="str">
        <f t="shared" si="47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0.6974131829</v>
      </c>
      <c r="AE105" s="133">
        <f t="shared" si="48"/>
        <v>0.73125</v>
      </c>
    </row>
    <row r="106">
      <c r="A106" s="115">
        <v>89.0</v>
      </c>
      <c r="B106" s="115" t="s">
        <v>319</v>
      </c>
      <c r="C106" s="117" t="str">
        <f>IF(B106&gt;1,VLOOKUP(B106,DB!$D$4:$E$800,2,0),"")</f>
        <v>A 320</v>
      </c>
      <c r="D106" s="252">
        <v>0.7229166666666667</v>
      </c>
      <c r="E106" s="229" t="b">
        <v>1</v>
      </c>
      <c r="F106" s="119">
        <v>0.8125</v>
      </c>
      <c r="G106" s="192" t="b">
        <v>1</v>
      </c>
      <c r="H106" s="230" t="s">
        <v>1084</v>
      </c>
      <c r="I106" s="122" t="str">
        <f>IF(K106&gt;1,VLOOKUP(K106,DB!$A$4:$B$500,2,0),"")</f>
        <v>WARR</v>
      </c>
      <c r="J106" s="123" t="str">
        <f>IF(L106&gt;1,VLOOKUP(L106,DB!$A$4:$B$500,2,0),"")</f>
        <v>WARR</v>
      </c>
      <c r="K106" s="124" t="s">
        <v>210</v>
      </c>
      <c r="L106" s="120" t="s">
        <v>228</v>
      </c>
      <c r="M106" s="115" t="str">
        <f>IF(B106&gt;1,VLOOKUP(B106,DB!$D$4:$F$800,3,0),"")</f>
        <v>BATIK AIR</v>
      </c>
      <c r="N106" s="220"/>
      <c r="O106" s="128" t="str">
        <f t="shared" si="47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0.7229166667</v>
      </c>
      <c r="AE106" s="133">
        <f t="shared" si="48"/>
        <v>0.8125</v>
      </c>
    </row>
    <row r="107">
      <c r="A107" s="168">
        <v>90.0</v>
      </c>
      <c r="B107" s="168" t="s">
        <v>340</v>
      </c>
      <c r="C107" s="146" t="str">
        <f>IF(B107&gt;1,VLOOKUP(B107,DB!$D$4:$E$800,2,0),"")</f>
        <v>ATR 72</v>
      </c>
      <c r="D107" s="259">
        <v>0.7361111111111112</v>
      </c>
      <c r="E107" s="231" t="b">
        <v>1</v>
      </c>
      <c r="F107" s="148"/>
      <c r="G107" s="190" t="b">
        <v>0</v>
      </c>
      <c r="H107" s="228" t="s">
        <v>1076</v>
      </c>
      <c r="I107" s="152" t="str">
        <f>IF(K107&gt;1,VLOOKUP(K107,DB!$A$4:$B$500,2,0),"")</f>
        <v>WAHH</v>
      </c>
      <c r="J107" s="153" t="str">
        <f>IF(L107&gt;1,VLOOKUP(L107,DB!$A$4:$B$500,2,0),"")</f>
        <v/>
      </c>
      <c r="K107" s="169" t="s">
        <v>539</v>
      </c>
      <c r="L107" s="150"/>
      <c r="M107" s="168" t="str">
        <f>IF(B107&gt;1,VLOOKUP(B107,DB!$D$4:$F$800,3,0),"")</f>
        <v>CITILINK</v>
      </c>
      <c r="N107" s="211"/>
      <c r="O107" s="155" t="str">
        <f t="shared" si="47"/>
        <v>RON</v>
      </c>
      <c r="Q107" s="64" t="str">
        <f t="shared" si="35"/>
        <v>A1</v>
      </c>
      <c r="R107" s="64" t="str">
        <f t="shared" si="36"/>
        <v>RON</v>
      </c>
      <c r="S107" s="64" t="str">
        <f t="shared" si="37"/>
        <v>ATR 72</v>
      </c>
      <c r="T107" s="64" t="str">
        <f t="shared" si="38"/>
        <v>PK-GJT</v>
      </c>
      <c r="U107" s="64" t="str">
        <f t="shared" si="39"/>
        <v>CITILINK</v>
      </c>
      <c r="AC107" s="133"/>
      <c r="AD107" s="133">
        <f t="shared" si="40"/>
        <v>0.7361111111</v>
      </c>
      <c r="AE107" s="133" t="str">
        <f t="shared" si="48"/>
        <v>-</v>
      </c>
    </row>
    <row r="108">
      <c r="A108" s="115">
        <v>91.0</v>
      </c>
      <c r="B108" s="115" t="s">
        <v>305</v>
      </c>
      <c r="C108" s="117" t="str">
        <f>IF(B108&gt;1,VLOOKUP(B108,DB!$D$4:$E$800,2,0),"")</f>
        <v>A 320</v>
      </c>
      <c r="D108" s="252">
        <v>0.7840277777777778</v>
      </c>
      <c r="E108" s="229" t="b">
        <v>1</v>
      </c>
      <c r="F108" s="119"/>
      <c r="G108" s="192" t="b">
        <v>0</v>
      </c>
      <c r="H108" s="230" t="s">
        <v>1081</v>
      </c>
      <c r="I108" s="122" t="str">
        <f>IF(K108&gt;1,VLOOKUP(K108,DB!$A$4:$B$500,2,0),"")</f>
        <v>WIMM</v>
      </c>
      <c r="J108" s="123" t="str">
        <f>IF(L108&gt;1,VLOOKUP(L108,DB!$A$4:$B$500,2,0),"")</f>
        <v/>
      </c>
      <c r="K108" s="124" t="s">
        <v>139</v>
      </c>
      <c r="L108" s="120"/>
      <c r="M108" s="115" t="str">
        <f>IF(B108&gt;1,VLOOKUP(B108,DB!$D$4:$F$800,3,0),"")</f>
        <v>BATIK AIR</v>
      </c>
      <c r="N108" s="220"/>
      <c r="O108" s="128" t="str">
        <f t="shared" si="47"/>
        <v>RON</v>
      </c>
      <c r="Q108" s="64" t="str">
        <f t="shared" si="35"/>
        <v>B8</v>
      </c>
      <c r="R108" s="64" t="str">
        <f t="shared" si="36"/>
        <v>RON</v>
      </c>
      <c r="S108" s="64" t="str">
        <f t="shared" si="37"/>
        <v>A 320</v>
      </c>
      <c r="T108" s="64" t="str">
        <f t="shared" si="38"/>
        <v>PK-LUT</v>
      </c>
      <c r="U108" s="64" t="str">
        <f t="shared" si="39"/>
        <v>BATIK AIR</v>
      </c>
      <c r="AC108" s="133"/>
      <c r="AD108" s="133">
        <f t="shared" si="40"/>
        <v>0.7840277778</v>
      </c>
      <c r="AE108" s="133" t="str">
        <f t="shared" si="48"/>
        <v>-</v>
      </c>
    </row>
    <row r="109">
      <c r="A109" s="168">
        <v>92.0</v>
      </c>
      <c r="B109" s="168" t="s">
        <v>1048</v>
      </c>
      <c r="C109" s="146" t="str">
        <f>IF(B109&gt;1,VLOOKUP(B109,DB!$D$4:$E$800,2,0),"")</f>
        <v>FAL 7X</v>
      </c>
      <c r="D109" s="259">
        <v>0.7086123495391803</v>
      </c>
      <c r="E109" s="231" t="b">
        <v>1</v>
      </c>
      <c r="F109" s="148">
        <v>0.7597222222222222</v>
      </c>
      <c r="G109" s="190" t="b">
        <v>1</v>
      </c>
      <c r="H109" s="228" t="s">
        <v>1100</v>
      </c>
      <c r="I109" s="221" t="s">
        <v>1285</v>
      </c>
      <c r="J109" s="150" t="s">
        <v>1150</v>
      </c>
      <c r="L109" s="150"/>
      <c r="M109" s="168" t="s">
        <v>1168</v>
      </c>
      <c r="N109" s="211"/>
      <c r="O109" s="155" t="str">
        <f t="shared" si="47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0.7086123495</v>
      </c>
      <c r="AE109" s="133">
        <f t="shared" si="48"/>
        <v>0.7597222222</v>
      </c>
    </row>
    <row r="110">
      <c r="A110" s="115">
        <v>93.0</v>
      </c>
      <c r="B110" s="115" t="s">
        <v>282</v>
      </c>
      <c r="C110" s="117" t="str">
        <f>IF(B110&gt;1,VLOOKUP(B110,DB!$D$4:$E$800,2,0),"")</f>
        <v>A 320</v>
      </c>
      <c r="D110" s="252">
        <v>0.7729166666666667</v>
      </c>
      <c r="E110" s="229" t="b">
        <v>1</v>
      </c>
      <c r="F110" s="119">
        <v>0.8055555555555556</v>
      </c>
      <c r="G110" s="192" t="b">
        <v>1</v>
      </c>
      <c r="H110" s="230" t="s">
        <v>1087</v>
      </c>
      <c r="I110" s="122" t="str">
        <f>IF(K110&gt;1,VLOOKUP(K110,DB!$A$4:$B$500,2,0),"")</f>
        <v>WIEE</v>
      </c>
      <c r="J110" s="123" t="str">
        <f>IF(L110&gt;1,VLOOKUP(L110,DB!$A$4:$B$500,2,0),"")</f>
        <v>WIPP</v>
      </c>
      <c r="K110" s="124" t="s">
        <v>181</v>
      </c>
      <c r="L110" s="120" t="s">
        <v>161</v>
      </c>
      <c r="M110" s="115" t="str">
        <f>IF(B110&gt;1,VLOOKUP(B110,DB!$D$4:$F$800,3,0),"")</f>
        <v>BATIK AIR</v>
      </c>
      <c r="N110" s="193"/>
      <c r="O110" s="128" t="str">
        <f t="shared" si="47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0.7729166667</v>
      </c>
      <c r="AE110" s="133">
        <f t="shared" si="48"/>
        <v>0.8055555556</v>
      </c>
    </row>
    <row r="111">
      <c r="A111" s="168">
        <v>94.0</v>
      </c>
      <c r="B111" s="168" t="s">
        <v>307</v>
      </c>
      <c r="C111" s="146" t="str">
        <f>IF(B111&gt;1,VLOOKUP(B111,DB!$D$4:$E$800,2,0),"")</f>
        <v>A 320</v>
      </c>
      <c r="D111" s="259">
        <v>0.7458333333333333</v>
      </c>
      <c r="E111" s="231" t="b">
        <v>1</v>
      </c>
      <c r="F111" s="148">
        <v>0.7923611111111111</v>
      </c>
      <c r="G111" s="190" t="b">
        <v>1</v>
      </c>
      <c r="H111" s="228" t="s">
        <v>1078</v>
      </c>
      <c r="I111" s="152" t="str">
        <f>IF(K111&gt;1,VLOOKUP(K111,DB!$A$4:$B$500,2,0),"")</f>
        <v>WAHS</v>
      </c>
      <c r="J111" s="153" t="str">
        <f>IF(L111&gt;1,VLOOKUP(L111,DB!$A$4:$B$500,2,0),"")</f>
        <v>WIBB</v>
      </c>
      <c r="K111" s="169" t="s">
        <v>260</v>
      </c>
      <c r="L111" s="150" t="s">
        <v>177</v>
      </c>
      <c r="M111" s="168" t="str">
        <f>IF(B111&gt;1,VLOOKUP(B111,DB!$D$4:$F$800,3,0),"")</f>
        <v>BATIK AIR</v>
      </c>
      <c r="N111" s="211"/>
      <c r="O111" s="155" t="str">
        <f t="shared" si="47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0.7458333333</v>
      </c>
      <c r="AE111" s="133">
        <f t="shared" si="48"/>
        <v>0.7923611111</v>
      </c>
    </row>
    <row r="112">
      <c r="A112" s="115">
        <v>95.0</v>
      </c>
      <c r="B112" s="115" t="s">
        <v>715</v>
      </c>
      <c r="C112" s="117" t="str">
        <f>IF(B112&gt;1,VLOOKUP(B112,DB!$D$4:$E$800,2,0),"")</f>
        <v>ATR 72</v>
      </c>
      <c r="D112" s="252">
        <v>0.8243055555555555</v>
      </c>
      <c r="E112" s="229" t="b">
        <v>1</v>
      </c>
      <c r="F112" s="119"/>
      <c r="G112" s="192" t="b">
        <v>0</v>
      </c>
      <c r="H112" s="230" t="s">
        <v>1078</v>
      </c>
      <c r="I112" s="122" t="str">
        <f>IF(K112&gt;1,VLOOKUP(K112,DB!$A$4:$B$500,2,0),"")</f>
        <v>WIDM</v>
      </c>
      <c r="J112" s="123" t="str">
        <f>IF(L112&gt;1,VLOOKUP(L112,DB!$A$4:$B$500,2,0),"")</f>
        <v/>
      </c>
      <c r="K112" s="124" t="s">
        <v>424</v>
      </c>
      <c r="L112" s="120"/>
      <c r="M112" s="115" t="str">
        <f>IF(B112&gt;1,VLOOKUP(B112,DB!$D$4:$F$800,3,0),"")</f>
        <v>PELITA</v>
      </c>
      <c r="N112" s="220"/>
      <c r="O112" s="128" t="str">
        <f t="shared" si="47"/>
        <v>RON</v>
      </c>
      <c r="Q112" s="64" t="str">
        <f t="shared" si="35"/>
        <v>A2</v>
      </c>
      <c r="R112" s="64" t="str">
        <f t="shared" si="36"/>
        <v>RON</v>
      </c>
      <c r="S112" s="64" t="str">
        <f t="shared" si="37"/>
        <v>ATR 72</v>
      </c>
      <c r="T112" s="64" t="str">
        <f t="shared" si="38"/>
        <v>PK-PAH</v>
      </c>
      <c r="U112" s="64" t="str">
        <f t="shared" si="39"/>
        <v>PELITA</v>
      </c>
      <c r="AC112" s="133"/>
      <c r="AD112" s="133">
        <f t="shared" si="40"/>
        <v>0.8243055556</v>
      </c>
      <c r="AE112" s="133" t="str">
        <f t="shared" si="48"/>
        <v>-</v>
      </c>
    </row>
    <row r="113">
      <c r="A113" s="168">
        <v>96.0</v>
      </c>
      <c r="B113" s="168" t="s">
        <v>24</v>
      </c>
      <c r="C113" s="146" t="str">
        <f>IF(B113&gt;1,VLOOKUP(B113,DB!$D$4:$E$800,2,0),"")</f>
        <v>B 733</v>
      </c>
      <c r="D113" s="259">
        <v>0.7798611111111111</v>
      </c>
      <c r="E113" s="231" t="b">
        <v>1</v>
      </c>
      <c r="F113" s="148">
        <v>0.9486111111111111</v>
      </c>
      <c r="G113" s="190" t="b">
        <v>1</v>
      </c>
      <c r="H113" s="228" t="s">
        <v>1097</v>
      </c>
      <c r="I113" s="221" t="s">
        <v>55</v>
      </c>
      <c r="J113" s="150" t="s">
        <v>23</v>
      </c>
      <c r="K113" s="169"/>
      <c r="L113" s="150"/>
      <c r="M113" s="168" t="str">
        <f>IF(B113&gt;1,VLOOKUP(B113,DB!$D$4:$F$800,3,0),"")</f>
        <v>AIRNESIA</v>
      </c>
      <c r="N113" s="200"/>
      <c r="O113" s="155" t="str">
        <f t="shared" si="47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0.7798611111</v>
      </c>
      <c r="AE113" s="133">
        <f t="shared" si="48"/>
        <v>0.9486111111</v>
      </c>
    </row>
    <row r="114">
      <c r="A114" s="115">
        <v>97.0</v>
      </c>
      <c r="B114" s="115" t="s">
        <v>1048</v>
      </c>
      <c r="C114" s="117" t="str">
        <f>IF(B114&gt;1,VLOOKUP(B114,DB!$D$4:$E$800,2,0),"")</f>
        <v>FAL 7X</v>
      </c>
      <c r="D114" s="252">
        <v>0.7666666666666667</v>
      </c>
      <c r="E114" s="229" t="b">
        <v>1</v>
      </c>
      <c r="F114" s="119"/>
      <c r="G114" s="192" t="b">
        <v>0</v>
      </c>
      <c r="H114" s="230" t="s">
        <v>1150</v>
      </c>
      <c r="I114" s="219" t="s">
        <v>1100</v>
      </c>
      <c r="J114" s="123" t="str">
        <f>IF(L114&gt;1,VLOOKUP(L114,DB!$A$4:$B$500,2,0),"")</f>
        <v/>
      </c>
      <c r="K114" s="124"/>
      <c r="L114" s="120"/>
      <c r="M114" s="115" t="s">
        <v>1168</v>
      </c>
      <c r="N114" s="193"/>
      <c r="O114" s="128" t="str">
        <f t="shared" si="47"/>
        <v>RON</v>
      </c>
      <c r="Q114" s="64" t="str">
        <f t="shared" si="35"/>
        <v>SA12</v>
      </c>
      <c r="R114" s="64" t="str">
        <f t="shared" si="36"/>
        <v>RON</v>
      </c>
      <c r="S114" s="64" t="str">
        <f t="shared" si="37"/>
        <v>FAL 7X</v>
      </c>
      <c r="T114" s="64" t="str">
        <f t="shared" si="38"/>
        <v>F-RAFA</v>
      </c>
      <c r="U114" s="64" t="str">
        <f t="shared" si="39"/>
        <v>JAS</v>
      </c>
      <c r="AC114" s="133"/>
      <c r="AD114" s="133">
        <f t="shared" si="40"/>
        <v>0.7666666667</v>
      </c>
      <c r="AE114" s="133" t="str">
        <f t="shared" si="48"/>
        <v>-</v>
      </c>
    </row>
    <row r="115">
      <c r="A115" s="168">
        <v>98.0</v>
      </c>
      <c r="B115" s="168" t="s">
        <v>570</v>
      </c>
      <c r="C115" s="146" t="str">
        <f>IF(B115&gt;1,VLOOKUP(B115,DB!$D$4:$E$800,2,0),"")</f>
        <v>B 738</v>
      </c>
      <c r="D115" s="259">
        <v>0.8298611111111112</v>
      </c>
      <c r="E115" s="231" t="b">
        <v>1</v>
      </c>
      <c r="F115" s="148"/>
      <c r="G115" s="190" t="b">
        <v>0</v>
      </c>
      <c r="H115" s="228" t="s">
        <v>1087</v>
      </c>
      <c r="I115" s="152" t="str">
        <f>IF(K115&gt;1,VLOOKUP(K115,DB!$A$4:$B$500,2,0),"")</f>
        <v>WIEE</v>
      </c>
      <c r="J115" s="153" t="str">
        <f>IF(L115&gt;1,VLOOKUP(L115,DB!$A$4:$B$500,2,0),"")</f>
        <v/>
      </c>
      <c r="K115" s="169" t="s">
        <v>66</v>
      </c>
      <c r="L115" s="150"/>
      <c r="M115" s="168" t="str">
        <f>IF(B115&gt;1,VLOOKUP(B115,DB!$D$4:$F$800,3,0),"")</f>
        <v>GARUDA</v>
      </c>
      <c r="N115" s="200"/>
      <c r="O115" s="155" t="str">
        <f t="shared" si="47"/>
        <v>RON</v>
      </c>
      <c r="Q115" s="64" t="str">
        <f t="shared" si="35"/>
        <v>B2</v>
      </c>
      <c r="R115" s="64" t="str">
        <f t="shared" si="36"/>
        <v>RON</v>
      </c>
      <c r="S115" s="64" t="str">
        <f t="shared" si="37"/>
        <v>B 738</v>
      </c>
      <c r="T115" s="64" t="str">
        <f t="shared" si="38"/>
        <v>PK-GFU</v>
      </c>
      <c r="U115" s="64" t="str">
        <f t="shared" si="39"/>
        <v>GARUDA</v>
      </c>
      <c r="AC115" s="133"/>
      <c r="AD115" s="133">
        <f t="shared" si="40"/>
        <v>0.8298611111</v>
      </c>
      <c r="AE115" s="133" t="str">
        <f t="shared" si="48"/>
        <v>-</v>
      </c>
    </row>
    <row r="116">
      <c r="A116" s="115">
        <v>99.0</v>
      </c>
      <c r="B116" s="115" t="s">
        <v>754</v>
      </c>
      <c r="C116" s="117" t="str">
        <f>IF(B116&gt;1,VLOOKUP(B116,DB!$D$4:$E$800,2,0),"")</f>
        <v>EMB 135</v>
      </c>
      <c r="D116" s="252">
        <v>0.7895833333333333</v>
      </c>
      <c r="E116" s="229" t="b">
        <v>1</v>
      </c>
      <c r="F116" s="119">
        <v>0.8090277777777778</v>
      </c>
      <c r="G116" s="192" t="b">
        <v>1</v>
      </c>
      <c r="H116" s="230" t="s">
        <v>1100</v>
      </c>
      <c r="I116" s="219" t="s">
        <v>190</v>
      </c>
      <c r="J116" s="120" t="s">
        <v>1171</v>
      </c>
      <c r="K116" s="124"/>
      <c r="L116" s="120"/>
      <c r="M116" s="115" t="str">
        <f>IF(B116&gt;1,VLOOKUP(B116,DB!$D$4:$F$800,3,0),"")</f>
        <v>PREMI</v>
      </c>
      <c r="N116" s="220"/>
      <c r="O116" s="128" t="str">
        <f t="shared" si="47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0.7895833333</v>
      </c>
      <c r="AE116" s="133">
        <f t="shared" si="48"/>
        <v>0.8090277778</v>
      </c>
    </row>
    <row r="117">
      <c r="A117" s="168">
        <v>100.0</v>
      </c>
      <c r="B117" s="168" t="s">
        <v>833</v>
      </c>
      <c r="C117" s="146" t="str">
        <f>IF(B117&gt;1,VLOOKUP(B117,DB!$D$4:$E$800,2,0),"")</f>
        <v>B 733</v>
      </c>
      <c r="D117" s="259">
        <v>0.8388888888888889</v>
      </c>
      <c r="E117" s="231" t="b">
        <v>1</v>
      </c>
      <c r="F117" s="148">
        <v>0.9368055555555556</v>
      </c>
      <c r="G117" s="190" t="b">
        <v>1</v>
      </c>
      <c r="H117" s="228" t="s">
        <v>1093</v>
      </c>
      <c r="I117" s="152" t="str">
        <f>IF(K117&gt;1,VLOOKUP(K117,DB!$A$4:$B$500,2,0),"")</f>
        <v>WAGG</v>
      </c>
      <c r="J117" s="153" t="str">
        <f>IF(L117&gt;1,VLOOKUP(L117,DB!$A$4:$B$500,2,0),"")</f>
        <v>WIMM</v>
      </c>
      <c r="K117" s="169" t="s">
        <v>304</v>
      </c>
      <c r="L117" s="150" t="s">
        <v>290</v>
      </c>
      <c r="M117" s="168" t="str">
        <f>IF(B117&gt;1,VLOOKUP(B117,DB!$D$4:$F$800,3,0),"")</f>
        <v>TRIGANA</v>
      </c>
      <c r="N117" s="211"/>
      <c r="O117" s="155" t="str">
        <f t="shared" si="47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0.8388888889</v>
      </c>
      <c r="AE117" s="133">
        <f t="shared" si="48"/>
        <v>0.9368055556</v>
      </c>
    </row>
    <row r="118">
      <c r="A118" s="115">
        <v>101.0</v>
      </c>
      <c r="B118" s="115" t="s">
        <v>413</v>
      </c>
      <c r="C118" s="117" t="str">
        <f>IF(B118&gt;1,VLOOKUP(B118,DB!$D$4:$E$800,2,0),"")</f>
        <v>A 320</v>
      </c>
      <c r="D118" s="252">
        <v>0.8444444444444444</v>
      </c>
      <c r="E118" s="229" t="b">
        <v>1</v>
      </c>
      <c r="F118" s="119"/>
      <c r="G118" s="192" t="b">
        <v>0</v>
      </c>
      <c r="H118" s="230" t="s">
        <v>1084</v>
      </c>
      <c r="I118" s="122" t="str">
        <f>IF(K118&gt;1,VLOOKUP(K118,DB!$A$4:$B$500,2,0),"")</f>
        <v>WARR</v>
      </c>
      <c r="J118" s="123" t="str">
        <f>IF(L118&gt;1,VLOOKUP(L118,DB!$A$4:$B$500,2,0),"")</f>
        <v/>
      </c>
      <c r="K118" s="124" t="s">
        <v>493</v>
      </c>
      <c r="L118" s="120"/>
      <c r="M118" s="115" t="str">
        <f>IF(B118&gt;1,VLOOKUP(B118,DB!$D$4:$F$800,3,0),"")</f>
        <v>CITILINK</v>
      </c>
      <c r="N118" s="193"/>
      <c r="O118" s="128" t="str">
        <f t="shared" si="47"/>
        <v>RON</v>
      </c>
      <c r="Q118" s="64" t="str">
        <f t="shared" si="35"/>
        <v>B1</v>
      </c>
      <c r="R118" s="64" t="str">
        <f t="shared" si="36"/>
        <v>RON</v>
      </c>
      <c r="S118" s="64" t="str">
        <f t="shared" si="37"/>
        <v>A 320</v>
      </c>
      <c r="T118" s="64" t="str">
        <f t="shared" si="38"/>
        <v>PK-GQI</v>
      </c>
      <c r="U118" s="64" t="str">
        <f t="shared" si="39"/>
        <v>CITILINK</v>
      </c>
      <c r="AC118" s="133"/>
      <c r="AD118" s="133">
        <f t="shared" si="40"/>
        <v>0.8444444444</v>
      </c>
      <c r="AE118" s="133" t="str">
        <f t="shared" si="48"/>
        <v>-</v>
      </c>
    </row>
    <row r="119">
      <c r="A119" s="168">
        <v>102.0</v>
      </c>
      <c r="B119" s="168" t="s">
        <v>83</v>
      </c>
      <c r="C119" s="146" t="str">
        <f>IF(B119&gt;1,VLOOKUP(B119,DB!$D$4:$E$800,2,0),"")</f>
        <v>A 320</v>
      </c>
      <c r="D119" s="259">
        <v>0.8534722222222222</v>
      </c>
      <c r="E119" s="231" t="b">
        <v>1</v>
      </c>
      <c r="F119" s="148"/>
      <c r="G119" s="190" t="b">
        <v>0</v>
      </c>
      <c r="H119" s="228" t="s">
        <v>1085</v>
      </c>
      <c r="I119" s="152" t="str">
        <f>IF(K119&gt;1,VLOOKUP(K119,DB!$A$4:$B$500,2,0),"")</f>
        <v>WADD</v>
      </c>
      <c r="J119" s="153" t="str">
        <f>IF(L119&gt;1,VLOOKUP(L119,DB!$A$4:$B$500,2,0),"")</f>
        <v/>
      </c>
      <c r="K119" s="169" t="s">
        <v>194</v>
      </c>
      <c r="L119" s="150"/>
      <c r="M119" s="168" t="str">
        <f>IF(B119&gt;1,VLOOKUP(B119,DB!$D$4:$F$800,3,0),"")</f>
        <v>BATIK AIR</v>
      </c>
      <c r="N119" s="200"/>
      <c r="O119" s="155" t="str">
        <f t="shared" si="47"/>
        <v>RON</v>
      </c>
      <c r="Q119" s="64" t="str">
        <f t="shared" si="35"/>
        <v>B9</v>
      </c>
      <c r="R119" s="64" t="str">
        <f t="shared" si="36"/>
        <v>RON</v>
      </c>
      <c r="S119" s="64" t="str">
        <f t="shared" si="37"/>
        <v>A 320</v>
      </c>
      <c r="T119" s="64" t="str">
        <f t="shared" si="38"/>
        <v>PK-BKT</v>
      </c>
      <c r="U119" s="64" t="str">
        <f t="shared" si="39"/>
        <v>BATIK AIR</v>
      </c>
      <c r="AC119" s="133"/>
      <c r="AD119" s="133">
        <f t="shared" si="40"/>
        <v>0.8534722222</v>
      </c>
      <c r="AE119" s="133" t="str">
        <f t="shared" si="48"/>
        <v>-</v>
      </c>
    </row>
    <row r="120">
      <c r="A120" s="115">
        <v>103.0</v>
      </c>
      <c r="B120" s="115" t="s">
        <v>286</v>
      </c>
      <c r="C120" s="117" t="str">
        <f>IF(B120&gt;1,VLOOKUP(B120,DB!$D$4:$E$800,2,0),"")</f>
        <v>A 320</v>
      </c>
      <c r="D120" s="252">
        <v>0.8506944444444444</v>
      </c>
      <c r="E120" s="229" t="b">
        <v>1</v>
      </c>
      <c r="F120" s="119">
        <v>0.8666666666666667</v>
      </c>
      <c r="G120" s="192" t="b">
        <v>1</v>
      </c>
      <c r="H120" s="230" t="s">
        <v>1092</v>
      </c>
      <c r="I120" s="122" t="str">
        <f>IF(K120&gt;1,VLOOKUP(K120,DB!$A$4:$B$500,2,0),"")</f>
        <v>WARR</v>
      </c>
      <c r="J120" s="120" t="s">
        <v>1151</v>
      </c>
      <c r="K120" s="124" t="s">
        <v>200</v>
      </c>
      <c r="L120" s="120"/>
      <c r="M120" s="115" t="str">
        <f>IF(B120&gt;1,VLOOKUP(B120,DB!$D$4:$F$800,3,0),"")</f>
        <v>BATIK AIR</v>
      </c>
      <c r="N120" s="193"/>
      <c r="O120" s="128" t="str">
        <f t="shared" si="47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0.8506944444</v>
      </c>
      <c r="AE120" s="133">
        <f t="shared" si="48"/>
        <v>0.8666666667</v>
      </c>
    </row>
    <row r="121">
      <c r="A121" s="168">
        <v>104.0</v>
      </c>
      <c r="B121" s="168" t="s">
        <v>827</v>
      </c>
      <c r="C121" s="146" t="str">
        <f>IF(B121&gt;1,VLOOKUP(B121,DB!$D$4:$E$800,2,0),"")</f>
        <v>B 733</v>
      </c>
      <c r="D121" s="259">
        <v>0.8416666666666667</v>
      </c>
      <c r="E121" s="231" t="b">
        <v>1</v>
      </c>
      <c r="F121" s="148">
        <v>0.93125</v>
      </c>
      <c r="G121" s="190" t="b">
        <v>1</v>
      </c>
      <c r="H121" s="228" t="s">
        <v>1088</v>
      </c>
      <c r="I121" s="152" t="str">
        <f>IF(K121&gt;1,VLOOKUP(K121,DB!$A$4:$B$500,2,0),"")</f>
        <v>WIOO</v>
      </c>
      <c r="J121" s="153" t="str">
        <f>IF(L121&gt;1,VLOOKUP(L121,DB!$A$4:$B$500,2,0),"")</f>
        <v>WAAA</v>
      </c>
      <c r="K121" s="169" t="s">
        <v>384</v>
      </c>
      <c r="L121" s="150" t="s">
        <v>335</v>
      </c>
      <c r="M121" s="168" t="str">
        <f>IF(B121&gt;1,VLOOKUP(B121,DB!$D$4:$F$800,3,0),"")</f>
        <v>TRIGANA</v>
      </c>
      <c r="N121" s="200"/>
      <c r="O121" s="155" t="str">
        <f t="shared" si="47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0.8416666667</v>
      </c>
      <c r="AE121" s="133">
        <f t="shared" si="48"/>
        <v>0.93125</v>
      </c>
    </row>
    <row r="122">
      <c r="A122" s="115">
        <v>105.0</v>
      </c>
      <c r="B122" s="115" t="s">
        <v>885</v>
      </c>
      <c r="C122" s="117" t="str">
        <f>IF(B122&gt;1,VLOOKUP(B122,DB!$D$4:$E$800,2,0),"")</f>
        <v>CL 850</v>
      </c>
      <c r="D122" s="252">
        <v>0.6631944444444444</v>
      </c>
      <c r="E122" s="229" t="b">
        <v>1</v>
      </c>
      <c r="F122" s="119"/>
      <c r="G122" s="192" t="b">
        <v>0</v>
      </c>
      <c r="H122" s="230" t="s">
        <v>1155</v>
      </c>
      <c r="I122" s="219" t="s">
        <v>1092</v>
      </c>
      <c r="J122" s="123" t="str">
        <f>IF(L122&gt;1,VLOOKUP(L122,DB!$A$4:$B$500,2,0),"")</f>
        <v/>
      </c>
      <c r="K122" s="124"/>
      <c r="L122" s="120"/>
      <c r="M122" s="115" t="s">
        <v>738</v>
      </c>
      <c r="N122" s="193"/>
      <c r="O122" s="128" t="str">
        <f t="shared" si="47"/>
        <v>RON</v>
      </c>
      <c r="Q122" s="64" t="str">
        <f t="shared" si="35"/>
        <v>SA19</v>
      </c>
      <c r="R122" s="64" t="str">
        <f t="shared" si="36"/>
        <v>RON</v>
      </c>
      <c r="S122" s="64" t="str">
        <f t="shared" si="37"/>
        <v>CL 850</v>
      </c>
      <c r="T122" s="64" t="str">
        <f t="shared" si="38"/>
        <v>PK-IDR</v>
      </c>
      <c r="U122" s="64" t="str">
        <f t="shared" si="39"/>
        <v>PREMI</v>
      </c>
      <c r="AC122" s="133"/>
      <c r="AD122" s="133">
        <f t="shared" si="40"/>
        <v>0.6631944444</v>
      </c>
      <c r="AE122" s="133" t="str">
        <f t="shared" si="48"/>
        <v>-</v>
      </c>
    </row>
    <row r="123">
      <c r="A123" s="168">
        <v>106.0</v>
      </c>
      <c r="B123" s="168" t="s">
        <v>303</v>
      </c>
      <c r="C123" s="146" t="str">
        <f>IF(B123&gt;1,VLOOKUP(B123,DB!$D$4:$E$800,2,0),"")</f>
        <v>A 320</v>
      </c>
      <c r="D123" s="259">
        <v>0.8881944444444444</v>
      </c>
      <c r="E123" s="231" t="b">
        <v>1</v>
      </c>
      <c r="F123" s="148"/>
      <c r="G123" s="190" t="b">
        <v>0</v>
      </c>
      <c r="H123" s="228" t="s">
        <v>1080</v>
      </c>
      <c r="I123" s="152" t="str">
        <f>IF(K123&gt;1,VLOOKUP(K123,DB!$A$4:$B$500,2,0),"")</f>
        <v>WARR</v>
      </c>
      <c r="J123" s="153" t="str">
        <f>IF(L123&gt;1,VLOOKUP(L123,DB!$A$4:$B$500,2,0),"")</f>
        <v/>
      </c>
      <c r="K123" s="169" t="s">
        <v>222</v>
      </c>
      <c r="L123" s="150"/>
      <c r="M123" s="168" t="str">
        <f>IF(B123&gt;1,VLOOKUP(B123,DB!$D$4:$F$800,3,0),"")</f>
        <v>BATIK AIR</v>
      </c>
      <c r="N123" s="200"/>
      <c r="O123" s="155" t="str">
        <f t="shared" si="47"/>
        <v>RON</v>
      </c>
      <c r="Q123" s="64" t="str">
        <f t="shared" si="35"/>
        <v>A3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PK-LUS</v>
      </c>
      <c r="U123" s="64" t="str">
        <f t="shared" si="39"/>
        <v>BATIK AIR</v>
      </c>
      <c r="AC123" s="133"/>
      <c r="AD123" s="133">
        <f t="shared" si="40"/>
        <v>0.8881944444</v>
      </c>
      <c r="AE123" s="133" t="str">
        <f t="shared" si="48"/>
        <v>-</v>
      </c>
    </row>
    <row r="124">
      <c r="A124" s="115">
        <v>107.0</v>
      </c>
      <c r="B124" s="115" t="s">
        <v>385</v>
      </c>
      <c r="C124" s="117" t="str">
        <f>IF(B124&gt;1,VLOOKUP(B124,DB!$D$4:$E$800,2,0),"")</f>
        <v>A 320</v>
      </c>
      <c r="D124" s="252">
        <v>0.8972222222222223</v>
      </c>
      <c r="E124" s="229" t="b">
        <v>1</v>
      </c>
      <c r="F124" s="119"/>
      <c r="G124" s="192" t="b">
        <v>0</v>
      </c>
      <c r="H124" s="230" t="s">
        <v>1092</v>
      </c>
      <c r="I124" s="122" t="str">
        <f>IF(K124&gt;1,VLOOKUP(K124,DB!$A$4:$B$500,2,0),"")</f>
        <v>WIMM</v>
      </c>
      <c r="J124" s="123" t="str">
        <f>IF(L124&gt;1,VLOOKUP(L124,DB!$A$4:$B$500,2,0),"")</f>
        <v/>
      </c>
      <c r="K124" s="124" t="s">
        <v>441</v>
      </c>
      <c r="L124" s="125"/>
      <c r="M124" s="115" t="str">
        <f>IF(B124&gt;1,VLOOKUP(B124,DB!$D$4:$F$800,3,0),"")</f>
        <v>CITILINK</v>
      </c>
      <c r="N124" s="193"/>
      <c r="O124" s="128" t="str">
        <f t="shared" si="47"/>
        <v>RON</v>
      </c>
      <c r="Q124" s="64" t="str">
        <f t="shared" si="35"/>
        <v>B3</v>
      </c>
      <c r="R124" s="64" t="str">
        <f t="shared" si="36"/>
        <v>RON</v>
      </c>
      <c r="S124" s="64" t="str">
        <f t="shared" si="37"/>
        <v>A 320</v>
      </c>
      <c r="T124" s="64" t="str">
        <f t="shared" si="38"/>
        <v>PK-GLV</v>
      </c>
      <c r="U124" s="64" t="str">
        <f t="shared" si="39"/>
        <v>CITILINK</v>
      </c>
      <c r="AC124" s="133"/>
      <c r="AD124" s="133">
        <f t="shared" si="40"/>
        <v>0.8972222222</v>
      </c>
      <c r="AE124" s="133" t="str">
        <f t="shared" si="48"/>
        <v>-</v>
      </c>
    </row>
    <row r="125">
      <c r="A125" s="168">
        <v>108.0</v>
      </c>
      <c r="B125" s="168" t="s">
        <v>286</v>
      </c>
      <c r="C125" s="146" t="str">
        <f>IF(B125&gt;1,VLOOKUP(B125,DB!$D$4:$E$800,2,0),"")</f>
        <v>A 320</v>
      </c>
      <c r="D125" s="259">
        <v>0.8722222222222222</v>
      </c>
      <c r="E125" s="231" t="b">
        <v>1</v>
      </c>
      <c r="F125" s="148"/>
      <c r="G125" s="190" t="b">
        <v>0</v>
      </c>
      <c r="H125" s="228" t="s">
        <v>1151</v>
      </c>
      <c r="I125" s="221" t="s">
        <v>1092</v>
      </c>
      <c r="J125" s="153" t="str">
        <f>IF(L125&gt;1,VLOOKUP(L125,DB!$A$4:$B$500,2,0),"")</f>
        <v/>
      </c>
      <c r="K125" s="169"/>
      <c r="L125" s="150"/>
      <c r="M125" s="168" t="str">
        <f>IF(B125&gt;1,VLOOKUP(B125,DB!$D$4:$F$800,3,0),"")</f>
        <v>BATIK AIR</v>
      </c>
      <c r="N125" s="200"/>
      <c r="O125" s="155" t="str">
        <f t="shared" si="47"/>
        <v>RON</v>
      </c>
      <c r="Q125" s="64" t="str">
        <f t="shared" si="35"/>
        <v>SA14</v>
      </c>
      <c r="R125" s="64" t="str">
        <f t="shared" si="36"/>
        <v>RON</v>
      </c>
      <c r="S125" s="64" t="str">
        <f t="shared" si="37"/>
        <v>A 320</v>
      </c>
      <c r="T125" s="64" t="str">
        <f t="shared" si="38"/>
        <v>PK-LUK</v>
      </c>
      <c r="U125" s="64" t="str">
        <f t="shared" si="39"/>
        <v>BATIK AIR</v>
      </c>
      <c r="AC125" s="133"/>
      <c r="AD125" s="133">
        <f t="shared" si="40"/>
        <v>0.8722222222</v>
      </c>
      <c r="AE125" s="133" t="str">
        <f t="shared" si="48"/>
        <v>-</v>
      </c>
    </row>
    <row r="126">
      <c r="A126" s="115">
        <v>109.0</v>
      </c>
      <c r="B126" s="115" t="s">
        <v>1016</v>
      </c>
      <c r="C126" s="117" t="str">
        <f>IF(B126&gt;1,VLOOKUP(B126,DB!$D$4:$E$800,2,0),"")</f>
        <v>G 500</v>
      </c>
      <c r="D126" s="252">
        <v>0.9215277777777777</v>
      </c>
      <c r="E126" s="229" t="b">
        <v>1</v>
      </c>
      <c r="F126" s="119">
        <v>0.9465277777777777</v>
      </c>
      <c r="G126" s="192" t="b">
        <v>1</v>
      </c>
      <c r="H126" s="230" t="s">
        <v>1079</v>
      </c>
      <c r="I126" s="219" t="s">
        <v>1178</v>
      </c>
      <c r="J126" s="120" t="s">
        <v>1171</v>
      </c>
      <c r="K126" s="124"/>
      <c r="L126" s="125"/>
      <c r="M126" s="115" t="s">
        <v>1138</v>
      </c>
      <c r="N126" s="401"/>
      <c r="O126" s="128" t="str">
        <f t="shared" si="47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0.9215277778</v>
      </c>
      <c r="AE126" s="133">
        <f t="shared" si="48"/>
        <v>0.9465277778</v>
      </c>
    </row>
    <row r="127">
      <c r="A127" s="282">
        <v>110.0</v>
      </c>
      <c r="B127" s="282"/>
      <c r="C127" s="283" t="str">
        <f>IF(B127&gt;1,VLOOKUP(B127,DB!$D$4:$E$800,2,0),"")</f>
        <v/>
      </c>
      <c r="D127" s="284"/>
      <c r="E127" s="285" t="b">
        <v>0</v>
      </c>
      <c r="F127" s="286"/>
      <c r="G127" s="287" t="b">
        <v>0</v>
      </c>
      <c r="H127" s="288"/>
      <c r="I127" s="364"/>
      <c r="J127" s="406"/>
      <c r="K127" s="291"/>
      <c r="L127" s="292"/>
      <c r="M127" s="282"/>
      <c r="N127" s="407"/>
      <c r="O127" s="294" t="str">
        <f t="shared" si="47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8"/>
        <v>-</v>
      </c>
    </row>
    <row r="128">
      <c r="A128" s="314"/>
      <c r="B128" s="314"/>
      <c r="C128" s="315"/>
      <c r="D128" s="316"/>
      <c r="E128" s="317"/>
      <c r="F128" s="317"/>
      <c r="G128" s="314"/>
      <c r="H128" s="318"/>
      <c r="I128" s="319"/>
      <c r="J128" s="320"/>
      <c r="K128" s="321"/>
      <c r="L128" s="314"/>
      <c r="M128" s="314"/>
      <c r="N128" s="323"/>
      <c r="O128" s="315"/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8"/>
        <v>-</v>
      </c>
    </row>
    <row r="129">
      <c r="A129" s="314"/>
      <c r="B129" s="314"/>
      <c r="C129" s="315"/>
      <c r="D129" s="316"/>
      <c r="E129" s="317"/>
      <c r="F129" s="325"/>
      <c r="G129" s="314"/>
      <c r="H129" s="318"/>
      <c r="I129" s="319"/>
      <c r="J129" s="320"/>
      <c r="K129" s="321"/>
      <c r="L129" s="322"/>
      <c r="M129" s="314"/>
      <c r="N129" s="323"/>
      <c r="O129" s="315"/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8"/>
        <v>-</v>
      </c>
    </row>
    <row r="130">
      <c r="A130" s="314"/>
      <c r="B130" s="314"/>
      <c r="C130" s="315"/>
      <c r="D130" s="316"/>
      <c r="E130" s="317"/>
      <c r="F130" s="317"/>
      <c r="G130" s="314"/>
      <c r="H130" s="318"/>
      <c r="I130" s="319"/>
      <c r="J130" s="320"/>
      <c r="K130" s="321"/>
      <c r="L130" s="314"/>
      <c r="M130" s="314"/>
      <c r="N130" s="314"/>
      <c r="O130" s="315"/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8"/>
        <v>-</v>
      </c>
    </row>
    <row r="131">
      <c r="A131" s="314"/>
      <c r="B131" s="314"/>
      <c r="C131" s="315"/>
      <c r="D131" s="316"/>
      <c r="E131" s="317"/>
      <c r="F131" s="325"/>
      <c r="G131" s="314"/>
      <c r="H131" s="318"/>
      <c r="I131" s="319"/>
      <c r="J131" s="320"/>
      <c r="K131" s="321"/>
      <c r="L131" s="322"/>
      <c r="M131" s="314"/>
      <c r="N131" s="323"/>
      <c r="O131" s="315"/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8"/>
        <v>-</v>
      </c>
    </row>
    <row r="132">
      <c r="A132" s="314"/>
      <c r="B132" s="314"/>
      <c r="C132" s="315"/>
      <c r="D132" s="316"/>
      <c r="E132" s="317"/>
      <c r="F132" s="317"/>
      <c r="G132" s="314"/>
      <c r="H132" s="318"/>
      <c r="I132" s="319"/>
      <c r="J132" s="320"/>
      <c r="K132" s="321"/>
      <c r="L132" s="314"/>
      <c r="M132" s="314"/>
      <c r="N132" s="323"/>
      <c r="O132" s="315"/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8"/>
        <v>-</v>
      </c>
    </row>
    <row r="133">
      <c r="A133" s="314"/>
      <c r="B133" s="314"/>
      <c r="C133" s="315"/>
      <c r="D133" s="316"/>
      <c r="E133" s="317"/>
      <c r="F133" s="317"/>
      <c r="G133" s="314"/>
      <c r="H133" s="318"/>
      <c r="I133" s="319"/>
      <c r="J133" s="320"/>
      <c r="K133" s="321"/>
      <c r="L133" s="322"/>
      <c r="M133" s="314"/>
      <c r="N133" s="323"/>
      <c r="O133" s="315"/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8"/>
        <v>-</v>
      </c>
    </row>
    <row r="134">
      <c r="A134" s="314"/>
      <c r="B134" s="314"/>
      <c r="C134" s="315"/>
      <c r="D134" s="316"/>
      <c r="E134" s="317"/>
      <c r="F134" s="317"/>
      <c r="G134" s="314"/>
      <c r="H134" s="318"/>
      <c r="I134" s="319"/>
      <c r="J134" s="320"/>
      <c r="K134" s="321"/>
      <c r="L134" s="314"/>
      <c r="M134" s="314"/>
      <c r="N134" s="323"/>
      <c r="O134" s="315"/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8"/>
        <v>-</v>
      </c>
    </row>
    <row r="135">
      <c r="A135" s="314"/>
      <c r="B135" s="314"/>
      <c r="C135" s="315"/>
      <c r="D135" s="316"/>
      <c r="E135" s="317"/>
      <c r="F135" s="317"/>
      <c r="G135" s="314"/>
      <c r="H135" s="318"/>
      <c r="I135" s="319"/>
      <c r="J135" s="320"/>
      <c r="K135" s="321"/>
      <c r="L135" s="322"/>
      <c r="M135" s="314"/>
      <c r="N135" s="323"/>
      <c r="O135" s="315"/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8"/>
        <v>-</v>
      </c>
    </row>
    <row r="136">
      <c r="A136" s="314"/>
      <c r="B136" s="314"/>
      <c r="C136" s="315"/>
      <c r="D136" s="316"/>
      <c r="E136" s="317"/>
      <c r="F136" s="317"/>
      <c r="G136" s="314"/>
      <c r="H136" s="318"/>
      <c r="I136" s="319"/>
      <c r="J136" s="320"/>
      <c r="K136" s="321"/>
      <c r="L136" s="314"/>
      <c r="M136" s="314"/>
      <c r="N136" s="323"/>
      <c r="O136" s="315"/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8"/>
        <v>-</v>
      </c>
    </row>
    <row r="137">
      <c r="A137" s="314"/>
      <c r="B137" s="314"/>
      <c r="C137" s="315"/>
      <c r="D137" s="316"/>
      <c r="E137" s="317"/>
      <c r="F137" s="317"/>
      <c r="G137" s="314"/>
      <c r="H137" s="318"/>
      <c r="I137" s="319"/>
      <c r="J137" s="320"/>
      <c r="K137" s="321"/>
      <c r="L137" s="322"/>
      <c r="M137" s="314"/>
      <c r="N137" s="323"/>
      <c r="O137" s="315"/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8"/>
        <v>-</v>
      </c>
    </row>
    <row r="138">
      <c r="A138" s="314"/>
      <c r="B138" s="314"/>
      <c r="C138" s="315"/>
      <c r="D138" s="316"/>
      <c r="E138" s="317"/>
      <c r="F138" s="317"/>
      <c r="G138" s="314"/>
      <c r="H138" s="318"/>
      <c r="I138" s="319"/>
      <c r="J138" s="320"/>
      <c r="K138" s="321"/>
      <c r="L138" s="314"/>
      <c r="M138" s="314"/>
      <c r="N138" s="323"/>
      <c r="O138" s="315"/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8"/>
        <v>-</v>
      </c>
    </row>
    <row r="139">
      <c r="A139" s="314"/>
      <c r="B139" s="314"/>
      <c r="C139" s="315"/>
      <c r="D139" s="316"/>
      <c r="E139" s="317"/>
      <c r="F139" s="317"/>
      <c r="G139" s="314"/>
      <c r="H139" s="318"/>
      <c r="I139" s="319"/>
      <c r="J139" s="320"/>
      <c r="K139" s="321"/>
      <c r="L139" s="322"/>
      <c r="M139" s="314"/>
      <c r="N139" s="323"/>
      <c r="O139" s="315"/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8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8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8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8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8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8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8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8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8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8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8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8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8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8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8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8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8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8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8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8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8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8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8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8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8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8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8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8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8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45786.0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1</v>
      </c>
      <c r="AT18" s="141">
        <f t="shared" si="16"/>
        <v>0</v>
      </c>
      <c r="AU18" s="141">
        <f t="shared" si="17"/>
        <v>0</v>
      </c>
      <c r="AV18" s="141">
        <f t="shared" si="18"/>
        <v>1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1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6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1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3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PK-GLV</v>
      </c>
      <c r="X20" s="131" t="str">
        <f t="shared" si="6"/>
        <v>A 320</v>
      </c>
      <c r="Y20" s="132" t="str">
        <f t="shared" si="7"/>
        <v>CITILINK</v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1</v>
      </c>
      <c r="AY20" s="141">
        <f t="shared" si="21"/>
        <v>0</v>
      </c>
      <c r="AZ20" s="141">
        <f t="shared" si="22"/>
        <v>0</v>
      </c>
      <c r="BA20" s="141">
        <f t="shared" si="23"/>
        <v>1</v>
      </c>
      <c r="BB20" s="141">
        <f t="shared" si="24"/>
        <v>1</v>
      </c>
      <c r="BC20" s="141">
        <f t="shared" si="25"/>
        <v>0</v>
      </c>
      <c r="BD20" s="141">
        <f t="shared" si="26"/>
        <v>1</v>
      </c>
      <c r="BE20" s="141">
        <f t="shared" si="27"/>
        <v>1</v>
      </c>
      <c r="BF20" s="141">
        <f t="shared" si="28"/>
        <v>0</v>
      </c>
      <c r="BG20" s="141">
        <f t="shared" si="29"/>
        <v>1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8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PK-GQI</v>
      </c>
      <c r="X21" s="160" t="str">
        <f t="shared" si="6"/>
        <v>A 320</v>
      </c>
      <c r="Y21" s="161" t="str">
        <f t="shared" si="7"/>
        <v>CITILINK</v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1</v>
      </c>
      <c r="AI21" s="165">
        <f>COUNTIFS($AE$18:$AE$167,"&gt;04:00",$AE$18:$AE$167,"&lt;=05:00")</f>
        <v>1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1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PK-GMX</v>
      </c>
      <c r="X22" s="131" t="str">
        <f t="shared" si="6"/>
        <v>B 738</v>
      </c>
      <c r="Y22" s="132" t="str">
        <f t="shared" si="7"/>
        <v>GARUDA</v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5</v>
      </c>
      <c r="AI22" s="137">
        <f>COUNTIFS($AE$18:$AE$167,"&gt;05:00",$AE$18:$AE$167,"&lt;=06:00")</f>
        <v>4</v>
      </c>
      <c r="AJ22" s="138">
        <f t="shared" si="8"/>
        <v>9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1</v>
      </c>
      <c r="AU22" s="141">
        <f t="shared" si="17"/>
        <v>0</v>
      </c>
      <c r="AV22" s="141">
        <f t="shared" si="18"/>
        <v>1</v>
      </c>
      <c r="AW22" s="141">
        <f t="shared" si="19"/>
        <v>1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1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8</v>
      </c>
    </row>
    <row r="23">
      <c r="A23" s="168">
        <v>6.0</v>
      </c>
      <c r="B23" s="36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3</v>
      </c>
      <c r="AI23" s="165">
        <f>COUNTIFS($AE$18:$AE$167,"&gt;06:00",$AE$18:$AE$167,"&lt;=07:00")</f>
        <v>6</v>
      </c>
      <c r="AJ23" s="109">
        <f t="shared" si="8"/>
        <v>9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1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1</v>
      </c>
      <c r="AZ23" s="141">
        <f t="shared" si="22"/>
        <v>1</v>
      </c>
      <c r="BA23" s="141">
        <f t="shared" si="23"/>
        <v>1</v>
      </c>
      <c r="BB23" s="141">
        <f t="shared" si="24"/>
        <v>0</v>
      </c>
      <c r="BC23" s="141">
        <f t="shared" si="25"/>
        <v>0</v>
      </c>
      <c r="BD23" s="141">
        <f t="shared" si="26"/>
        <v>1</v>
      </c>
      <c r="BE23" s="141">
        <f t="shared" si="27"/>
        <v>0</v>
      </c>
      <c r="BF23" s="141">
        <f t="shared" si="28"/>
        <v>0</v>
      </c>
      <c r="BG23" s="141">
        <f t="shared" si="29"/>
        <v>1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7</v>
      </c>
    </row>
    <row r="24">
      <c r="A24" s="115">
        <v>7.0</v>
      </c>
      <c r="B24" s="366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>F-RAFA</v>
      </c>
      <c r="X24" s="131" t="str">
        <f t="shared" si="6"/>
        <v>FAL 7X</v>
      </c>
      <c r="Y24" s="132" t="str">
        <f t="shared" si="7"/>
        <v>JAS</v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4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1</v>
      </c>
      <c r="BA24" s="141">
        <f t="shared" si="23"/>
        <v>0</v>
      </c>
      <c r="BB24" s="141">
        <f t="shared" si="24"/>
        <v>1</v>
      </c>
      <c r="BC24" s="141">
        <f t="shared" si="25"/>
        <v>0</v>
      </c>
      <c r="BD24" s="141">
        <f t="shared" si="26"/>
        <v>0</v>
      </c>
      <c r="BE24" s="141">
        <f t="shared" si="27"/>
        <v>1</v>
      </c>
      <c r="BF24" s="141">
        <f t="shared" si="28"/>
        <v>0</v>
      </c>
      <c r="BG24" s="141">
        <f t="shared" si="29"/>
        <v>0</v>
      </c>
      <c r="BH24" s="141">
        <f t="shared" si="30"/>
        <v>1</v>
      </c>
      <c r="BI24" s="141">
        <f t="shared" si="31"/>
        <v>1</v>
      </c>
      <c r="BJ24" s="142">
        <f t="shared" si="32"/>
        <v>0</v>
      </c>
      <c r="BK24" s="143">
        <f t="shared" si="33"/>
        <v>5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>T7-HNA</v>
      </c>
      <c r="X25" s="160" t="str">
        <f t="shared" si="6"/>
        <v>G IV</v>
      </c>
      <c r="Y25" s="161" t="str">
        <f t="shared" si="7"/>
        <v>AFM</v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2</v>
      </c>
      <c r="AJ25" s="109">
        <f t="shared" si="8"/>
        <v>5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1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1</v>
      </c>
      <c r="BC25" s="141">
        <f t="shared" si="25"/>
        <v>0</v>
      </c>
      <c r="BD25" s="141">
        <f t="shared" si="26"/>
        <v>0</v>
      </c>
      <c r="BE25" s="141">
        <f t="shared" si="27"/>
        <v>1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1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1136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B. G. S.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6</v>
      </c>
      <c r="AJ26" s="138">
        <f t="shared" si="8"/>
        <v>8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1</v>
      </c>
      <c r="BE26" s="141">
        <f t="shared" si="27"/>
        <v>0</v>
      </c>
      <c r="BF26" s="141">
        <f t="shared" si="28"/>
        <v>1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8" t="s">
        <v>775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SUSI AIR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AVANTI</v>
      </c>
      <c r="T27" s="64" t="str">
        <f t="shared" si="38"/>
        <v>PK-BVX</v>
      </c>
      <c r="U27" s="64" t="str">
        <f t="shared" si="39"/>
        <v>SUSI AIR</v>
      </c>
      <c r="V27" s="158" t="s">
        <v>1079</v>
      </c>
      <c r="W27" s="159" t="str">
        <f t="shared" si="5"/>
        <v>PK-LUW</v>
      </c>
      <c r="X27" s="160" t="str">
        <f t="shared" si="6"/>
        <v>A 320</v>
      </c>
      <c r="Y27" s="161" t="str">
        <f t="shared" si="7"/>
        <v>BATIK AIR</v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4</v>
      </c>
      <c r="AJ27" s="109">
        <f t="shared" si="8"/>
        <v>8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1</v>
      </c>
      <c r="AR27" s="141">
        <f t="shared" si="14"/>
        <v>0</v>
      </c>
      <c r="AS27" s="141">
        <f t="shared" si="15"/>
        <v>1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1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1</v>
      </c>
      <c r="BD27" s="141">
        <f t="shared" si="26"/>
        <v>1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1</v>
      </c>
      <c r="BI27" s="141">
        <f t="shared" si="31"/>
        <v>0</v>
      </c>
      <c r="BJ27" s="142">
        <f t="shared" si="32"/>
        <v>0</v>
      </c>
      <c r="BK27" s="143">
        <f t="shared" si="33"/>
        <v>6</v>
      </c>
    </row>
    <row r="28">
      <c r="A28" s="115">
        <v>11.0</v>
      </c>
      <c r="B28" s="297" t="s">
        <v>965</v>
      </c>
      <c r="C28" s="117" t="str">
        <f>IF(B28&gt;1,VLOOKUP(B28,DB!$D$4:$E$800,2,0),"")</f>
        <v>EC 135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PK-LUI</v>
      </c>
      <c r="X28" s="131" t="str">
        <f t="shared" si="6"/>
        <v>A 320</v>
      </c>
      <c r="Y28" s="132" t="str">
        <f t="shared" si="7"/>
        <v>BATIK AIR</v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6</v>
      </c>
      <c r="AI28" s="137">
        <f>COUNTIFS($AE$18:$AE$167,"&gt;11:00",$AE$18:$AE$167,"&lt;=12:00")</f>
        <v>3</v>
      </c>
      <c r="AJ28" s="138">
        <f t="shared" si="8"/>
        <v>9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1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1</v>
      </c>
      <c r="AZ28" s="141">
        <f t="shared" si="22"/>
        <v>0</v>
      </c>
      <c r="BA28" s="141">
        <f t="shared" si="23"/>
        <v>1</v>
      </c>
      <c r="BB28" s="141">
        <f t="shared" si="24"/>
        <v>0</v>
      </c>
      <c r="BC28" s="141">
        <f t="shared" si="25"/>
        <v>0</v>
      </c>
      <c r="BD28" s="141">
        <f t="shared" si="26"/>
        <v>1</v>
      </c>
      <c r="BE28" s="141">
        <f t="shared" si="27"/>
        <v>0</v>
      </c>
      <c r="BF28" s="141">
        <f t="shared" si="28"/>
        <v>0</v>
      </c>
      <c r="BG28" s="141">
        <f t="shared" si="29"/>
        <v>1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5</v>
      </c>
    </row>
    <row r="29">
      <c r="A29" s="168">
        <v>12.0</v>
      </c>
      <c r="B29" s="296" t="s">
        <v>1042</v>
      </c>
      <c r="C29" s="146" t="str">
        <f>IF(B29&gt;1,VLOOKUP(B29,DB!$D$4:$E$800,2,0),"")</f>
        <v>DHC 6</v>
      </c>
      <c r="D29" s="259" t="s">
        <v>7</v>
      </c>
      <c r="E29" s="148" t="b">
        <v>0</v>
      </c>
      <c r="F29" s="148"/>
      <c r="G29" s="150" t="b">
        <v>0</v>
      </c>
      <c r="H29" s="228" t="s">
        <v>1148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>AIRFAST</v>
      </c>
      <c r="N29" s="170"/>
      <c r="O29" s="155" t="str">
        <f t="shared" si="34"/>
        <v>RON</v>
      </c>
      <c r="Q29" s="64" t="str">
        <f t="shared" si="35"/>
        <v>SA02</v>
      </c>
      <c r="R29" s="64" t="str">
        <f t="shared" si="36"/>
        <v>RON</v>
      </c>
      <c r="S29" s="64" t="str">
        <f t="shared" si="37"/>
        <v>DHC 6</v>
      </c>
      <c r="T29" s="64" t="str">
        <f t="shared" si="38"/>
        <v>PK-OCI</v>
      </c>
      <c r="U29" s="64" t="str">
        <f t="shared" si="39"/>
        <v>AIRFAST</v>
      </c>
      <c r="V29" s="158" t="s">
        <v>1085</v>
      </c>
      <c r="W29" s="159" t="str">
        <f t="shared" si="5"/>
        <v>PK-LAT</v>
      </c>
      <c r="X29" s="160" t="str">
        <f t="shared" si="6"/>
        <v>A 320</v>
      </c>
      <c r="Y29" s="161" t="str">
        <f t="shared" si="7"/>
        <v>BATIK AIR</v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4</v>
      </c>
      <c r="AI29" s="165">
        <f>COUNTIFS($AE$18:$AE$167,"&gt;12:00",$AE$18:$AE$167,"&lt;=13:00")</f>
        <v>5</v>
      </c>
      <c r="AJ29" s="109">
        <f t="shared" si="8"/>
        <v>9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1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1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992</v>
      </c>
      <c r="C30" s="117" t="str">
        <f>IF(B30&gt;1,VLOOKUP(B30,DB!$D$4:$E$800,2,0),"")</f>
        <v>DHC 6</v>
      </c>
      <c r="D30" s="252" t="s">
        <v>7</v>
      </c>
      <c r="E30" s="119" t="b">
        <v>0</v>
      </c>
      <c r="F30" s="119"/>
      <c r="G30" s="120" t="b">
        <v>0</v>
      </c>
      <c r="H30" s="230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AIRFAST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PK-OCF</v>
      </c>
      <c r="U30" s="64" t="str">
        <f t="shared" si="39"/>
        <v>AIRFAST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5</v>
      </c>
      <c r="AJ30" s="138">
        <f t="shared" si="8"/>
        <v>10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1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1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1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31</v>
      </c>
      <c r="C31" s="146" t="str">
        <f>IF(B31&gt;1,VLOOKUP(B31,DB!$D$4:$E$800,2,0),"")</f>
        <v>B 734</v>
      </c>
      <c r="D31" s="259" t="s">
        <v>7</v>
      </c>
      <c r="E31" s="148" t="b">
        <v>0</v>
      </c>
      <c r="F31" s="148"/>
      <c r="G31" s="150" t="b">
        <v>0</v>
      </c>
      <c r="H31" s="228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B. B. N.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>PK-NMI</v>
      </c>
      <c r="X31" s="160" t="str">
        <f t="shared" si="6"/>
        <v>B 733</v>
      </c>
      <c r="Y31" s="161" t="str">
        <f t="shared" si="7"/>
        <v>AIRNESIA</v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7</v>
      </c>
      <c r="AI31" s="165">
        <f>COUNTIFS($AE$18:$AE$167,"&gt;14:00",$AE$18:$AE$167,"&lt;=15:00")</f>
        <v>6</v>
      </c>
      <c r="AJ31" s="109">
        <f t="shared" si="8"/>
        <v>13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1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1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888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230" t="s">
        <v>1142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1136</v>
      </c>
      <c r="N32" s="171"/>
      <c r="O32" s="128" t="str">
        <f t="shared" si="34"/>
        <v>RON</v>
      </c>
      <c r="Q32" s="64" t="str">
        <f t="shared" si="35"/>
        <v>SA05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PK-RSS</v>
      </c>
      <c r="U32" s="64" t="str">
        <f t="shared" si="39"/>
        <v>B. G. S.</v>
      </c>
      <c r="V32" s="129" t="s">
        <v>1097</v>
      </c>
      <c r="W32" s="130" t="str">
        <f t="shared" si="5"/>
        <v>PK-YSH</v>
      </c>
      <c r="X32" s="131" t="str">
        <f t="shared" si="6"/>
        <v>B 733</v>
      </c>
      <c r="Y32" s="132" t="str">
        <f t="shared" si="7"/>
        <v>TRIGANA</v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6</v>
      </c>
      <c r="AI32" s="137">
        <f>COUNTIFS($AE$18:$AE$167,"&gt;15:00",$AE$18:$AE$167,"&lt;=16:00")</f>
        <v>2</v>
      </c>
      <c r="AJ32" s="138">
        <f t="shared" si="8"/>
        <v>8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1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1</v>
      </c>
      <c r="BI32" s="141">
        <f t="shared" si="31"/>
        <v>0</v>
      </c>
      <c r="BJ32" s="142">
        <f t="shared" si="32"/>
        <v>0</v>
      </c>
      <c r="BK32" s="143">
        <f t="shared" si="33"/>
        <v>5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4</v>
      </c>
      <c r="AI33" s="165">
        <f>COUNTIFS($AE$18:$AE$167,"&gt;16:00",$AE$18:$AE$167,"&lt;=17:00")</f>
        <v>7</v>
      </c>
      <c r="AJ33" s="109">
        <f t="shared" si="8"/>
        <v>11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1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5" t="s">
        <v>331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1144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BIOMANTARA</v>
      </c>
      <c r="N34" s="171"/>
      <c r="O34" s="128" t="str">
        <f t="shared" si="34"/>
        <v>RON</v>
      </c>
      <c r="Q34" s="64" t="str">
        <f t="shared" si="35"/>
        <v>SA07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N-939GS</v>
      </c>
      <c r="U34" s="64" t="str">
        <f t="shared" si="39"/>
        <v>BIOMANTARA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9</v>
      </c>
      <c r="AI34" s="137">
        <f>COUNTIFS($AE$18:$AE$167,"&gt;17:00",$AE$18:$AE$167,"&lt;=18:00")</f>
        <v>7</v>
      </c>
      <c r="AJ34" s="138">
        <f t="shared" si="8"/>
        <v>16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1</v>
      </c>
      <c r="AR34" s="187">
        <f t="shared" si="42"/>
        <v>5</v>
      </c>
      <c r="AS34" s="187">
        <f t="shared" si="42"/>
        <v>3</v>
      </c>
      <c r="AT34" s="187">
        <f t="shared" si="42"/>
        <v>3</v>
      </c>
      <c r="AU34" s="187">
        <f t="shared" si="42"/>
        <v>3</v>
      </c>
      <c r="AV34" s="187">
        <f t="shared" si="42"/>
        <v>2</v>
      </c>
      <c r="AW34" s="187">
        <f t="shared" si="42"/>
        <v>4</v>
      </c>
      <c r="AX34" s="187">
        <f t="shared" si="42"/>
        <v>5</v>
      </c>
      <c r="AY34" s="187">
        <f t="shared" si="42"/>
        <v>4</v>
      </c>
      <c r="AZ34" s="187">
        <f t="shared" si="42"/>
        <v>5</v>
      </c>
      <c r="BA34" s="187">
        <f t="shared" si="42"/>
        <v>7</v>
      </c>
      <c r="BB34" s="187">
        <f t="shared" si="42"/>
        <v>6</v>
      </c>
      <c r="BC34" s="187">
        <f t="shared" si="42"/>
        <v>4</v>
      </c>
      <c r="BD34" s="187">
        <f t="shared" si="42"/>
        <v>8</v>
      </c>
      <c r="BE34" s="187">
        <f t="shared" si="42"/>
        <v>4</v>
      </c>
      <c r="BF34" s="187">
        <f t="shared" si="42"/>
        <v>2</v>
      </c>
      <c r="BG34" s="187">
        <f t="shared" si="42"/>
        <v>5</v>
      </c>
      <c r="BH34" s="187">
        <f t="shared" si="42"/>
        <v>6</v>
      </c>
      <c r="BI34" s="187">
        <f t="shared" si="42"/>
        <v>2</v>
      </c>
      <c r="BJ34" s="188">
        <f t="shared" si="42"/>
        <v>0</v>
      </c>
    </row>
    <row r="35">
      <c r="A35" s="168">
        <v>18.0</v>
      </c>
      <c r="B35" s="298" t="s">
        <v>751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228" t="s">
        <v>1145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PREMI</v>
      </c>
      <c r="N35" s="170"/>
      <c r="O35" s="155" t="str">
        <f t="shared" si="34"/>
        <v>RON</v>
      </c>
      <c r="Q35" s="64" t="str">
        <f t="shared" si="35"/>
        <v>SA08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T7-MEL</v>
      </c>
      <c r="U35" s="64" t="str">
        <f t="shared" si="39"/>
        <v>PREMI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6</v>
      </c>
      <c r="AJ35" s="109">
        <f t="shared" si="8"/>
        <v>11</v>
      </c>
    </row>
    <row r="36">
      <c r="A36" s="115">
        <v>19.0</v>
      </c>
      <c r="B36" s="297" t="s">
        <v>855</v>
      </c>
      <c r="C36" s="117" t="str">
        <f>IF(B36&gt;1,VLOOKUP(B36,DB!$D$4:$E$800,2,0),"")</f>
        <v>GLEX</v>
      </c>
      <c r="D36" s="252" t="s">
        <v>7</v>
      </c>
      <c r="E36" s="119" t="b">
        <v>0</v>
      </c>
      <c r="F36" s="119">
        <v>0.7375</v>
      </c>
      <c r="G36" s="120" t="b">
        <v>1</v>
      </c>
      <c r="H36" s="230" t="s">
        <v>1146</v>
      </c>
      <c r="I36" s="122" t="str">
        <f>IF(K36&gt;1,VLOOKUP(K36,DB!$A$4:$B$500,2,0),"")</f>
        <v>EX RON</v>
      </c>
      <c r="J36" s="120" t="s">
        <v>1079</v>
      </c>
      <c r="K36" s="124" t="s">
        <v>7</v>
      </c>
      <c r="L36" s="125"/>
      <c r="M36" s="115" t="s">
        <v>759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0</v>
      </c>
      <c r="AA36" s="64"/>
      <c r="AC36" s="133"/>
      <c r="AD36" s="133" t="str">
        <f t="shared" si="40"/>
        <v>-</v>
      </c>
      <c r="AE36" s="133">
        <f t="shared" si="41"/>
        <v>0.7375</v>
      </c>
      <c r="AF36" s="134">
        <v>0.7923611111111111</v>
      </c>
      <c r="AG36" s="135">
        <v>0.8333333333333334</v>
      </c>
      <c r="AH36" s="136">
        <f>COUNTIFS($AD$18:$AD$167,"&gt;19:00",$AD$18:$AD$167,"&lt;=20:00")</f>
        <v>3</v>
      </c>
      <c r="AI36" s="137">
        <f>COUNTIFS($AE$18:$AE$167,"&gt;19:00",$AE$18:$AE$167,"&lt;=20:00")</f>
        <v>4</v>
      </c>
      <c r="AJ36" s="138">
        <f t="shared" si="8"/>
        <v>7</v>
      </c>
    </row>
    <row r="37">
      <c r="A37" s="168">
        <v>20.0</v>
      </c>
      <c r="B37" s="298" t="s">
        <v>757</v>
      </c>
      <c r="C37" s="146" t="str">
        <f>IF(B37&gt;1,VLOOKUP(B37,DB!$D$4:$E$800,2,0),"")</f>
        <v>BBJ 2</v>
      </c>
      <c r="D37" s="259" t="s">
        <v>7</v>
      </c>
      <c r="E37" s="148" t="b">
        <v>0</v>
      </c>
      <c r="F37" s="148"/>
      <c r="G37" s="150" t="b">
        <v>0</v>
      </c>
      <c r="H37" s="228" t="s">
        <v>1147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PTN</v>
      </c>
      <c r="N37" s="170"/>
      <c r="O37" s="155" t="str">
        <f t="shared" si="34"/>
        <v>RON</v>
      </c>
      <c r="Q37" s="64" t="str">
        <f t="shared" si="35"/>
        <v>SA10</v>
      </c>
      <c r="R37" s="64" t="str">
        <f t="shared" si="36"/>
        <v>RON</v>
      </c>
      <c r="S37" s="64" t="str">
        <f t="shared" si="37"/>
        <v>BBJ 2</v>
      </c>
      <c r="T37" s="64" t="str">
        <f t="shared" si="38"/>
        <v>PK-GRD</v>
      </c>
      <c r="U37" s="64" t="str">
        <f t="shared" si="39"/>
        <v>PTN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6</v>
      </c>
      <c r="AI37" s="165">
        <f>COUNTIFS($AE$18:$AE$167,"&gt;20:00",$AE$18:$AE$167,"&lt;=21:00")</f>
        <v>1</v>
      </c>
      <c r="AJ37" s="109">
        <f t="shared" si="8"/>
        <v>7</v>
      </c>
    </row>
    <row r="38">
      <c r="A38" s="115">
        <v>21.0</v>
      </c>
      <c r="B38" s="295" t="s">
        <v>1048</v>
      </c>
      <c r="C38" s="117" t="str">
        <f>IF(B38&gt;1,VLOOKUP(B38,DB!$D$4:$E$800,2,0),"")</f>
        <v>FAL 7X</v>
      </c>
      <c r="D38" s="252" t="s">
        <v>7</v>
      </c>
      <c r="E38" s="119" t="b">
        <v>0</v>
      </c>
      <c r="F38" s="119">
        <v>0.9180555555555555</v>
      </c>
      <c r="G38" s="120" t="b">
        <v>1</v>
      </c>
      <c r="H38" s="230" t="s">
        <v>1149</v>
      </c>
      <c r="I38" s="122" t="str">
        <f>IF(K38&gt;1,VLOOKUP(K38,DB!$A$4:$B$500,2,0),"")</f>
        <v>EX RON</v>
      </c>
      <c r="J38" s="120" t="s">
        <v>1096</v>
      </c>
      <c r="K38" s="124" t="s">
        <v>7</v>
      </c>
      <c r="L38" s="120"/>
      <c r="M38" s="115" t="s">
        <v>1168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0</v>
      </c>
      <c r="AA38" s="64"/>
      <c r="AC38" s="133"/>
      <c r="AD38" s="133" t="str">
        <f t="shared" si="40"/>
        <v>-</v>
      </c>
      <c r="AE38" s="133">
        <f t="shared" si="41"/>
        <v>0.9180555556</v>
      </c>
      <c r="AF38" s="134">
        <v>0.8756944444444444</v>
      </c>
      <c r="AG38" s="135">
        <v>0.9166666666666666</v>
      </c>
      <c r="AH38" s="136">
        <f>COUNTIFS($AD$18:$AD$167,"&gt;21:00",$AD$18:$AD$167,"&lt;=22:00")</f>
        <v>7</v>
      </c>
      <c r="AI38" s="137">
        <f>COUNTIFS($AE$18:$AE$167,"&gt;21:00",$AE$18:$AE$167,"&lt;=22:00")</f>
        <v>5</v>
      </c>
      <c r="AJ38" s="138">
        <f t="shared" si="8"/>
        <v>12</v>
      </c>
    </row>
    <row r="39">
      <c r="A39" s="168">
        <v>22.0</v>
      </c>
      <c r="B39" s="298" t="s">
        <v>286</v>
      </c>
      <c r="C39" s="146" t="str">
        <f>IF(B39&gt;1,VLOOKUP(B39,DB!$D$4:$E$800,2,0),"")</f>
        <v>A 320</v>
      </c>
      <c r="D39" s="259" t="s">
        <v>7</v>
      </c>
      <c r="E39" s="199" t="b">
        <v>0</v>
      </c>
      <c r="F39" s="148">
        <v>0.2423611111111111</v>
      </c>
      <c r="G39" s="190" t="b">
        <v>1</v>
      </c>
      <c r="H39" s="228" t="s">
        <v>1156</v>
      </c>
      <c r="I39" s="152" t="str">
        <f>IF(K39&gt;1,VLOOKUP(K39,DB!$A$4:$B$500,2,0),"")</f>
        <v>EX RON</v>
      </c>
      <c r="J39" s="150" t="s">
        <v>1078</v>
      </c>
      <c r="K39" s="169" t="s">
        <v>7</v>
      </c>
      <c r="L39" s="150"/>
      <c r="M39" s="168" t="str">
        <f>IF(B39&gt;1,VLOOKUP(B39,DB!$D$4:$F$800,3,0),"")</f>
        <v>BATIK AIR</v>
      </c>
      <c r="N39" s="170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0</v>
      </c>
      <c r="AA39" s="64"/>
      <c r="AC39" s="133"/>
      <c r="AD39" s="133" t="str">
        <f t="shared" si="40"/>
        <v>-</v>
      </c>
      <c r="AE39" s="133">
        <f t="shared" si="41"/>
        <v>0.2423611111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2</v>
      </c>
      <c r="AJ39" s="109">
        <f t="shared" si="8"/>
        <v>4</v>
      </c>
    </row>
    <row r="40">
      <c r="A40" s="115">
        <v>23.0</v>
      </c>
      <c r="B40" s="297" t="s">
        <v>906</v>
      </c>
      <c r="C40" s="117" t="str">
        <f>IF(B40&gt;1,VLOOKUP(B40,DB!$D$4:$E$800,2,0),"")</f>
        <v>G IV</v>
      </c>
      <c r="D40" s="252" t="s">
        <v>7</v>
      </c>
      <c r="E40" s="191" t="b">
        <v>0</v>
      </c>
      <c r="F40" s="119">
        <v>0.925</v>
      </c>
      <c r="G40" s="192" t="b">
        <v>1</v>
      </c>
      <c r="H40" s="230" t="s">
        <v>1151</v>
      </c>
      <c r="I40" s="122" t="str">
        <f>IF(K40&gt;1,VLOOKUP(K40,DB!$A$4:$B$500,2,0),"")</f>
        <v>EX RON</v>
      </c>
      <c r="J40" s="120" t="s">
        <v>1100</v>
      </c>
      <c r="K40" s="124" t="s">
        <v>7</v>
      </c>
      <c r="L40" s="120"/>
      <c r="M40" s="115" t="s">
        <v>1153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0</v>
      </c>
      <c r="AA40" s="64"/>
      <c r="AC40" s="133"/>
      <c r="AD40" s="133" t="str">
        <f t="shared" si="40"/>
        <v>-</v>
      </c>
      <c r="AE40" s="133">
        <f t="shared" si="41"/>
        <v>0.925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298" t="s">
        <v>969</v>
      </c>
      <c r="C41" s="146" t="str">
        <f>IF(B41&gt;1,VLOOKUP(B41,DB!$D$4:$E$800,2,0),"")</f>
        <v>ATR 72</v>
      </c>
      <c r="D41" s="259" t="s">
        <v>7</v>
      </c>
      <c r="E41" s="189" t="b">
        <v>0</v>
      </c>
      <c r="F41" s="148"/>
      <c r="G41" s="190" t="b">
        <v>0</v>
      </c>
      <c r="H41" s="228" t="s">
        <v>1161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1134</v>
      </c>
      <c r="N41" s="200"/>
      <c r="O41" s="155" t="str">
        <f t="shared" si="34"/>
        <v>RON</v>
      </c>
      <c r="Q41" s="64" t="str">
        <f t="shared" si="35"/>
        <v>SA15</v>
      </c>
      <c r="R41" s="64" t="str">
        <f t="shared" si="36"/>
        <v>RON</v>
      </c>
      <c r="S41" s="64" t="str">
        <f t="shared" si="37"/>
        <v>ATR 72</v>
      </c>
      <c r="T41" s="64" t="str">
        <f t="shared" si="38"/>
        <v>PK-OTR</v>
      </c>
      <c r="U41" s="64" t="str">
        <f t="shared" si="39"/>
        <v>TAS</v>
      </c>
      <c r="V41" s="158" t="s">
        <v>1145</v>
      </c>
      <c r="W41" s="159" t="str">
        <f t="shared" si="5"/>
        <v>T7-MEL</v>
      </c>
      <c r="X41" s="160" t="str">
        <f t="shared" si="6"/>
        <v>GLEX</v>
      </c>
      <c r="Y41" s="161" t="str">
        <f t="shared" si="7"/>
        <v>PREMI</v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87</v>
      </c>
      <c r="AI41" s="204">
        <f t="shared" si="43"/>
        <v>81</v>
      </c>
      <c r="AJ41" s="204">
        <f t="shared" si="43"/>
        <v>168</v>
      </c>
    </row>
    <row r="42">
      <c r="A42" s="115">
        <v>25.0</v>
      </c>
      <c r="B42" s="297" t="s">
        <v>1013</v>
      </c>
      <c r="C42" s="117" t="str">
        <f>IF(B42&gt;1,VLOOKUP(B42,DB!$D$4:$E$800,2,0),"")</f>
        <v>EMB 135</v>
      </c>
      <c r="D42" s="252" t="s">
        <v>7</v>
      </c>
      <c r="E42" s="191" t="b">
        <v>0</v>
      </c>
      <c r="F42" s="119"/>
      <c r="G42" s="192" t="b">
        <v>0</v>
      </c>
      <c r="H42" s="230" t="s">
        <v>1152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1138</v>
      </c>
      <c r="N42" s="193"/>
      <c r="O42" s="128" t="str">
        <f t="shared" si="34"/>
        <v>RON</v>
      </c>
      <c r="Q42" s="64" t="str">
        <f t="shared" si="35"/>
        <v>SA16</v>
      </c>
      <c r="R42" s="64" t="str">
        <f t="shared" si="36"/>
        <v>RON</v>
      </c>
      <c r="S42" s="64" t="str">
        <f t="shared" si="37"/>
        <v>EMB 135</v>
      </c>
      <c r="T42" s="64" t="str">
        <f t="shared" si="38"/>
        <v>T7-GBS</v>
      </c>
      <c r="U42" s="64" t="str">
        <f t="shared" si="39"/>
        <v>KARISMA</v>
      </c>
      <c r="V42" s="129" t="s">
        <v>1146</v>
      </c>
      <c r="W42" s="130" t="str">
        <f t="shared" si="5"/>
        <v>N-11UB</v>
      </c>
      <c r="X42" s="131" t="str">
        <f t="shared" si="6"/>
        <v>GLEX</v>
      </c>
      <c r="Y42" s="132" t="str">
        <f t="shared" si="7"/>
        <v>PTN</v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6</v>
      </c>
      <c r="AI42" s="210">
        <f t="shared" si="44"/>
        <v>6</v>
      </c>
      <c r="AJ42" s="210">
        <f t="shared" ref="AJ42:AJ43" si="46">SUM(AH42:AI42)</f>
        <v>12</v>
      </c>
    </row>
    <row r="43">
      <c r="A43" s="168">
        <v>26.0</v>
      </c>
      <c r="B43" s="298" t="s">
        <v>998</v>
      </c>
      <c r="C43" s="146" t="str">
        <f>IF(B43&gt;1,VLOOKUP(B43,DB!$D$4:$E$800,2,0),"")</f>
        <v>G V</v>
      </c>
      <c r="D43" s="259" t="s">
        <v>7</v>
      </c>
      <c r="E43" s="189" t="b">
        <v>0</v>
      </c>
      <c r="F43" s="148">
        <v>0.6055555555555555</v>
      </c>
      <c r="G43" s="190" t="b">
        <v>1</v>
      </c>
      <c r="H43" s="228" t="s">
        <v>1154</v>
      </c>
      <c r="I43" s="152" t="str">
        <f>IF(K43&gt;1,VLOOKUP(K43,DB!$A$4:$B$500,2,0),"")</f>
        <v/>
      </c>
      <c r="J43" s="150" t="s">
        <v>1092</v>
      </c>
      <c r="K43" s="169"/>
      <c r="L43" s="150"/>
      <c r="M43" s="168" t="s">
        <v>1138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PK-GRD</v>
      </c>
      <c r="X43" s="160" t="str">
        <f t="shared" si="6"/>
        <v>BBJ 2</v>
      </c>
      <c r="Y43" s="161" t="str">
        <f t="shared" si="7"/>
        <v>PTN</v>
      </c>
      <c r="Z43" s="104" t="b">
        <v>0</v>
      </c>
      <c r="AA43" s="64"/>
      <c r="AC43" s="133"/>
      <c r="AD43" s="133" t="str">
        <f t="shared" si="40"/>
        <v>-</v>
      </c>
      <c r="AE43" s="133">
        <f t="shared" si="41"/>
        <v>0.6055555556</v>
      </c>
      <c r="AF43" s="212" t="s">
        <v>1158</v>
      </c>
      <c r="AG43" s="213"/>
      <c r="AH43" s="214">
        <f t="shared" ref="AH43:AI43" si="45">COUNTIF(I18:I165,"HGR")</f>
        <v>7</v>
      </c>
      <c r="AI43" s="215">
        <f t="shared" si="45"/>
        <v>5</v>
      </c>
      <c r="AJ43" s="215">
        <f t="shared" si="46"/>
        <v>12</v>
      </c>
    </row>
    <row r="44">
      <c r="A44" s="115">
        <v>27.0</v>
      </c>
      <c r="B44" s="297" t="s">
        <v>885</v>
      </c>
      <c r="C44" s="117" t="str">
        <f>IF(B44&gt;1,VLOOKUP(B44,DB!$D$4:$E$800,2,0),"")</f>
        <v>CL 850</v>
      </c>
      <c r="D44" s="252" t="s">
        <v>7</v>
      </c>
      <c r="E44" s="206" t="b">
        <v>0</v>
      </c>
      <c r="F44" s="119"/>
      <c r="G44" s="192" t="b">
        <v>0</v>
      </c>
      <c r="H44" s="230" t="s">
        <v>1159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738</v>
      </c>
      <c r="N44" s="193"/>
      <c r="O44" s="128" t="str">
        <f t="shared" si="34"/>
        <v>RON</v>
      </c>
      <c r="Q44" s="64" t="str">
        <f t="shared" si="35"/>
        <v>SA18</v>
      </c>
      <c r="R44" s="64" t="str">
        <f t="shared" si="36"/>
        <v>RON</v>
      </c>
      <c r="S44" s="64" t="str">
        <f t="shared" si="37"/>
        <v>CL 850</v>
      </c>
      <c r="T44" s="64" t="str">
        <f t="shared" si="38"/>
        <v>PK-IDR</v>
      </c>
      <c r="U44" s="64" t="str">
        <f t="shared" si="39"/>
        <v>PREMI</v>
      </c>
      <c r="V44" s="129" t="s">
        <v>1149</v>
      </c>
      <c r="W44" s="130" t="str">
        <f t="shared" si="5"/>
        <v>PK-LUT</v>
      </c>
      <c r="X44" s="131" t="str">
        <f t="shared" si="6"/>
        <v>A 320</v>
      </c>
      <c r="Y44" s="132" t="str">
        <f t="shared" si="7"/>
        <v>BATIK AIR</v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100</v>
      </c>
      <c r="C45" s="146" t="str">
        <f>IF(B45&gt;1,VLOOKUP(B45,DB!$D$4:$E$800,2,0),"")</f>
        <v>A 320</v>
      </c>
      <c r="D45" s="259" t="s">
        <v>7</v>
      </c>
      <c r="E45" s="199" t="b">
        <v>0</v>
      </c>
      <c r="F45" s="148">
        <v>0.2833333333333333</v>
      </c>
      <c r="G45" s="190" t="b">
        <v>1</v>
      </c>
      <c r="H45" s="228" t="s">
        <v>1155</v>
      </c>
      <c r="I45" s="152" t="str">
        <f>IF(K45&gt;1,VLOOKUP(K45,DB!$A$4:$B$500,2,0),"")</f>
        <v>EX RON</v>
      </c>
      <c r="J45" s="150" t="s">
        <v>1076</v>
      </c>
      <c r="K45" s="169" t="s">
        <v>7</v>
      </c>
      <c r="L45" s="150"/>
      <c r="M45" s="168" t="str">
        <f>IF(B45&gt;1,VLOOKUP(B45,DB!$D$4:$F$800,3,0),"")</f>
        <v>BATIK AIR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>
        <f t="shared" si="41"/>
        <v>0.2833333333</v>
      </c>
    </row>
    <row r="46">
      <c r="A46" s="115">
        <v>29.0</v>
      </c>
      <c r="B46" s="297" t="s">
        <v>340</v>
      </c>
      <c r="C46" s="117" t="str">
        <f>IF(B46&gt;1,VLOOKUP(B46,DB!$D$4:$E$800,2,0),"")</f>
        <v>ATR 72</v>
      </c>
      <c r="D46" s="252" t="s">
        <v>7</v>
      </c>
      <c r="E46" s="191" t="b">
        <v>0</v>
      </c>
      <c r="F46" s="119">
        <v>0.24305555555555555</v>
      </c>
      <c r="G46" s="192" t="b">
        <v>1</v>
      </c>
      <c r="H46" s="299" t="s">
        <v>1076</v>
      </c>
      <c r="I46" s="122" t="str">
        <f>IF(K46&gt;1,VLOOKUP(K46,DB!$A$4:$B$500,2,0),"")</f>
        <v>EX RON</v>
      </c>
      <c r="J46" s="123" t="str">
        <f>IF(L46&gt;1,VLOOKUP(L46,DB!$A$4:$B$500,2,0),"")</f>
        <v>WAHH</v>
      </c>
      <c r="K46" s="124" t="s">
        <v>7</v>
      </c>
      <c r="L46" s="120" t="s">
        <v>527</v>
      </c>
      <c r="M46" s="115" t="str">
        <f>IF(B46&gt;1,VLOOKUP(B46,DB!$D$4:$F$800,3,0),"")</f>
        <v>CITILINK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N-227GV</v>
      </c>
      <c r="X46" s="131" t="str">
        <f t="shared" si="6"/>
        <v>L 1000</v>
      </c>
      <c r="Y46" s="132" t="str">
        <f t="shared" si="7"/>
        <v>PREMI</v>
      </c>
      <c r="Z46" s="104" t="b">
        <v>0</v>
      </c>
      <c r="AA46" s="64"/>
      <c r="AC46" s="133"/>
      <c r="AD46" s="133" t="str">
        <f t="shared" si="40"/>
        <v>-</v>
      </c>
      <c r="AE46" s="133">
        <f t="shared" si="41"/>
        <v>0.2430555556</v>
      </c>
    </row>
    <row r="47">
      <c r="A47" s="168">
        <v>30.0</v>
      </c>
      <c r="B47" s="298" t="s">
        <v>715</v>
      </c>
      <c r="C47" s="146" t="str">
        <f>IF(B47&gt;1,VLOOKUP(B47,DB!$D$4:$E$800,2,0),"")</f>
        <v>ATR 72</v>
      </c>
      <c r="D47" s="259" t="s">
        <v>7</v>
      </c>
      <c r="E47" s="189" t="b">
        <v>0</v>
      </c>
      <c r="F47" s="148">
        <v>0.20833333333333334</v>
      </c>
      <c r="G47" s="190" t="b">
        <v>1</v>
      </c>
      <c r="H47" s="300" t="s">
        <v>1078</v>
      </c>
      <c r="I47" s="152" t="str">
        <f>IF(K47&gt;1,VLOOKUP(K47,DB!$A$4:$B$500,2,0),"")</f>
        <v>EX RON</v>
      </c>
      <c r="J47" s="153" t="str">
        <f>IF(L47&gt;1,VLOOKUP(L47,DB!$A$4:$B$500,2,0),"")</f>
        <v>WIDM</v>
      </c>
      <c r="K47" s="169" t="s">
        <v>7</v>
      </c>
      <c r="L47" s="150" t="s">
        <v>421</v>
      </c>
      <c r="M47" s="168" t="str">
        <f>IF(B47&gt;1,VLOOKUP(B47,DB!$D$4:$F$800,3,0),"")</f>
        <v>PELITA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PK-KAS</v>
      </c>
      <c r="X47" s="160" t="str">
        <f t="shared" si="6"/>
        <v>CL 850</v>
      </c>
      <c r="Y47" s="161" t="str">
        <f t="shared" si="7"/>
        <v>JETSET</v>
      </c>
      <c r="Z47" s="104" t="b">
        <v>0</v>
      </c>
      <c r="AA47" s="64"/>
      <c r="AC47" s="133"/>
      <c r="AD47" s="133" t="str">
        <f t="shared" si="40"/>
        <v>-</v>
      </c>
      <c r="AE47" s="133">
        <f t="shared" si="41"/>
        <v>0.2083333333</v>
      </c>
    </row>
    <row r="48">
      <c r="A48" s="115">
        <v>31.0</v>
      </c>
      <c r="B48" s="117" t="s">
        <v>303</v>
      </c>
      <c r="C48" s="117" t="str">
        <f>IF(B48&gt;1,VLOOKUP(B48,DB!$D$4:$E$800,2,0),"")</f>
        <v>A 320</v>
      </c>
      <c r="D48" s="252" t="s">
        <v>7</v>
      </c>
      <c r="E48" s="191" t="b">
        <v>0</v>
      </c>
      <c r="F48" s="119">
        <v>0.4052837847266346</v>
      </c>
      <c r="G48" s="192" t="b">
        <v>1</v>
      </c>
      <c r="H48" s="299" t="s">
        <v>1080</v>
      </c>
      <c r="I48" s="122" t="str">
        <f>IF(K48&gt;1,VLOOKUP(K48,DB!$A$4:$B$500,2,0),"")</f>
        <v>EX RON</v>
      </c>
      <c r="J48" s="123" t="str">
        <f>IF(L48&gt;1,VLOOKUP(L48,DB!$A$4:$B$500,2,0),"")</f>
        <v>WAHS</v>
      </c>
      <c r="K48" s="124" t="s">
        <v>7</v>
      </c>
      <c r="L48" s="120" t="s">
        <v>258</v>
      </c>
      <c r="M48" s="115" t="str">
        <f>IF(B48&gt;1,VLOOKUP(B48,DB!$D$4:$F$800,3,0),"")</f>
        <v>BATIK AIR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PK-OTR</v>
      </c>
      <c r="X48" s="131" t="str">
        <f t="shared" si="6"/>
        <v>ATR 72</v>
      </c>
      <c r="Y48" s="132" t="str">
        <f t="shared" si="7"/>
        <v>TAS</v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0.4052837847</v>
      </c>
    </row>
    <row r="49">
      <c r="A49" s="168">
        <v>32.0</v>
      </c>
      <c r="B49" s="146" t="s">
        <v>413</v>
      </c>
      <c r="C49" s="146" t="str">
        <f>IF(B49&gt;1,VLOOKUP(B49,DB!$D$4:$E$800,2,0),"")</f>
        <v>A 320</v>
      </c>
      <c r="D49" s="259" t="s">
        <v>7</v>
      </c>
      <c r="E49" s="189" t="b">
        <v>0</v>
      </c>
      <c r="F49" s="148">
        <v>0.2791666666666667</v>
      </c>
      <c r="G49" s="190" t="b">
        <v>1</v>
      </c>
      <c r="H49" s="300" t="s">
        <v>1084</v>
      </c>
      <c r="I49" s="152" t="str">
        <f>IF(K49&gt;1,VLOOKUP(K49,DB!$A$4:$B$500,2,0),"")</f>
        <v>EX RON</v>
      </c>
      <c r="J49" s="153" t="str">
        <f>IF(L49&gt;1,VLOOKUP(L49,DB!$A$4:$B$500,2,0),"")</f>
        <v>WIMN</v>
      </c>
      <c r="K49" s="169" t="s">
        <v>7</v>
      </c>
      <c r="L49" s="150" t="s">
        <v>434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T7-GBS</v>
      </c>
      <c r="X49" s="160" t="str">
        <f t="shared" si="6"/>
        <v>EMB 135</v>
      </c>
      <c r="Y49" s="161" t="str">
        <f t="shared" si="7"/>
        <v>KARISMA</v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0.2791666667</v>
      </c>
    </row>
    <row r="50">
      <c r="A50" s="115">
        <v>33.0</v>
      </c>
      <c r="B50" s="117" t="s">
        <v>570</v>
      </c>
      <c r="C50" s="117" t="str">
        <f>IF(B50&gt;1,VLOOKUP(B50,DB!$D$4:$E$800,2,0),"")</f>
        <v>B 738</v>
      </c>
      <c r="D50" s="252" t="s">
        <v>7</v>
      </c>
      <c r="E50" s="191" t="b">
        <v>0</v>
      </c>
      <c r="F50" s="119">
        <v>0.2590277777777778</v>
      </c>
      <c r="G50" s="192" t="b">
        <v>1</v>
      </c>
      <c r="H50" s="299" t="s">
        <v>1087</v>
      </c>
      <c r="I50" s="122" t="str">
        <f>IF(K50&gt;1,VLOOKUP(K50,DB!$A$4:$B$500,2,0),"")</f>
        <v>EX RON</v>
      </c>
      <c r="J50" s="123" t="str">
        <f>IF(L50&gt;1,VLOOKUP(L50,DB!$A$4:$B$500,2,0),"")</f>
        <v>WIMM</v>
      </c>
      <c r="K50" s="124" t="s">
        <v>7</v>
      </c>
      <c r="L50" s="120" t="s">
        <v>71</v>
      </c>
      <c r="M50" s="115" t="str">
        <f>IF(B50&gt;1,VLOOKUP(B50,DB!$D$4:$F$800,3,0),"")</f>
        <v>GARUDA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PK-BON</v>
      </c>
      <c r="X50" s="131" t="str">
        <f t="shared" si="6"/>
        <v>G IV</v>
      </c>
      <c r="Y50" s="132" t="str">
        <f t="shared" si="7"/>
        <v>JETSET</v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0.2590277778</v>
      </c>
    </row>
    <row r="51">
      <c r="A51" s="168">
        <v>34.0</v>
      </c>
      <c r="B51" s="146" t="s">
        <v>385</v>
      </c>
      <c r="C51" s="146" t="str">
        <f>IF(B51&gt;1,VLOOKUP(B51,DB!$D$4:$E$800,2,0),"")</f>
        <v>A 320</v>
      </c>
      <c r="D51" s="259" t="s">
        <v>7</v>
      </c>
      <c r="E51" s="189" t="b">
        <v>0</v>
      </c>
      <c r="F51" s="148">
        <v>0.25</v>
      </c>
      <c r="G51" s="190" t="b">
        <v>1</v>
      </c>
      <c r="H51" s="300" t="s">
        <v>1092</v>
      </c>
      <c r="I51" s="152" t="str">
        <f>IF(K51&gt;1,VLOOKUP(K51,DB!$A$4:$B$500,2,0),"")</f>
        <v>EX RON</v>
      </c>
      <c r="J51" s="153" t="str">
        <f>IF(L51&gt;1,VLOOKUP(L51,DB!$A$4:$B$500,2,0),"")</f>
        <v>WARR</v>
      </c>
      <c r="K51" s="169" t="s">
        <v>7</v>
      </c>
      <c r="L51" s="150" t="s">
        <v>487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PK-IDR</v>
      </c>
      <c r="X51" s="160" t="str">
        <f t="shared" si="6"/>
        <v>CL 850</v>
      </c>
      <c r="Y51" s="161" t="str">
        <f t="shared" si="7"/>
        <v>PREMI</v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0.25</v>
      </c>
    </row>
    <row r="52">
      <c r="A52" s="115">
        <v>35.0</v>
      </c>
      <c r="B52" s="117" t="s">
        <v>305</v>
      </c>
      <c r="C52" s="117" t="str">
        <f>IF(B52&gt;1,VLOOKUP(B52,DB!$D$4:$E$800,2,0),"")</f>
        <v>A 320</v>
      </c>
      <c r="D52" s="252" t="s">
        <v>7</v>
      </c>
      <c r="E52" s="191" t="b">
        <v>0</v>
      </c>
      <c r="F52" s="119">
        <v>0.21944444444444444</v>
      </c>
      <c r="G52" s="192" t="b">
        <v>1</v>
      </c>
      <c r="H52" s="299" t="s">
        <v>1081</v>
      </c>
      <c r="I52" s="122" t="str">
        <f>IF(K52&gt;1,VLOOKUP(K52,DB!$A$4:$B$500,2,0),"")</f>
        <v>EX RON</v>
      </c>
      <c r="J52" s="123" t="str">
        <f>IF(L52&gt;1,VLOOKUP(L52,DB!$A$4:$B$500,2,0),"")</f>
        <v>WARR</v>
      </c>
      <c r="K52" s="124" t="s">
        <v>7</v>
      </c>
      <c r="L52" s="120" t="s">
        <v>208</v>
      </c>
      <c r="M52" s="115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VP-CLL</v>
      </c>
      <c r="X52" s="131" t="str">
        <f t="shared" si="6"/>
        <v>EMB 135</v>
      </c>
      <c r="Y52" s="132" t="str">
        <f t="shared" si="7"/>
        <v>KARISMA</v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0.2194444444</v>
      </c>
    </row>
    <row r="53">
      <c r="A53" s="168">
        <v>36.0</v>
      </c>
      <c r="B53" s="146" t="s">
        <v>83</v>
      </c>
      <c r="C53" s="146" t="str">
        <f>IF(B53&gt;1,VLOOKUP(B53,DB!$D$4:$E$800,2,0),"")</f>
        <v>A 320</v>
      </c>
      <c r="D53" s="259" t="s">
        <v>7</v>
      </c>
      <c r="E53" s="189" t="b">
        <v>0</v>
      </c>
      <c r="F53" s="148">
        <v>0.2916666666666667</v>
      </c>
      <c r="G53" s="190" t="b">
        <v>1</v>
      </c>
      <c r="H53" s="300" t="s">
        <v>1085</v>
      </c>
      <c r="I53" s="152" t="str">
        <f>IF(K53&gt;1,VLOOKUP(K53,DB!$A$4:$B$500,2,0),"")</f>
        <v>EX RON</v>
      </c>
      <c r="J53" s="153" t="str">
        <f>IF(L53&gt;1,VLOOKUP(L53,DB!$A$4:$B$500,2,0),"")</f>
        <v>WARA</v>
      </c>
      <c r="K53" s="169" t="s">
        <v>7</v>
      </c>
      <c r="L53" s="150" t="s">
        <v>267</v>
      </c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PK-BKT</v>
      </c>
      <c r="X53" s="160" t="str">
        <f t="shared" si="6"/>
        <v>A 320</v>
      </c>
      <c r="Y53" s="161" t="str">
        <f t="shared" si="7"/>
        <v>BATIK AIR</v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0.2916666667</v>
      </c>
    </row>
    <row r="54">
      <c r="A54" s="115">
        <v>37.0</v>
      </c>
      <c r="B54" s="115" t="s">
        <v>760</v>
      </c>
      <c r="C54" s="117" t="str">
        <f>IF(B54&gt;1,VLOOKUP(B54,DB!$D$4:$E$800,2,0),"")</f>
        <v>PH 300</v>
      </c>
      <c r="D54" s="252">
        <v>0.18194444444444444</v>
      </c>
      <c r="E54" s="191" t="b">
        <v>1</v>
      </c>
      <c r="F54" s="119">
        <v>0.25069444444444444</v>
      </c>
      <c r="G54" s="192" t="b">
        <v>1</v>
      </c>
      <c r="H54" s="230" t="s">
        <v>1079</v>
      </c>
      <c r="I54" s="219" t="s">
        <v>1171</v>
      </c>
      <c r="J54" s="120" t="s">
        <v>1178</v>
      </c>
      <c r="K54" s="124"/>
      <c r="L54" s="120"/>
      <c r="M54" s="115" t="str">
        <f>IF(B54&gt;1,VLOOKUP(B54,DB!$D$4:$F$800,3,0),"")</f>
        <v>PURAWISATA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>
        <f t="shared" si="40"/>
        <v>0.1819444444</v>
      </c>
      <c r="AE54" s="133">
        <f t="shared" si="41"/>
        <v>0.2506944444</v>
      </c>
    </row>
    <row r="55">
      <c r="A55" s="168">
        <v>38.0</v>
      </c>
      <c r="B55" s="168" t="s">
        <v>833</v>
      </c>
      <c r="C55" s="146" t="str">
        <f>IF(B55&gt;1,VLOOKUP(B55,DB!$D$4:$E$800,2,0),"")</f>
        <v>B 733</v>
      </c>
      <c r="D55" s="259">
        <v>0.22430555555555556</v>
      </c>
      <c r="E55" s="189" t="b">
        <v>1</v>
      </c>
      <c r="F55" s="148">
        <v>0.2777777777777778</v>
      </c>
      <c r="G55" s="190" t="b">
        <v>1</v>
      </c>
      <c r="H55" s="228" t="s">
        <v>1097</v>
      </c>
      <c r="I55" s="152" t="str">
        <f>IF(K55&gt;1,VLOOKUP(K55,DB!$A$4:$B$500,2,0),"")</f>
        <v>WIMM</v>
      </c>
      <c r="J55" s="153" t="str">
        <f>IF(L55&gt;1,VLOOKUP(L55,DB!$A$4:$B$500,2,0),"")</f>
        <v>WAGG</v>
      </c>
      <c r="K55" s="169" t="s">
        <v>292</v>
      </c>
      <c r="L55" s="150" t="s">
        <v>302</v>
      </c>
      <c r="M55" s="168" t="str">
        <f>IF(B55&gt;1,VLOOKUP(B55,DB!$D$4:$F$800,3,0),"")</f>
        <v>TRIGANA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>
        <f t="shared" si="40"/>
        <v>0.2243055556</v>
      </c>
      <c r="AE55" s="133">
        <f t="shared" si="41"/>
        <v>0.2777777778</v>
      </c>
      <c r="AF55" s="4"/>
    </row>
    <row r="56">
      <c r="A56" s="115">
        <v>39.0</v>
      </c>
      <c r="B56" s="115" t="s">
        <v>24</v>
      </c>
      <c r="C56" s="117" t="str">
        <f>IF(B56&gt;1,VLOOKUP(B56,DB!$D$4:$E$800,2,0),"")</f>
        <v>B 733</v>
      </c>
      <c r="D56" s="252">
        <v>0.23680555555555555</v>
      </c>
      <c r="E56" s="191" t="b">
        <v>1</v>
      </c>
      <c r="F56" s="119">
        <v>0.4032339814802981</v>
      </c>
      <c r="G56" s="192" t="b">
        <v>1</v>
      </c>
      <c r="H56" s="230" t="s">
        <v>1093</v>
      </c>
      <c r="I56" s="219" t="s">
        <v>23</v>
      </c>
      <c r="J56" s="120" t="s">
        <v>35</v>
      </c>
      <c r="K56" s="124"/>
      <c r="L56" s="120"/>
      <c r="M56" s="115" t="str">
        <f>IF(B56&gt;1,VLOOKUP(B56,DB!$D$4:$F$800,3,0),"")</f>
        <v>AIRNESIA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>
        <f t="shared" si="40"/>
        <v>0.2368055556</v>
      </c>
      <c r="AE56" s="133">
        <f t="shared" si="41"/>
        <v>0.4032339815</v>
      </c>
      <c r="AF56" s="4"/>
    </row>
    <row r="57">
      <c r="A57" s="168">
        <v>40.0</v>
      </c>
      <c r="B57" s="337" t="s">
        <v>696</v>
      </c>
      <c r="C57" s="338" t="str">
        <f>IF(B57&gt;1,VLOOKUP(B57,DB!$D$4:$E$800,2,0),"")</f>
        <v>EMB 135</v>
      </c>
      <c r="D57" s="259">
        <v>0.225</v>
      </c>
      <c r="E57" s="404" t="b">
        <v>1</v>
      </c>
      <c r="F57" s="367">
        <v>0.29305555555555557</v>
      </c>
      <c r="G57" s="150" t="b">
        <v>1</v>
      </c>
      <c r="H57" s="228" t="s">
        <v>1100</v>
      </c>
      <c r="I57" s="221" t="s">
        <v>1171</v>
      </c>
      <c r="J57" s="368" t="s">
        <v>1252</v>
      </c>
      <c r="K57" s="169"/>
      <c r="L57" s="150"/>
      <c r="M57" s="337" t="str">
        <f>IF(B57&gt;1,VLOOKUP(B57,DB!$D$4:$F$800,3,0),"")</f>
        <v>IAT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0.225</v>
      </c>
      <c r="AE57" s="133">
        <f t="shared" si="41"/>
        <v>0.2930555556</v>
      </c>
      <c r="AF57" s="4"/>
    </row>
    <row r="58">
      <c r="A58" s="115">
        <v>41.0</v>
      </c>
      <c r="B58" s="115" t="s">
        <v>819</v>
      </c>
      <c r="C58" s="117" t="str">
        <f>IF(B58&gt;1,VLOOKUP(B58,DB!$D$4:$E$800,2,0),"")</f>
        <v>B 733</v>
      </c>
      <c r="D58" s="252">
        <v>0.2423611111111111</v>
      </c>
      <c r="E58" s="224" t="b">
        <v>1</v>
      </c>
      <c r="F58" s="119">
        <v>0.30416666666666664</v>
      </c>
      <c r="G58" s="120" t="b">
        <v>1</v>
      </c>
      <c r="H58" s="230" t="s">
        <v>1088</v>
      </c>
      <c r="I58" s="122" t="str">
        <f>IF(K58&gt;1,VLOOKUP(K58,DB!$A$4:$B$500,2,0),"")</f>
        <v>WSSS</v>
      </c>
      <c r="J58" s="123" t="str">
        <f>IF(L58&gt;1,VLOOKUP(L58,DB!$A$4:$B$500,2,0),"")</f>
        <v>WALL</v>
      </c>
      <c r="K58" s="124" t="s">
        <v>86</v>
      </c>
      <c r="L58" s="120" t="s">
        <v>91</v>
      </c>
      <c r="M58" s="115" t="str">
        <f>IF(B58&gt;1,VLOOKUP(B58,DB!$D$4:$F$800,3,0),"")</f>
        <v>TRI MG</v>
      </c>
      <c r="N58" s="247" t="s">
        <v>1286</v>
      </c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0.2423611111</v>
      </c>
      <c r="AE58" s="133">
        <f t="shared" si="41"/>
        <v>0.3041666667</v>
      </c>
      <c r="AF58" s="4"/>
    </row>
    <row r="59">
      <c r="A59" s="168">
        <v>42.0</v>
      </c>
      <c r="B59" s="168" t="s">
        <v>286</v>
      </c>
      <c r="C59" s="146" t="str">
        <f>IF(B59&gt;1,VLOOKUP(B59,DB!$D$4:$E$800,2,0),"")</f>
        <v>A 320</v>
      </c>
      <c r="D59" s="259">
        <v>0.25</v>
      </c>
      <c r="E59" s="231" t="b">
        <v>1</v>
      </c>
      <c r="F59" s="148">
        <v>0.3902455439820187</v>
      </c>
      <c r="G59" s="190" t="b">
        <v>1</v>
      </c>
      <c r="H59" s="228" t="s">
        <v>1078</v>
      </c>
      <c r="I59" s="221" t="s">
        <v>1156</v>
      </c>
      <c r="J59" s="153" t="str">
        <f>IF(L59&gt;1,VLOOKUP(L59,DB!$A$4:$B$500,2,0),"")</f>
        <v>WADD</v>
      </c>
      <c r="K59" s="169"/>
      <c r="L59" s="150" t="s">
        <v>192</v>
      </c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0.25</v>
      </c>
      <c r="AE59" s="133">
        <f t="shared" si="41"/>
        <v>0.390245544</v>
      </c>
      <c r="AF59" s="4"/>
    </row>
    <row r="60">
      <c r="A60" s="115">
        <v>43.0</v>
      </c>
      <c r="B60" s="115" t="s">
        <v>312</v>
      </c>
      <c r="C60" s="117" t="str">
        <f>IF(B60&gt;1,VLOOKUP(B60,DB!$D$4:$E$800,2,0),"")</f>
        <v>A 320</v>
      </c>
      <c r="D60" s="252">
        <v>0.25972222222222224</v>
      </c>
      <c r="E60" s="229" t="b">
        <v>1</v>
      </c>
      <c r="F60" s="119">
        <v>0.29791666666666666</v>
      </c>
      <c r="G60" s="192" t="b">
        <v>1</v>
      </c>
      <c r="H60" s="230" t="s">
        <v>1081</v>
      </c>
      <c r="I60" s="122" t="str">
        <f>IF(K60&gt;1,VLOOKUP(K60,DB!$A$4:$B$500,2,0),"")</f>
        <v>WARR</v>
      </c>
      <c r="J60" s="123" t="str">
        <f>IF(L60&gt;1,VLOOKUP(L60,DB!$A$4:$B$500,2,0),"")</f>
        <v>WIPP</v>
      </c>
      <c r="K60" s="124" t="s">
        <v>204</v>
      </c>
      <c r="L60" s="120" t="s">
        <v>157</v>
      </c>
      <c r="M60" s="115" t="str">
        <f>IF(B60&gt;1,VLOOKUP(B60,DB!$D$4:$F$800,3,0),"")</f>
        <v>BATIK AIR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0.2597222222</v>
      </c>
      <c r="AE60" s="133">
        <f t="shared" si="41"/>
        <v>0.2979166667</v>
      </c>
    </row>
    <row r="61">
      <c r="A61" s="168">
        <v>44.0</v>
      </c>
      <c r="B61" s="168" t="s">
        <v>801</v>
      </c>
      <c r="C61" s="146" t="str">
        <f>IF(B61&gt;1,VLOOKUP(B61,DB!$D$4:$E$800,2,0),"")</f>
        <v>G V</v>
      </c>
      <c r="D61" s="259">
        <v>0.2777777777777778</v>
      </c>
      <c r="E61" s="231" t="b">
        <v>1</v>
      </c>
      <c r="F61" s="148">
        <v>0.32525236111541744</v>
      </c>
      <c r="G61" s="190" t="b">
        <v>1</v>
      </c>
      <c r="H61" s="228" t="s">
        <v>1079</v>
      </c>
      <c r="I61" s="221" t="s">
        <v>1171</v>
      </c>
      <c r="J61" s="150" t="s">
        <v>1178</v>
      </c>
      <c r="K61" s="169"/>
      <c r="L61" s="150"/>
      <c r="M61" s="168" t="str">
        <f>IF(B61&gt;1,VLOOKUP(B61,DB!$D$4:$F$800,3,0),"")</f>
        <v>TRAVIRA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0.2777777778</v>
      </c>
      <c r="AE61" s="133">
        <f t="shared" si="41"/>
        <v>0.3252523611</v>
      </c>
    </row>
    <row r="62">
      <c r="A62" s="115">
        <v>45.0</v>
      </c>
      <c r="B62" s="115" t="s">
        <v>100</v>
      </c>
      <c r="C62" s="117" t="str">
        <f>IF(B62&gt;1,VLOOKUP(B62,DB!$D$4:$E$800,2,0),"")</f>
        <v>A 320</v>
      </c>
      <c r="D62" s="252">
        <v>0.28888888888888886</v>
      </c>
      <c r="E62" s="229" t="b">
        <v>1</v>
      </c>
      <c r="F62" s="119">
        <v>0.3767551851851749</v>
      </c>
      <c r="G62" s="192" t="b">
        <v>1</v>
      </c>
      <c r="H62" s="230" t="s">
        <v>1076</v>
      </c>
      <c r="I62" s="219" t="s">
        <v>1155</v>
      </c>
      <c r="J62" s="123" t="str">
        <f>IF(L62&gt;1,VLOOKUP(L62,DB!$A$4:$B$500,2,0),"")</f>
        <v>WARR</v>
      </c>
      <c r="K62" s="124"/>
      <c r="L62" s="120" t="s">
        <v>212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0.2888888889</v>
      </c>
      <c r="AE62" s="133">
        <f t="shared" si="41"/>
        <v>0.3767551852</v>
      </c>
    </row>
    <row r="63">
      <c r="A63" s="168">
        <v>46.0</v>
      </c>
      <c r="B63" s="168" t="s">
        <v>823</v>
      </c>
      <c r="C63" s="146" t="str">
        <f>IF(B63&gt;1,VLOOKUP(B63,DB!$D$4:$E$800,2,0),"")</f>
        <v>B 733</v>
      </c>
      <c r="D63" s="259">
        <v>0.3215277777777778</v>
      </c>
      <c r="E63" s="231" t="b">
        <v>1</v>
      </c>
      <c r="F63" s="148">
        <v>0.4652777777777778</v>
      </c>
      <c r="G63" s="190" t="b">
        <v>1</v>
      </c>
      <c r="H63" s="228" t="s">
        <v>1097</v>
      </c>
      <c r="I63" s="152" t="str">
        <f>IF(K63&gt;1,VLOOKUP(K63,DB!$A$4:$B$500,2,0),"")</f>
        <v>WIOO</v>
      </c>
      <c r="J63" s="153" t="str">
        <f>IF(L63&gt;1,VLOOKUP(L63,DB!$A$4:$B$500,2,0),"")</f>
        <v>WIOO</v>
      </c>
      <c r="K63" s="169" t="s">
        <v>390</v>
      </c>
      <c r="L63" s="150" t="s">
        <v>382</v>
      </c>
      <c r="M63" s="168" t="str">
        <f>IF(B63&gt;1,VLOOKUP(B63,DB!$D$4:$F$800,3,0),"")</f>
        <v>TRIGANA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0.3215277778</v>
      </c>
      <c r="AE63" s="133">
        <f t="shared" si="41"/>
        <v>0.4652777778</v>
      </c>
    </row>
    <row r="64">
      <c r="A64" s="115">
        <v>47.0</v>
      </c>
      <c r="B64" s="115" t="s">
        <v>307</v>
      </c>
      <c r="C64" s="117" t="str">
        <f>IF(B64&gt;1,VLOOKUP(B64,DB!$D$4:$E$800,2,0),"")</f>
        <v>A 320</v>
      </c>
      <c r="D64" s="252">
        <v>0.3287591898115352</v>
      </c>
      <c r="E64" s="229" t="b">
        <v>1</v>
      </c>
      <c r="F64" s="119">
        <v>0.3661792939819861</v>
      </c>
      <c r="G64" s="192" t="b">
        <v>1</v>
      </c>
      <c r="H64" s="230" t="s">
        <v>1087</v>
      </c>
      <c r="I64" s="122" t="str">
        <f>IF(K64&gt;1,VLOOKUP(K64,DB!$A$4:$B$500,2,0),"")</f>
        <v>WIBB</v>
      </c>
      <c r="J64" s="123" t="str">
        <f>IF(L64&gt;1,VLOOKUP(L64,DB!$A$4:$B$500,2,0),"")</f>
        <v>WAHI</v>
      </c>
      <c r="K64" s="124" t="s">
        <v>179</v>
      </c>
      <c r="L64" s="120" t="s">
        <v>237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0.3287591898</v>
      </c>
      <c r="AE64" s="133">
        <f t="shared" si="41"/>
        <v>0.366179294</v>
      </c>
    </row>
    <row r="65">
      <c r="A65" s="168">
        <v>48.0</v>
      </c>
      <c r="B65" s="168" t="s">
        <v>282</v>
      </c>
      <c r="C65" s="146" t="str">
        <f>IF(B65&gt;1,VLOOKUP(B65,DB!$D$4:$E$800,2,0),"")</f>
        <v>A 320</v>
      </c>
      <c r="D65" s="259">
        <v>0.3333333333333333</v>
      </c>
      <c r="E65" s="231" t="b">
        <v>1</v>
      </c>
      <c r="F65" s="148">
        <v>0.3697356250049779</v>
      </c>
      <c r="G65" s="190" t="b">
        <v>1</v>
      </c>
      <c r="H65" s="228" t="s">
        <v>1084</v>
      </c>
      <c r="I65" s="152" t="str">
        <f>IF(K65&gt;1,VLOOKUP(K65,DB!$A$4:$B$500,2,0),"")</f>
        <v>WIPP</v>
      </c>
      <c r="J65" s="153" t="str">
        <f>IF(L65&gt;1,VLOOKUP(L65,DB!$A$4:$B$500,2,0),"")</f>
        <v>WAHQ</v>
      </c>
      <c r="K65" s="169" t="s">
        <v>163</v>
      </c>
      <c r="L65" s="150" t="s">
        <v>150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0.3333333333</v>
      </c>
      <c r="AE65" s="133">
        <f t="shared" si="41"/>
        <v>0.369735625</v>
      </c>
    </row>
    <row r="66">
      <c r="A66" s="115">
        <v>49.0</v>
      </c>
      <c r="B66" s="115" t="s">
        <v>827</v>
      </c>
      <c r="C66" s="117" t="str">
        <f>IF(B66&gt;1,VLOOKUP(B66,DB!$D$4:$E$800,2,0),"")</f>
        <v>B 733</v>
      </c>
      <c r="D66" s="252">
        <v>0.3402777777777778</v>
      </c>
      <c r="E66" s="229" t="b">
        <v>1</v>
      </c>
      <c r="F66" s="119">
        <v>0.42190065972681623</v>
      </c>
      <c r="G66" s="192" t="b">
        <v>1</v>
      </c>
      <c r="H66" s="230" t="s">
        <v>1101</v>
      </c>
      <c r="I66" s="122" t="str">
        <f>IF(K66&gt;1,VLOOKUP(K66,DB!$A$4:$B$500,2,0),"")</f>
        <v>WAMM</v>
      </c>
      <c r="J66" s="123" t="str">
        <f>IF(L66&gt;1,VLOOKUP(L66,DB!$A$4:$B$500,2,0),"")</f>
        <v>WAGG</v>
      </c>
      <c r="K66" s="124" t="s">
        <v>361</v>
      </c>
      <c r="L66" s="120" t="s">
        <v>300</v>
      </c>
      <c r="M66" s="115" t="str">
        <f>IF(B66&gt;1,VLOOKUP(B66,DB!$D$4:$F$800,3,0),"")</f>
        <v>TRIGANA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0.3402777778</v>
      </c>
      <c r="AE66" s="133">
        <f t="shared" si="41"/>
        <v>0.4219006597</v>
      </c>
    </row>
    <row r="67">
      <c r="A67" s="168">
        <v>50.0</v>
      </c>
      <c r="B67" s="168" t="s">
        <v>305</v>
      </c>
      <c r="C67" s="146" t="str">
        <f>IF(B67&gt;1,VLOOKUP(B67,DB!$D$4:$E$800,2,0),"")</f>
        <v>A 320</v>
      </c>
      <c r="D67" s="259">
        <v>0.3615595023147762</v>
      </c>
      <c r="E67" s="231" t="b">
        <v>1</v>
      </c>
      <c r="F67" s="148">
        <v>0.3941669328705757</v>
      </c>
      <c r="G67" s="190" t="b">
        <v>1</v>
      </c>
      <c r="H67" s="228" t="s">
        <v>1092</v>
      </c>
      <c r="I67" s="152" t="str">
        <f>IF(K67&gt;1,VLOOKUP(K67,DB!$A$4:$B$500,2,0),"")</f>
        <v>WARR</v>
      </c>
      <c r="J67" s="153" t="str">
        <f>IF(L67&gt;1,VLOOKUP(L67,DB!$A$4:$B$500,2,0),"")</f>
        <v>WARR</v>
      </c>
      <c r="K67" s="169" t="s">
        <v>206</v>
      </c>
      <c r="L67" s="150" t="s">
        <v>220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0.3615595023</v>
      </c>
      <c r="AE67" s="133">
        <f t="shared" si="41"/>
        <v>0.3941669329</v>
      </c>
    </row>
    <row r="68">
      <c r="A68" s="115">
        <v>51.0</v>
      </c>
      <c r="B68" s="115" t="s">
        <v>778</v>
      </c>
      <c r="C68" s="117" t="str">
        <f>IF(B68&gt;1,VLOOKUP(B68,DB!$D$4:$E$800,2,0),"")</f>
        <v>C 208</v>
      </c>
      <c r="D68" s="252">
        <v>0.35555555555555557</v>
      </c>
      <c r="E68" s="229" t="b">
        <v>1</v>
      </c>
      <c r="F68" s="119">
        <v>0.4576388888888889</v>
      </c>
      <c r="G68" s="192" t="b">
        <v>1</v>
      </c>
      <c r="H68" s="230" t="s">
        <v>1075</v>
      </c>
      <c r="I68" s="122" t="str">
        <f>IF(K68&gt;1,VLOOKUP(K68,DB!$A$4:$B$500,2,0),"")</f>
        <v>WICN</v>
      </c>
      <c r="J68" s="123" t="str">
        <f>IF(L68&gt;1,VLOOKUP(L68,DB!$A$4:$B$500,2,0),"")</f>
        <v>WICC</v>
      </c>
      <c r="K68" s="124" t="s">
        <v>602</v>
      </c>
      <c r="L68" s="120" t="s">
        <v>596</v>
      </c>
      <c r="M68" s="115" t="str">
        <f>IF(B68&gt;1,VLOOKUP(B68,DB!$D$4:$F$800,3,0),"")</f>
        <v>SUSI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0.3555555556</v>
      </c>
      <c r="AE68" s="133">
        <f t="shared" si="41"/>
        <v>0.4576388889</v>
      </c>
    </row>
    <row r="69">
      <c r="A69" s="168">
        <v>52.0</v>
      </c>
      <c r="B69" s="168" t="s">
        <v>340</v>
      </c>
      <c r="C69" s="146" t="str">
        <f>IF(B69&gt;1,VLOOKUP(B69,DB!$D$4:$E$800,2,0),"")</f>
        <v>ATR 72</v>
      </c>
      <c r="D69" s="259">
        <v>0.3819444444444444</v>
      </c>
      <c r="E69" s="231" t="b">
        <v>1</v>
      </c>
      <c r="F69" s="148">
        <v>0.4078959490725538</v>
      </c>
      <c r="G69" s="190" t="b">
        <v>1</v>
      </c>
      <c r="H69" s="228" t="s">
        <v>1087</v>
      </c>
      <c r="I69" s="152" t="str">
        <f>IF(K69&gt;1,VLOOKUP(K69,DB!$A$4:$B$500,2,0),"")</f>
        <v>WAHH</v>
      </c>
      <c r="J69" s="153" t="str">
        <f>IF(L69&gt;1,VLOOKUP(L69,DB!$A$4:$B$500,2,0),"")</f>
        <v>WAHH</v>
      </c>
      <c r="K69" s="169" t="s">
        <v>531</v>
      </c>
      <c r="L69" s="150" t="s">
        <v>537</v>
      </c>
      <c r="M69" s="168" t="str">
        <f>IF(B69&gt;1,VLOOKUP(B69,DB!$D$4:$F$800,3,0),"")</f>
        <v>CITILINK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0.3819444444</v>
      </c>
      <c r="AE69" s="133">
        <f t="shared" si="41"/>
        <v>0.4078959491</v>
      </c>
    </row>
    <row r="70">
      <c r="A70" s="115">
        <v>53.0</v>
      </c>
      <c r="B70" s="115" t="s">
        <v>385</v>
      </c>
      <c r="C70" s="117" t="str">
        <f>IF(B70&gt;1,VLOOKUP(B70,DB!$D$4:$E$800,2,0),"")</f>
        <v>A 320</v>
      </c>
      <c r="D70" s="252">
        <v>0.4111111111111111</v>
      </c>
      <c r="E70" s="229" t="b">
        <v>1</v>
      </c>
      <c r="F70" s="119">
        <v>0.45416666666666666</v>
      </c>
      <c r="G70" s="192" t="b">
        <v>1</v>
      </c>
      <c r="H70" s="230" t="s">
        <v>1076</v>
      </c>
      <c r="I70" s="122" t="str">
        <f>IF(K70&gt;1,VLOOKUP(K70,DB!$A$4:$B$500,2,0),"")</f>
        <v>WARR</v>
      </c>
      <c r="J70" s="123" t="str">
        <f>IF(L70&gt;1,VLOOKUP(L70,DB!$A$4:$B$500,2,0),"")</f>
        <v>WAHI</v>
      </c>
      <c r="K70" s="124" t="s">
        <v>497</v>
      </c>
      <c r="L70" s="120" t="s">
        <v>467</v>
      </c>
      <c r="M70" s="115" t="str">
        <f>IF(B70&gt;1,VLOOKUP(B70,DB!$D$4:$F$800,3,0),"")</f>
        <v>CITILINK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0</v>
      </c>
      <c r="AA70" s="64"/>
      <c r="AC70" s="133"/>
      <c r="AD70" s="133">
        <f t="shared" si="40"/>
        <v>0.4111111111</v>
      </c>
      <c r="AE70" s="133">
        <f t="shared" si="41"/>
        <v>0.4541666667</v>
      </c>
      <c r="AF70" s="248" t="s">
        <v>1180</v>
      </c>
    </row>
    <row r="71">
      <c r="A71" s="168">
        <v>54.0</v>
      </c>
      <c r="B71" s="168" t="s">
        <v>425</v>
      </c>
      <c r="C71" s="146" t="str">
        <f>IF(B71&gt;1,VLOOKUP(B71,DB!$D$4:$E$800,2,0),"")</f>
        <v>A 320</v>
      </c>
      <c r="D71" s="259">
        <v>0.4222222222222222</v>
      </c>
      <c r="E71" s="231" t="b">
        <v>1</v>
      </c>
      <c r="F71" s="148">
        <v>0.4583333333333333</v>
      </c>
      <c r="G71" s="190" t="b">
        <v>1</v>
      </c>
      <c r="H71" s="228" t="s">
        <v>1087</v>
      </c>
      <c r="I71" s="152" t="str">
        <f>IF(K71&gt;1,VLOOKUP(K71,DB!$A$4:$B$500,2,0),"")</f>
        <v>WARR</v>
      </c>
      <c r="J71" s="153" t="str">
        <f>IF(L71&gt;1,VLOOKUP(L71,DB!$A$4:$B$500,2,0),"")</f>
        <v>WIPP</v>
      </c>
      <c r="K71" s="169" t="s">
        <v>489</v>
      </c>
      <c r="L71" s="150" t="s">
        <v>463</v>
      </c>
      <c r="M71" s="168" t="str">
        <f>IF(B71&gt;1,VLOOKUP(B71,DB!$D$4:$F$800,3,0),"")</f>
        <v>CITILINK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0</v>
      </c>
      <c r="AA71" s="64"/>
      <c r="AC71" s="133"/>
      <c r="AD71" s="133">
        <f t="shared" si="40"/>
        <v>0.4222222222</v>
      </c>
      <c r="AE71" s="133">
        <f t="shared" si="41"/>
        <v>0.4583333333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312</v>
      </c>
      <c r="C72" s="117" t="str">
        <f>IF(B72&gt;1,VLOOKUP(B72,DB!$D$4:$E$800,2,0),"")</f>
        <v>A 320</v>
      </c>
      <c r="D72" s="252">
        <v>0.43819444444444444</v>
      </c>
      <c r="E72" s="229" t="b">
        <v>1</v>
      </c>
      <c r="F72" s="119">
        <v>0.47152777777777777</v>
      </c>
      <c r="G72" s="192" t="b">
        <v>1</v>
      </c>
      <c r="H72" s="230" t="s">
        <v>1080</v>
      </c>
      <c r="I72" s="122" t="str">
        <f>IF(K72&gt;1,VLOOKUP(K72,DB!$A$4:$B$500,2,0),"")</f>
        <v>WIPP</v>
      </c>
      <c r="J72" s="123" t="str">
        <f>IF(L72&gt;1,VLOOKUP(L72,DB!$A$4:$B$500,2,0),"")</f>
        <v>WAHQ</v>
      </c>
      <c r="K72" s="124" t="s">
        <v>159</v>
      </c>
      <c r="L72" s="120" t="s">
        <v>233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 G. S.</v>
      </c>
      <c r="Z72" s="104" t="b">
        <v>0</v>
      </c>
      <c r="AA72" s="64"/>
      <c r="AC72" s="133"/>
      <c r="AD72" s="133">
        <f t="shared" si="40"/>
        <v>0.4381944444</v>
      </c>
      <c r="AE72" s="133">
        <f t="shared" si="41"/>
        <v>0.4715277778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83</v>
      </c>
      <c r="C73" s="146" t="str">
        <f>IF(B73&gt;1,VLOOKUP(B73,DB!$D$4:$E$800,2,0),"")</f>
        <v>A 320</v>
      </c>
      <c r="D73" s="259">
        <v>0.4361111111111111</v>
      </c>
      <c r="E73" s="231" t="b">
        <v>1</v>
      </c>
      <c r="F73" s="148">
        <v>0.5958333333333333</v>
      </c>
      <c r="G73" s="190" t="b">
        <v>1</v>
      </c>
      <c r="H73" s="228" t="s">
        <v>1078</v>
      </c>
      <c r="I73" s="152" t="str">
        <f>IF(K73&gt;1,VLOOKUP(K73,DB!$A$4:$B$500,2,0),"")</f>
        <v>WARA</v>
      </c>
      <c r="J73" s="150" t="s">
        <v>1085</v>
      </c>
      <c r="K73" s="169" t="s">
        <v>264</v>
      </c>
      <c r="L73" s="150"/>
      <c r="M73" s="168" t="str">
        <f>IF(B73&gt;1,VLOOKUP(B73,DB!$D$4:$F$800,3,0),"")</f>
        <v>BATIK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PK-BVX</v>
      </c>
      <c r="X73" s="160" t="str">
        <f t="shared" si="6"/>
        <v>AVANTI</v>
      </c>
      <c r="Y73" s="161" t="str">
        <f t="shared" si="7"/>
        <v>SUSI AIR</v>
      </c>
      <c r="Z73" s="104" t="b">
        <v>0</v>
      </c>
      <c r="AA73" s="64"/>
      <c r="AC73" s="133"/>
      <c r="AD73" s="133">
        <f t="shared" si="40"/>
        <v>0.4361111111</v>
      </c>
      <c r="AE73" s="133">
        <f t="shared" si="41"/>
        <v>0.5958333333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833</v>
      </c>
      <c r="C74" s="117" t="str">
        <f>IF(B74&gt;1,VLOOKUP(B74,DB!$D$4:$E$800,2,0),"")</f>
        <v>B 733</v>
      </c>
      <c r="D74" s="252">
        <v>0.4465277777777778</v>
      </c>
      <c r="E74" s="229" t="b">
        <v>1</v>
      </c>
      <c r="F74" s="119">
        <v>0.625</v>
      </c>
      <c r="G74" s="192" t="b">
        <v>1</v>
      </c>
      <c r="H74" s="230" t="s">
        <v>1093</v>
      </c>
      <c r="I74" s="122" t="str">
        <f>IF(K74&gt;1,VLOOKUP(K74,DB!$A$4:$B$500,2,0),"")</f>
        <v>WAGG</v>
      </c>
      <c r="J74" s="123" t="str">
        <f>IF(L74&gt;1,VLOOKUP(L74,DB!$A$4:$B$500,2,0),"")</f>
        <v>WIKK</v>
      </c>
      <c r="K74" s="124" t="s">
        <v>306</v>
      </c>
      <c r="L74" s="120" t="s">
        <v>308</v>
      </c>
      <c r="M74" s="115" t="str">
        <f>IF(B74&gt;1,VLOOKUP(B74,DB!$D$4:$F$800,3,0),"")</f>
        <v>TRIGANA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N-977JH</v>
      </c>
      <c r="X74" s="131" t="str">
        <f t="shared" si="6"/>
        <v>CT 680</v>
      </c>
      <c r="Y74" s="132" t="str">
        <f t="shared" si="7"/>
        <v>JIP</v>
      </c>
      <c r="Z74" s="104" t="b">
        <v>0</v>
      </c>
      <c r="AA74" s="64"/>
      <c r="AC74" s="133"/>
      <c r="AD74" s="133">
        <f t="shared" si="40"/>
        <v>0.4465277778</v>
      </c>
      <c r="AE74" s="133">
        <f t="shared" si="41"/>
        <v>0.625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413</v>
      </c>
      <c r="C75" s="146" t="str">
        <f>IF(B75&gt;1,VLOOKUP(B75,DB!$D$4:$E$800,2,0),"")</f>
        <v>A 320</v>
      </c>
      <c r="D75" s="259">
        <v>0.4965277777777778</v>
      </c>
      <c r="E75" s="231" t="b">
        <v>1</v>
      </c>
      <c r="F75" s="148">
        <v>0.5243055555555556</v>
      </c>
      <c r="G75" s="190" t="b">
        <v>1</v>
      </c>
      <c r="H75" s="228" t="s">
        <v>1080</v>
      </c>
      <c r="I75" s="152" t="str">
        <f>IF(K75&gt;1,VLOOKUP(K75,DB!$A$4:$B$500,2,0),"")</f>
        <v>WIMN</v>
      </c>
      <c r="J75" s="153" t="str">
        <f>IF(L75&gt;1,VLOOKUP(L75,DB!$A$4:$B$500,2,0),"")</f>
        <v>WARA</v>
      </c>
      <c r="K75" s="169" t="s">
        <v>437</v>
      </c>
      <c r="L75" s="150" t="s">
        <v>483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0.4965277778</v>
      </c>
      <c r="AE75" s="133">
        <f t="shared" si="41"/>
        <v>0.5243055556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570</v>
      </c>
      <c r="C76" s="117" t="str">
        <f>IF(B76&gt;1,VLOOKUP(B76,DB!$D$4:$E$800,2,0),"")</f>
        <v>B 738</v>
      </c>
      <c r="D76" s="252">
        <v>0.5069444444444444</v>
      </c>
      <c r="E76" s="229" t="b">
        <v>1</v>
      </c>
      <c r="F76" s="119">
        <v>0.5411181018571369</v>
      </c>
      <c r="G76" s="192" t="b">
        <v>1</v>
      </c>
      <c r="H76" s="230" t="s">
        <v>1087</v>
      </c>
      <c r="I76" s="122" t="str">
        <f>IF(K76&gt;1,VLOOKUP(K76,DB!$A$4:$B$500,2,0),"")</f>
        <v>WIMM</v>
      </c>
      <c r="J76" s="123" t="str">
        <f>IF(L76&gt;1,VLOOKUP(L76,DB!$A$4:$B$500,2,0),"")</f>
        <v>WARR</v>
      </c>
      <c r="K76" s="124" t="s">
        <v>73</v>
      </c>
      <c r="L76" s="120" t="s">
        <v>74</v>
      </c>
      <c r="M76" s="115" t="str">
        <f>IF(B76&gt;1,VLOOKUP(B76,DB!$D$4:$F$800,3,0),"")</f>
        <v>GARUDA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0.5069444444</v>
      </c>
      <c r="AE76" s="133">
        <f t="shared" si="41"/>
        <v>0.5411181019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754</v>
      </c>
      <c r="C77" s="146" t="str">
        <f>IF(B77&gt;1,VLOOKUP(B77,DB!$D$4:$E$800,2,0),"")</f>
        <v>EMB 135</v>
      </c>
      <c r="D77" s="259">
        <v>0.46319444444444446</v>
      </c>
      <c r="E77" s="231" t="b">
        <v>1</v>
      </c>
      <c r="F77" s="148">
        <v>0.5666222685176763</v>
      </c>
      <c r="G77" s="190" t="b">
        <v>1</v>
      </c>
      <c r="H77" s="228" t="s">
        <v>1077</v>
      </c>
      <c r="I77" s="221" t="s">
        <v>1171</v>
      </c>
      <c r="J77" s="150" t="s">
        <v>1092</v>
      </c>
      <c r="K77" s="169"/>
      <c r="L77" s="150"/>
      <c r="M77" s="168" t="str">
        <f>IF(B77&gt;1,VLOOKUP(B77,DB!$D$4:$F$800,3,0),"")</f>
        <v>PREMI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0.4631944444</v>
      </c>
      <c r="AE77" s="133">
        <f t="shared" si="41"/>
        <v>0.5666222685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307</v>
      </c>
      <c r="C78" s="117" t="str">
        <f>IF(B78&gt;1,VLOOKUP(B78,DB!$D$4:$E$800,2,0),"")</f>
        <v>A 320</v>
      </c>
      <c r="D78" s="252">
        <v>0.48469649305479834</v>
      </c>
      <c r="E78" s="229" t="b">
        <v>1</v>
      </c>
      <c r="F78" s="119">
        <v>0.5145833333333333</v>
      </c>
      <c r="G78" s="192" t="b">
        <v>1</v>
      </c>
      <c r="H78" s="230" t="s">
        <v>1076</v>
      </c>
      <c r="I78" s="122" t="str">
        <f>IF(K78&gt;1,VLOOKUP(K78,DB!$A$4:$B$500,2,0),"")</f>
        <v>WAHI</v>
      </c>
      <c r="J78" s="123" t="str">
        <f>IF(L78&gt;1,VLOOKUP(L78,DB!$A$4:$B$500,2,0),"")</f>
        <v>WARA</v>
      </c>
      <c r="K78" s="124" t="s">
        <v>247</v>
      </c>
      <c r="L78" s="120" t="s">
        <v>271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0.4846964931</v>
      </c>
      <c r="AE78" s="133">
        <f t="shared" si="41"/>
        <v>0.5145833333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268</v>
      </c>
      <c r="C79" s="146" t="str">
        <f>IF(B79&gt;1,VLOOKUP(B79,DB!$D$4:$E$800,2,0),"")</f>
        <v>A 320</v>
      </c>
      <c r="D79" s="259">
        <v>0.4984193865748239</v>
      </c>
      <c r="E79" s="231" t="b">
        <v>1</v>
      </c>
      <c r="F79" s="148">
        <v>0.5364723958336981</v>
      </c>
      <c r="G79" s="190" t="b">
        <v>1</v>
      </c>
      <c r="H79" s="228" t="s">
        <v>1084</v>
      </c>
      <c r="I79" s="152" t="str">
        <f>IF(K79&gt;1,VLOOKUP(K79,DB!$A$4:$B$500,2,0),"")</f>
        <v>WAHQ</v>
      </c>
      <c r="J79" s="153" t="str">
        <f>IF(L79&gt;1,VLOOKUP(L79,DB!$A$4:$B$500,2,0),"")</f>
        <v>WAHI</v>
      </c>
      <c r="K79" s="169" t="s">
        <v>147</v>
      </c>
      <c r="L79" s="150" t="s">
        <v>245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0.4984193866</v>
      </c>
      <c r="AE79" s="133">
        <f t="shared" si="41"/>
        <v>0.5364723958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736</v>
      </c>
      <c r="C80" s="117" t="str">
        <f>IF(B80&gt;1,VLOOKUP(B80,DB!$D$4:$E$800,2,0),"")</f>
        <v>L 1000</v>
      </c>
      <c r="D80" s="252">
        <v>0.46458333333333335</v>
      </c>
      <c r="E80" s="229" t="b">
        <v>1</v>
      </c>
      <c r="F80" s="119">
        <v>0.4926695370377274</v>
      </c>
      <c r="G80" s="192" t="b">
        <v>1</v>
      </c>
      <c r="H80" s="230" t="s">
        <v>1092</v>
      </c>
      <c r="I80" s="219" t="s">
        <v>1287</v>
      </c>
      <c r="J80" s="120" t="s">
        <v>1156</v>
      </c>
      <c r="K80" s="124"/>
      <c r="L80" s="120"/>
      <c r="M80" s="115" t="str">
        <f>IF(B80&gt;1,VLOOKUP(B80,DB!$D$4:$F$800,3,0),"")</f>
        <v>PREMI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0.4645833333</v>
      </c>
      <c r="AE80" s="133">
        <f t="shared" si="41"/>
        <v>0.492669537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801</v>
      </c>
      <c r="C81" s="146" t="str">
        <f>IF(B81&gt;1,VLOOKUP(B81,DB!$D$4:$E$800,2,0),"")</f>
        <v>G V</v>
      </c>
      <c r="D81" s="259">
        <v>0.5027777777777778</v>
      </c>
      <c r="E81" s="231" t="b">
        <v>1</v>
      </c>
      <c r="F81" s="148">
        <v>0.5222222222222223</v>
      </c>
      <c r="G81" s="190" t="b">
        <v>1</v>
      </c>
      <c r="H81" s="228" t="s">
        <v>1081</v>
      </c>
      <c r="I81" s="221" t="s">
        <v>1178</v>
      </c>
      <c r="J81" s="150" t="s">
        <v>1171</v>
      </c>
      <c r="K81" s="169"/>
      <c r="L81" s="150"/>
      <c r="M81" s="168" t="str">
        <f>IF(B81&gt;1,VLOOKUP(B81,DB!$D$4:$F$800,3,0),"")</f>
        <v>TRAVIRA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0.5027777778</v>
      </c>
      <c r="AE81" s="133">
        <f t="shared" si="41"/>
        <v>0.5222222222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736</v>
      </c>
      <c r="C82" s="117" t="str">
        <f>IF(B82&gt;1,VLOOKUP(B82,DB!$D$4:$E$800,2,0),"")</f>
        <v>L 1000</v>
      </c>
      <c r="D82" s="252">
        <v>0.49930555555555556</v>
      </c>
      <c r="E82" s="229" t="b">
        <v>1</v>
      </c>
      <c r="F82" s="119"/>
      <c r="G82" s="192" t="b">
        <v>0</v>
      </c>
      <c r="H82" s="230" t="s">
        <v>1156</v>
      </c>
      <c r="I82" s="219" t="s">
        <v>1092</v>
      </c>
      <c r="J82" s="123" t="str">
        <f>IF(L82&gt;1,VLOOKUP(L82,DB!$A$4:$B$500,2,0),"")</f>
        <v/>
      </c>
      <c r="K82" s="124"/>
      <c r="L82" s="120"/>
      <c r="M82" s="115" t="str">
        <f>IF(B82&gt;1,VLOOKUP(B82,DB!$D$4:$F$800,3,0),"")</f>
        <v>PREMI</v>
      </c>
      <c r="N82" s="220"/>
      <c r="O82" s="128" t="str">
        <f t="shared" si="34"/>
        <v>RON</v>
      </c>
      <c r="Q82" s="64" t="str">
        <f t="shared" si="35"/>
        <v>SA13</v>
      </c>
      <c r="R82" s="64" t="str">
        <f t="shared" si="36"/>
        <v>RON</v>
      </c>
      <c r="S82" s="64" t="str">
        <f t="shared" si="37"/>
        <v>L 1000</v>
      </c>
      <c r="T82" s="64" t="str">
        <f t="shared" si="38"/>
        <v>N-227GV</v>
      </c>
      <c r="U82" s="64" t="str">
        <f t="shared" si="39"/>
        <v>PREMI</v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0.4993055556</v>
      </c>
      <c r="AE82" s="133" t="str">
        <f t="shared" si="41"/>
        <v>-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303</v>
      </c>
      <c r="C83" s="146" t="str">
        <f>IF(B83&gt;1,VLOOKUP(B83,DB!$D$4:$E$800,2,0),"")</f>
        <v>A 320</v>
      </c>
      <c r="D83" s="259">
        <v>0.5231693055538926</v>
      </c>
      <c r="E83" s="231" t="b">
        <v>1</v>
      </c>
      <c r="F83" s="148">
        <v>0.5635666319431039</v>
      </c>
      <c r="G83" s="190" t="b">
        <v>1</v>
      </c>
      <c r="H83" s="228" t="s">
        <v>1092</v>
      </c>
      <c r="I83" s="221" t="s">
        <v>252</v>
      </c>
      <c r="J83" s="153" t="str">
        <f>IF(L83&gt;1,VLOOKUP(L83,DB!$A$4:$B$500,2,0),"")</f>
        <v>WARR</v>
      </c>
      <c r="K83" s="169" t="s">
        <v>256</v>
      </c>
      <c r="L83" s="150" t="s">
        <v>216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0.5231693056</v>
      </c>
      <c r="AE83" s="133">
        <f t="shared" si="41"/>
        <v>0.5635666319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100</v>
      </c>
      <c r="C84" s="117" t="str">
        <f>IF(B84&gt;1,VLOOKUP(B84,DB!$D$4:$E$800,2,0),"")</f>
        <v>A 320</v>
      </c>
      <c r="D84" s="252">
        <v>0.5365338310220977</v>
      </c>
      <c r="E84" s="229" t="b">
        <v>1</v>
      </c>
      <c r="F84" s="119">
        <v>0.5745626273128437</v>
      </c>
      <c r="G84" s="192" t="b">
        <v>1</v>
      </c>
      <c r="H84" s="230" t="s">
        <v>1079</v>
      </c>
      <c r="I84" s="122" t="str">
        <f>IF(K84&gt;1,VLOOKUP(K84,DB!$A$4:$B$500,2,0),"")</f>
        <v>WARR</v>
      </c>
      <c r="J84" s="123" t="str">
        <f>IF(L84&gt;1,VLOOKUP(L84,DB!$A$4:$B$500,2,0),"")</f>
        <v>WIPP</v>
      </c>
      <c r="K84" s="124" t="s">
        <v>218</v>
      </c>
      <c r="L84" s="120" t="s">
        <v>152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0.536533831</v>
      </c>
      <c r="AE84" s="133">
        <f t="shared" si="41"/>
        <v>0.5745626273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340</v>
      </c>
      <c r="C85" s="146" t="str">
        <f>IF(B85&gt;1,VLOOKUP(B85,DB!$D$4:$E$800,2,0),"")</f>
        <v>ATR 72</v>
      </c>
      <c r="D85" s="259">
        <v>0.5465277777777777</v>
      </c>
      <c r="E85" s="231" t="b">
        <v>1</v>
      </c>
      <c r="F85" s="148">
        <v>0.5720189467538148</v>
      </c>
      <c r="G85" s="190" t="b">
        <v>1</v>
      </c>
      <c r="H85" s="228" t="s">
        <v>1084</v>
      </c>
      <c r="I85" s="152" t="str">
        <f>IF(K85&gt;1,VLOOKUP(K85,DB!$A$4:$B$500,2,0),"")</f>
        <v>WAHH</v>
      </c>
      <c r="J85" s="153" t="str">
        <f>IF(L85&gt;1,VLOOKUP(L85,DB!$A$4:$B$500,2,0),"")</f>
        <v>WAHH</v>
      </c>
      <c r="K85" s="169" t="s">
        <v>535</v>
      </c>
      <c r="L85" s="150" t="s">
        <v>533</v>
      </c>
      <c r="M85" s="168" t="str">
        <f>IF(B85&gt;1,VLOOKUP(B85,DB!$D$4:$F$800,3,0),"")</f>
        <v>CITILINK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0.5465277778</v>
      </c>
      <c r="AE85" s="133">
        <f t="shared" si="41"/>
        <v>0.5720189468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305</v>
      </c>
      <c r="C86" s="117" t="str">
        <f>IF(B86&gt;1,VLOOKUP(B86,DB!$D$4:$E$800,2,0),"")</f>
        <v>A 320</v>
      </c>
      <c r="D86" s="252">
        <v>0.5534722222222223</v>
      </c>
      <c r="E86" s="229" t="b">
        <v>1</v>
      </c>
      <c r="F86" s="119">
        <v>0.5819444444444445</v>
      </c>
      <c r="G86" s="192" t="b">
        <v>1</v>
      </c>
      <c r="H86" s="230" t="s">
        <v>1076</v>
      </c>
      <c r="I86" s="122" t="str">
        <f>IF(K86&gt;1,VLOOKUP(K86,DB!$A$4:$B$500,2,0),"")</f>
        <v>WARR</v>
      </c>
      <c r="J86" s="123" t="str">
        <f>IF(L86&gt;1,VLOOKUP(L86,DB!$A$4:$B$500,2,0),"")</f>
        <v>WARR</v>
      </c>
      <c r="K86" s="124" t="s">
        <v>226</v>
      </c>
      <c r="L86" s="120" t="s">
        <v>198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0.5534722222</v>
      </c>
      <c r="AE86" s="133">
        <f t="shared" si="41"/>
        <v>0.5819444444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819</v>
      </c>
      <c r="C87" s="146" t="str">
        <f>IF(B87&gt;1,VLOOKUP(B87,DB!$D$4:$E$800,2,0),"")</f>
        <v>B 733</v>
      </c>
      <c r="D87" s="259">
        <v>0.5805555555555556</v>
      </c>
      <c r="E87" s="231" t="b">
        <v>1</v>
      </c>
      <c r="F87" s="148">
        <v>0.9041666666666667</v>
      </c>
      <c r="G87" s="190" t="b">
        <v>1</v>
      </c>
      <c r="H87" s="228" t="s">
        <v>1101</v>
      </c>
      <c r="I87" s="152" t="str">
        <f>IF(K87&gt;1,VLOOKUP(K87,DB!$A$4:$B$500,2,0),"")</f>
        <v>WALL</v>
      </c>
      <c r="J87" s="153" t="str">
        <f>IF(L87&gt;1,VLOOKUP(L87,DB!$A$4:$B$500,2,0),"")</f>
        <v>WIMM</v>
      </c>
      <c r="K87" s="169" t="s">
        <v>88</v>
      </c>
      <c r="L87" s="150" t="s">
        <v>111</v>
      </c>
      <c r="M87" s="168" t="str">
        <f>IF(B87&gt;1,VLOOKUP(B87,DB!$D$4:$F$800,3,0),"")</f>
        <v>TRI MG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0.5805555556</v>
      </c>
      <c r="AE87" s="133">
        <f t="shared" si="41"/>
        <v>0.9041666667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286</v>
      </c>
      <c r="C88" s="117" t="str">
        <f>IF(B88&gt;1,VLOOKUP(B88,DB!$D$4:$E$800,2,0),"")</f>
        <v>A 320</v>
      </c>
      <c r="D88" s="252">
        <v>0.5847222222222223</v>
      </c>
      <c r="E88" s="229" t="b">
        <v>1</v>
      </c>
      <c r="F88" s="119">
        <v>0.6194444444444445</v>
      </c>
      <c r="G88" s="192" t="b">
        <v>1</v>
      </c>
      <c r="H88" s="230" t="s">
        <v>1080</v>
      </c>
      <c r="I88" s="122" t="str">
        <f>IF(K88&gt;1,VLOOKUP(K88,DB!$A$4:$B$500,2,0),"")</f>
        <v>WADD</v>
      </c>
      <c r="J88" s="123" t="str">
        <f>IF(L88&gt;1,VLOOKUP(L88,DB!$A$4:$B$500,2,0),"")</f>
        <v>WIMM</v>
      </c>
      <c r="K88" s="124" t="s">
        <v>189</v>
      </c>
      <c r="L88" s="120" t="s">
        <v>141</v>
      </c>
      <c r="M88" s="115" t="str">
        <f>IF(B88&gt;1,VLOOKUP(B88,DB!$D$4:$F$800,3,0),"")</f>
        <v>BATIK AIR</v>
      </c>
      <c r="N88" s="193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0.5847222222</v>
      </c>
      <c r="AE88" s="133">
        <f t="shared" si="41"/>
        <v>0.6194444444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425</v>
      </c>
      <c r="C89" s="146" t="str">
        <f>IF(B89&gt;1,VLOOKUP(B89,DB!$D$4:$E$800,2,0),"")</f>
        <v>A 320</v>
      </c>
      <c r="D89" s="259">
        <v>0.5888888888888889</v>
      </c>
      <c r="E89" s="231" t="b">
        <v>1</v>
      </c>
      <c r="F89" s="148">
        <v>0.6173611111111111</v>
      </c>
      <c r="G89" s="190" t="b">
        <v>1</v>
      </c>
      <c r="H89" s="228" t="s">
        <v>1087</v>
      </c>
      <c r="I89" s="152" t="str">
        <f>IF(K89&gt;1,VLOOKUP(K89,DB!$A$4:$B$500,2,0),"")</f>
        <v>WIPP</v>
      </c>
      <c r="J89" s="153" t="str">
        <f>IF(L89&gt;1,VLOOKUP(L89,DB!$A$4:$B$500,2,0),"")</f>
        <v>WARR</v>
      </c>
      <c r="K89" s="169" t="s">
        <v>465</v>
      </c>
      <c r="L89" s="150" t="s">
        <v>495</v>
      </c>
      <c r="M89" s="168" t="str">
        <f>IF(B89&gt;1,VLOOKUP(B89,DB!$D$4:$F$800,3,0),"")</f>
        <v>CITILINK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0.5888888889</v>
      </c>
      <c r="AE89" s="133">
        <f t="shared" si="41"/>
        <v>0.6173611111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754</v>
      </c>
      <c r="C90" s="115" t="s">
        <v>697</v>
      </c>
      <c r="D90" s="252">
        <v>0.5680555555555555</v>
      </c>
      <c r="E90" s="229" t="b">
        <v>1</v>
      </c>
      <c r="F90" s="119">
        <v>0.6083333333333333</v>
      </c>
      <c r="G90" s="192" t="b">
        <v>1</v>
      </c>
      <c r="H90" s="230" t="s">
        <v>1092</v>
      </c>
      <c r="I90" s="219" t="s">
        <v>1077</v>
      </c>
      <c r="J90" s="120" t="s">
        <v>1288</v>
      </c>
      <c r="K90" s="124"/>
      <c r="L90" s="120"/>
      <c r="M90" s="115" t="str">
        <f>IF(B90&gt;1,VLOOKUP(B90,DB!$D$4:$F$800,3,0),"")</f>
        <v>PREMI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0.5680555556</v>
      </c>
      <c r="AE90" s="133">
        <f t="shared" si="41"/>
        <v>0.6083333333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385</v>
      </c>
      <c r="C91" s="146" t="str">
        <f>IF(B91&gt;1,VLOOKUP(B91,DB!$D$4:$E$800,2,0),"")</f>
        <v>A 320</v>
      </c>
      <c r="D91" s="259">
        <v>0.5951388888888889</v>
      </c>
      <c r="E91" s="231" t="b">
        <v>1</v>
      </c>
      <c r="F91" s="148">
        <v>0.6680555555555555</v>
      </c>
      <c r="G91" s="190" t="b">
        <v>1</v>
      </c>
      <c r="H91" s="228" t="s">
        <v>1084</v>
      </c>
      <c r="I91" s="152" t="str">
        <f>IF(K91&gt;1,VLOOKUP(K91,DB!$A$4:$B$500,2,0),"")</f>
        <v>WAHI</v>
      </c>
      <c r="J91" s="153" t="str">
        <f>IF(L91&gt;1,VLOOKUP(L91,DB!$A$4:$B$500,2,0),"")</f>
        <v>WIMM</v>
      </c>
      <c r="K91" s="169" t="s">
        <v>469</v>
      </c>
      <c r="L91" s="150" t="s">
        <v>439</v>
      </c>
      <c r="M91" s="168" t="str">
        <f>IF(B91&gt;1,VLOOKUP(B91,DB!$D$4:$F$800,3,0),"")</f>
        <v>CITILINK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0.5951388889</v>
      </c>
      <c r="AE91" s="133">
        <f t="shared" si="41"/>
        <v>0.6680555556</v>
      </c>
    </row>
    <row r="92">
      <c r="A92" s="115">
        <v>75.0</v>
      </c>
      <c r="B92" s="115" t="s">
        <v>310</v>
      </c>
      <c r="C92" s="117" t="str">
        <f>IF(B92&gt;1,VLOOKUP(B92,DB!$D$4:$E$800,2,0),"")</f>
        <v>A 320</v>
      </c>
      <c r="D92" s="252">
        <v>0.6013888888888889</v>
      </c>
      <c r="E92" s="229" t="b">
        <v>1</v>
      </c>
      <c r="F92" s="119">
        <v>0.6375</v>
      </c>
      <c r="G92" s="192" t="b">
        <v>1</v>
      </c>
      <c r="H92" s="230" t="s">
        <v>1081</v>
      </c>
      <c r="I92" s="122" t="str">
        <f>IF(K92&gt;1,VLOOKUP(K92,DB!$A$4:$B$500,2,0),"")</f>
        <v>WAHQ</v>
      </c>
      <c r="J92" s="123" t="str">
        <f>IF(L92&gt;1,VLOOKUP(L92,DB!$A$4:$B$500,2,0),"")</f>
        <v>WAHS</v>
      </c>
      <c r="K92" s="124" t="s">
        <v>235</v>
      </c>
      <c r="L92" s="120" t="s">
        <v>262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0.6013888889</v>
      </c>
      <c r="AE92" s="133">
        <f t="shared" si="41"/>
        <v>0.6375</v>
      </c>
    </row>
    <row r="93">
      <c r="A93" s="168">
        <v>76.0</v>
      </c>
      <c r="B93" s="168" t="s">
        <v>899</v>
      </c>
      <c r="C93" s="146" t="str">
        <f>IF(B93&gt;1,VLOOKUP(B93,DB!$D$4:$E$800,2,0),"")</f>
        <v>G VI</v>
      </c>
      <c r="D93" s="259">
        <v>0.5645833333333333</v>
      </c>
      <c r="E93" s="231" t="b">
        <v>1</v>
      </c>
      <c r="F93" s="148">
        <v>0.6361111111111111</v>
      </c>
      <c r="G93" s="190" t="b">
        <v>1</v>
      </c>
      <c r="H93" s="228" t="s">
        <v>1096</v>
      </c>
      <c r="I93" s="221" t="s">
        <v>1171</v>
      </c>
      <c r="J93" s="150" t="s">
        <v>1178</v>
      </c>
      <c r="K93" s="169"/>
      <c r="L93" s="150"/>
      <c r="M93" s="168" t="s">
        <v>1138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0.5645833333</v>
      </c>
      <c r="AE93" s="133">
        <f t="shared" si="41"/>
        <v>0.6361111111</v>
      </c>
    </row>
    <row r="94">
      <c r="A94" s="115">
        <v>77.0</v>
      </c>
      <c r="B94" s="115" t="s">
        <v>24</v>
      </c>
      <c r="C94" s="117" t="str">
        <f>IF(B94&gt;1,VLOOKUP(B94,DB!$D$4:$E$800,2,0),"")</f>
        <v>B 733</v>
      </c>
      <c r="D94" s="252">
        <v>0.5979166666666667</v>
      </c>
      <c r="E94" s="229" t="b">
        <v>1</v>
      </c>
      <c r="F94" s="119">
        <v>0.7083333333333334</v>
      </c>
      <c r="G94" s="192" t="b">
        <v>1</v>
      </c>
      <c r="H94" s="230" t="s">
        <v>1097</v>
      </c>
      <c r="I94" s="219" t="s">
        <v>35</v>
      </c>
      <c r="J94" s="120" t="s">
        <v>55</v>
      </c>
      <c r="K94" s="124"/>
      <c r="L94" s="120"/>
      <c r="M94" s="115" t="str">
        <f>IF(B94&gt;1,VLOOKUP(B94,DB!$D$4:$F$800,3,0),"")</f>
        <v>AIRNESIA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0.5979166667</v>
      </c>
      <c r="AE94" s="133">
        <f t="shared" si="41"/>
        <v>0.7083333333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83</v>
      </c>
      <c r="C95" s="146" t="str">
        <f>IF(B95&gt;1,VLOOKUP(B95,DB!$D$4:$E$800,2,0),"")</f>
        <v>A 320</v>
      </c>
      <c r="D95" s="259">
        <v>0.5993055555555555</v>
      </c>
      <c r="E95" s="231" t="b">
        <v>1</v>
      </c>
      <c r="F95" s="148">
        <v>0.8611111111111112</v>
      </c>
      <c r="G95" s="190" t="b">
        <v>1</v>
      </c>
      <c r="H95" s="228" t="s">
        <v>1085</v>
      </c>
      <c r="I95" s="221" t="s">
        <v>1078</v>
      </c>
      <c r="J95" s="150" t="s">
        <v>1163</v>
      </c>
      <c r="K95" s="169"/>
      <c r="L95" s="150"/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0.5993055556</v>
      </c>
      <c r="AE95" s="133">
        <f t="shared" si="41"/>
        <v>0.8611111111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998</v>
      </c>
      <c r="C96" s="117" t="str">
        <f>IF(B96&gt;1,VLOOKUP(B96,DB!$D$4:$E$800,2,0),"")</f>
        <v>G V</v>
      </c>
      <c r="D96" s="252">
        <v>0.6125</v>
      </c>
      <c r="E96" s="229" t="b">
        <v>1</v>
      </c>
      <c r="F96" s="119">
        <v>0.6756944444444445</v>
      </c>
      <c r="G96" s="192" t="b">
        <v>1</v>
      </c>
      <c r="H96" s="230" t="s">
        <v>1092</v>
      </c>
      <c r="I96" s="219" t="s">
        <v>1154</v>
      </c>
      <c r="J96" s="120" t="s">
        <v>1178</v>
      </c>
      <c r="K96" s="124"/>
      <c r="L96" s="120"/>
      <c r="M96" s="115" t="str">
        <f>IF(B96&gt;1,VLOOKUP(B96,DB!$D$4:$F$800,3,0),"")</f>
        <v/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0.6125</v>
      </c>
      <c r="AE96" s="133">
        <f t="shared" si="41"/>
        <v>0.6756944444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282</v>
      </c>
      <c r="C97" s="146" t="str">
        <f>IF(B97&gt;1,VLOOKUP(B97,DB!$D$4:$E$800,2,0),"")</f>
        <v>A 320</v>
      </c>
      <c r="D97" s="259">
        <v>0.6465277777777778</v>
      </c>
      <c r="E97" s="231" t="b">
        <v>1</v>
      </c>
      <c r="F97" s="148">
        <v>0.6854166666666667</v>
      </c>
      <c r="G97" s="190" t="b">
        <v>1</v>
      </c>
      <c r="H97" s="228" t="s">
        <v>1100</v>
      </c>
      <c r="I97" s="152" t="str">
        <f>IF(K97&gt;1,VLOOKUP(K97,DB!$A$4:$B$500,2,0),"")</f>
        <v>WAHI</v>
      </c>
      <c r="J97" s="153" t="str">
        <f>IF(L97&gt;1,VLOOKUP(L97,DB!$A$4:$B$500,2,0),"")</f>
        <v>WADD</v>
      </c>
      <c r="K97" s="169" t="s">
        <v>243</v>
      </c>
      <c r="L97" s="150" t="s">
        <v>196</v>
      </c>
      <c r="M97" s="168" t="str">
        <f>IF(B97&gt;1,VLOOKUP(B97,DB!$D$4:$F$800,3,0),"")</f>
        <v>BATIK AIR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0.6465277778</v>
      </c>
      <c r="AE97" s="133">
        <f t="shared" si="41"/>
        <v>0.6854166667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307</v>
      </c>
      <c r="C98" s="117" t="str">
        <f>IF(B98&gt;1,VLOOKUP(B98,DB!$D$4:$E$800,2,0),"")</f>
        <v>A 320</v>
      </c>
      <c r="D98" s="252">
        <v>0.65</v>
      </c>
      <c r="E98" s="229" t="b">
        <v>1</v>
      </c>
      <c r="F98" s="119">
        <v>0.6840277777777778</v>
      </c>
      <c r="G98" s="192" t="b">
        <v>1</v>
      </c>
      <c r="H98" s="230" t="s">
        <v>1076</v>
      </c>
      <c r="I98" s="122" t="str">
        <f>IF(K98&gt;1,VLOOKUP(K98,DB!$A$4:$B$500,2,0),"")</f>
        <v>WARA</v>
      </c>
      <c r="J98" s="123" t="str">
        <f>IF(L98&gt;1,VLOOKUP(L98,DB!$A$4:$B$500,2,0),"")</f>
        <v>WIEE</v>
      </c>
      <c r="K98" s="124" t="s">
        <v>269</v>
      </c>
      <c r="L98" s="120" t="s">
        <v>183</v>
      </c>
      <c r="M98" s="115" t="str">
        <f>IF(B98&gt;1,VLOOKUP(B98,DB!$D$4:$F$800,3,0),"")</f>
        <v>BATIK AIR</v>
      </c>
      <c r="N98" s="401" t="s">
        <v>1289</v>
      </c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0.65</v>
      </c>
      <c r="AE98" s="133">
        <f t="shared" si="41"/>
        <v>0.6840277778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827</v>
      </c>
      <c r="C99" s="146" t="str">
        <f>IF(B99&gt;1,VLOOKUP(B99,DB!$D$4:$E$800,2,0),"")</f>
        <v>B 733</v>
      </c>
      <c r="D99" s="259">
        <v>0.6527777777777778</v>
      </c>
      <c r="E99" s="231" t="b">
        <v>1</v>
      </c>
      <c r="F99" s="148">
        <v>0.7496173495383118</v>
      </c>
      <c r="G99" s="190" t="b">
        <v>1</v>
      </c>
      <c r="H99" s="228" t="s">
        <v>1093</v>
      </c>
      <c r="I99" s="152" t="str">
        <f>IF(K99&gt;1,VLOOKUP(K99,DB!$A$4:$B$500,2,0),"")</f>
        <v>WAGG</v>
      </c>
      <c r="J99" s="153" t="str">
        <f>IF(L99&gt;1,VLOOKUP(L99,DB!$A$4:$B$500,2,0),"")</f>
        <v>WIOO</v>
      </c>
      <c r="K99" s="169" t="s">
        <v>304</v>
      </c>
      <c r="L99" s="150" t="s">
        <v>388</v>
      </c>
      <c r="M99" s="168" t="str">
        <f>IF(B99&gt;1,VLOOKUP(B99,DB!$D$4:$F$800,3,0),"")</f>
        <v>TRIGANA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0.6527777778</v>
      </c>
      <c r="AE99" s="133">
        <f t="shared" si="41"/>
        <v>0.7496173495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413</v>
      </c>
      <c r="C100" s="117" t="str">
        <f>IF(B100&gt;1,VLOOKUP(B100,DB!$D$4:$E$800,2,0),"")</f>
        <v>A 320</v>
      </c>
      <c r="D100" s="252">
        <v>0.6659722222222222</v>
      </c>
      <c r="E100" s="229" t="b">
        <v>1</v>
      </c>
      <c r="F100" s="119">
        <v>0.6965277777777777</v>
      </c>
      <c r="G100" s="192" t="b">
        <v>1</v>
      </c>
      <c r="H100" s="230" t="s">
        <v>1080</v>
      </c>
      <c r="I100" s="122" t="str">
        <f>IF(K100&gt;1,VLOOKUP(K100,DB!$A$4:$B$500,2,0),"")</f>
        <v>WARA</v>
      </c>
      <c r="J100" s="123" t="str">
        <f>IF(L100&gt;1,VLOOKUP(L100,DB!$A$4:$B$500,2,0),"")</f>
        <v>WARR</v>
      </c>
      <c r="K100" s="124" t="s">
        <v>485</v>
      </c>
      <c r="L100" s="120" t="s">
        <v>491</v>
      </c>
      <c r="M100" s="115" t="str">
        <f>IF(B100&gt;1,VLOOKUP(B100,DB!$D$4:$F$800,3,0),"")</f>
        <v>CITILINK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0.6659722222</v>
      </c>
      <c r="AE100" s="133">
        <f t="shared" si="41"/>
        <v>0.6965277778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823</v>
      </c>
      <c r="C101" s="146" t="str">
        <f>IF(B101&gt;1,VLOOKUP(B101,DB!$D$4:$E$800,2,0),"")</f>
        <v>B 733</v>
      </c>
      <c r="D101" s="259">
        <v>0.6576388888888889</v>
      </c>
      <c r="E101" s="231" t="b">
        <v>1</v>
      </c>
      <c r="F101" s="148">
        <v>0.7565288310142932</v>
      </c>
      <c r="G101" s="190" t="b">
        <v>1</v>
      </c>
      <c r="H101" s="228" t="s">
        <v>1088</v>
      </c>
      <c r="I101" s="152" t="str">
        <f>IF(K101&gt;1,VLOOKUP(K101,DB!$A$4:$B$500,2,0),"")</f>
        <v>WIOO</v>
      </c>
      <c r="J101" s="153" t="str">
        <f>IF(L101&gt;1,VLOOKUP(L101,DB!$A$4:$B$500,2,0),"")</f>
        <v>WALL</v>
      </c>
      <c r="K101" s="169" t="s">
        <v>384</v>
      </c>
      <c r="L101" s="150" t="s">
        <v>349</v>
      </c>
      <c r="M101" s="168" t="str">
        <f>IF(B101&gt;1,VLOOKUP(B101,DB!$D$4:$F$800,3,0),"")</f>
        <v>TRIGANA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0.6576388889</v>
      </c>
      <c r="AE101" s="133">
        <f t="shared" si="41"/>
        <v>0.756528831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760</v>
      </c>
      <c r="C102" s="117" t="str">
        <f>IF(B102&gt;1,VLOOKUP(B102,DB!$D$4:$E$800,2,0),"")</f>
        <v>PH 300</v>
      </c>
      <c r="D102" s="252">
        <v>0.6611111111111111</v>
      </c>
      <c r="E102" s="229" t="b">
        <v>1</v>
      </c>
      <c r="F102" s="119">
        <v>0.6736111111111112</v>
      </c>
      <c r="G102" s="192" t="b">
        <v>1</v>
      </c>
      <c r="H102" s="230" t="s">
        <v>1096</v>
      </c>
      <c r="I102" s="219" t="s">
        <v>1178</v>
      </c>
      <c r="J102" s="120" t="s">
        <v>1171</v>
      </c>
      <c r="K102" s="124"/>
      <c r="L102" s="120"/>
      <c r="M102" s="115" t="str">
        <f>IF(B102&gt;1,VLOOKUP(B102,DB!$D$4:$F$800,3,0),"")</f>
        <v>PURAWISATA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>
        <f t="shared" si="40"/>
        <v>0.6611111111</v>
      </c>
      <c r="AE102" s="133">
        <f t="shared" si="41"/>
        <v>0.6736111111</v>
      </c>
    </row>
    <row r="103">
      <c r="A103" s="168">
        <v>86.0</v>
      </c>
      <c r="B103" s="168" t="s">
        <v>100</v>
      </c>
      <c r="C103" s="146" t="str">
        <f>IF(B103&gt;1,VLOOKUP(B103,DB!$D$4:$E$800,2,0),"")</f>
        <v>A 320</v>
      </c>
      <c r="D103" s="259">
        <v>0.6958333333333333</v>
      </c>
      <c r="E103" s="231" t="b">
        <v>1</v>
      </c>
      <c r="F103" s="148">
        <v>0.7323404745402513</v>
      </c>
      <c r="G103" s="190" t="b">
        <v>1</v>
      </c>
      <c r="H103" s="228" t="s">
        <v>1079</v>
      </c>
      <c r="I103" s="152" t="str">
        <f>IF(K103&gt;1,VLOOKUP(K103,DB!$A$4:$B$500,2,0),"")</f>
        <v>WIPP</v>
      </c>
      <c r="J103" s="153" t="str">
        <f>IF(L103&gt;1,VLOOKUP(L103,DB!$A$4:$B$500,2,0),"")</f>
        <v>WARR</v>
      </c>
      <c r="K103" s="169" t="s">
        <v>155</v>
      </c>
      <c r="L103" s="150" t="s">
        <v>202</v>
      </c>
      <c r="M103" s="168" t="str">
        <f>IF(B103&gt;1,VLOOKUP(B103,DB!$D$4:$F$800,3,0),"")</f>
        <v>BATIK AIR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Z102-'08'!Z102</f>
        <v>-31</v>
      </c>
      <c r="AC103" s="133"/>
      <c r="AD103" s="133">
        <f t="shared" si="40"/>
        <v>0.6958333333</v>
      </c>
      <c r="AE103" s="133">
        <f t="shared" si="41"/>
        <v>0.7323404745</v>
      </c>
    </row>
    <row r="104">
      <c r="A104" s="115">
        <v>87.0</v>
      </c>
      <c r="B104" s="115" t="s">
        <v>570</v>
      </c>
      <c r="C104" s="117" t="str">
        <f>IF(B104&gt;1,VLOOKUP(B104,DB!$D$4:$E$800,2,0),"")</f>
        <v>B 738</v>
      </c>
      <c r="D104" s="252">
        <v>0.6881944444444444</v>
      </c>
      <c r="E104" s="229" t="b">
        <v>1</v>
      </c>
      <c r="F104" s="119">
        <v>0.7277192708279472</v>
      </c>
      <c r="G104" s="192" t="b">
        <v>1</v>
      </c>
      <c r="H104" s="230" t="s">
        <v>1087</v>
      </c>
      <c r="I104" s="122" t="str">
        <f>IF(K104&gt;1,VLOOKUP(K104,DB!$A$4:$B$500,2,0),"")</f>
        <v>WARR</v>
      </c>
      <c r="J104" s="123" t="str">
        <f>IF(L104&gt;1,VLOOKUP(L104,DB!$A$4:$B$500,2,0),"")</f>
        <v>WIEE</v>
      </c>
      <c r="K104" s="124" t="s">
        <v>77</v>
      </c>
      <c r="L104" s="120" t="s">
        <v>69</v>
      </c>
      <c r="M104" s="115" t="str">
        <f>IF(B104&gt;1,VLOOKUP(B104,DB!$D$4:$F$800,3,0),"")</f>
        <v>GARUDA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0.6881944444</v>
      </c>
      <c r="AE104" s="133">
        <f t="shared" si="41"/>
        <v>0.7277192708</v>
      </c>
    </row>
    <row r="105">
      <c r="A105" s="168">
        <v>88.0</v>
      </c>
      <c r="B105" s="168" t="s">
        <v>715</v>
      </c>
      <c r="C105" s="146" t="str">
        <f>IF(B105&gt;1,VLOOKUP(B105,DB!$D$4:$E$800,2,0),"")</f>
        <v>ATR 72</v>
      </c>
      <c r="D105" s="259">
        <v>0.6791666666666667</v>
      </c>
      <c r="E105" s="231" t="b">
        <v>1</v>
      </c>
      <c r="F105" s="148"/>
      <c r="G105" s="190" t="b">
        <v>0</v>
      </c>
      <c r="H105" s="228" t="s">
        <v>1078</v>
      </c>
      <c r="I105" s="221" t="s">
        <v>422</v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>PELITA</v>
      </c>
      <c r="N105" s="200"/>
      <c r="O105" s="155" t="str">
        <f t="shared" si="34"/>
        <v>RON</v>
      </c>
      <c r="Q105" s="64" t="str">
        <f t="shared" si="35"/>
        <v>A2</v>
      </c>
      <c r="R105" s="64" t="str">
        <f t="shared" si="36"/>
        <v>RON</v>
      </c>
      <c r="S105" s="64" t="str">
        <f t="shared" si="37"/>
        <v>ATR 72</v>
      </c>
      <c r="T105" s="64" t="str">
        <f t="shared" si="38"/>
        <v>PK-PAH</v>
      </c>
      <c r="U105" s="64" t="str">
        <f t="shared" si="39"/>
        <v>PELITA</v>
      </c>
      <c r="AC105" s="133"/>
      <c r="AD105" s="133">
        <f t="shared" si="40"/>
        <v>0.6791666667</v>
      </c>
      <c r="AE105" s="133" t="str">
        <f t="shared" si="41"/>
        <v>-</v>
      </c>
    </row>
    <row r="106">
      <c r="A106" s="115">
        <v>89.0</v>
      </c>
      <c r="B106" s="115" t="s">
        <v>418</v>
      </c>
      <c r="C106" s="117" t="str">
        <f>IF(B106&gt;1,VLOOKUP(B106,DB!$D$4:$E$800,2,0),"")</f>
        <v>A 320</v>
      </c>
      <c r="D106" s="252">
        <v>0.7201388888888889</v>
      </c>
      <c r="E106" s="229" t="b">
        <v>1</v>
      </c>
      <c r="F106" s="119">
        <v>0.7442073611164233</v>
      </c>
      <c r="G106" s="192" t="b">
        <v>1</v>
      </c>
      <c r="H106" s="230" t="s">
        <v>1084</v>
      </c>
      <c r="I106" s="122" t="str">
        <f>IF(K106&gt;1,VLOOKUP(K106,DB!$A$4:$B$500,2,0),"")</f>
        <v>WADD</v>
      </c>
      <c r="J106" s="123" t="str">
        <f>IF(L106&gt;1,VLOOKUP(L106,DB!$A$4:$B$500,2,0),"")</f>
        <v>WADD</v>
      </c>
      <c r="K106" s="124" t="s">
        <v>518</v>
      </c>
      <c r="L106" s="120" t="s">
        <v>516</v>
      </c>
      <c r="M106" s="115" t="str">
        <f>IF(B106&gt;1,VLOOKUP(B106,DB!$D$4:$F$800,3,0),"")</f>
        <v>CITILINK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0.7201388889</v>
      </c>
      <c r="AE106" s="133">
        <f t="shared" si="41"/>
        <v>0.7442073611</v>
      </c>
    </row>
    <row r="107">
      <c r="A107" s="168">
        <v>90.0</v>
      </c>
      <c r="B107" s="168" t="s">
        <v>340</v>
      </c>
      <c r="C107" s="146" t="str">
        <f>IF(B107&gt;1,VLOOKUP(B107,DB!$D$4:$E$800,2,0),"")</f>
        <v>ATR 72</v>
      </c>
      <c r="D107" s="259">
        <v>0.7243055555555555</v>
      </c>
      <c r="E107" s="231" t="b">
        <v>1</v>
      </c>
      <c r="F107" s="148"/>
      <c r="G107" s="190" t="b">
        <v>0</v>
      </c>
      <c r="H107" s="228" t="s">
        <v>1076</v>
      </c>
      <c r="I107" s="152" t="str">
        <f>IF(K107&gt;1,VLOOKUP(K107,DB!$A$4:$B$500,2,0),"")</f>
        <v>WAHH</v>
      </c>
      <c r="J107" s="153" t="str">
        <f>IF(L107&gt;1,VLOOKUP(L107,DB!$A$4:$B$500,2,0),"")</f>
        <v/>
      </c>
      <c r="K107" s="169" t="s">
        <v>539</v>
      </c>
      <c r="L107" s="150"/>
      <c r="M107" s="168" t="str">
        <f>IF(B107&gt;1,VLOOKUP(B107,DB!$D$4:$F$800,3,0),"")</f>
        <v>CITILINK</v>
      </c>
      <c r="N107" s="211"/>
      <c r="O107" s="155" t="str">
        <f t="shared" si="34"/>
        <v>RON</v>
      </c>
      <c r="Q107" s="64" t="str">
        <f t="shared" si="35"/>
        <v>A1</v>
      </c>
      <c r="R107" s="64" t="str">
        <f t="shared" si="36"/>
        <v>RON</v>
      </c>
      <c r="S107" s="64" t="str">
        <f t="shared" si="37"/>
        <v>ATR 72</v>
      </c>
      <c r="T107" s="64" t="str">
        <f t="shared" si="38"/>
        <v>PK-GJT</v>
      </c>
      <c r="U107" s="64" t="str">
        <f t="shared" si="39"/>
        <v>CITILINK</v>
      </c>
      <c r="AC107" s="133"/>
      <c r="AD107" s="133">
        <f t="shared" si="40"/>
        <v>0.7243055556</v>
      </c>
      <c r="AE107" s="133" t="str">
        <f t="shared" si="41"/>
        <v>-</v>
      </c>
    </row>
    <row r="108">
      <c r="A108" s="115">
        <v>91.0</v>
      </c>
      <c r="B108" s="115" t="s">
        <v>303</v>
      </c>
      <c r="C108" s="117" t="str">
        <f>IF(B108&gt;1,VLOOKUP(B108,DB!$D$4:$E$800,2,0),"")</f>
        <v>A 320</v>
      </c>
      <c r="D108" s="252">
        <v>0.7104166666666667</v>
      </c>
      <c r="E108" s="229" t="b">
        <v>1</v>
      </c>
      <c r="F108" s="119">
        <v>0.7401826157438336</v>
      </c>
      <c r="G108" s="192" t="b">
        <v>1</v>
      </c>
      <c r="H108" s="230" t="s">
        <v>1080</v>
      </c>
      <c r="I108" s="122" t="str">
        <f>IF(K108&gt;1,VLOOKUP(K108,DB!$A$4:$B$500,2,0),"")</f>
        <v>WARR</v>
      </c>
      <c r="J108" s="123" t="str">
        <f>IF(L108&gt;1,VLOOKUP(L108,DB!$A$4:$B$500,2,0),"")</f>
        <v>WAHI</v>
      </c>
      <c r="K108" s="124" t="s">
        <v>214</v>
      </c>
      <c r="L108" s="120" t="s">
        <v>249</v>
      </c>
      <c r="M108" s="115" t="str">
        <f>IF(B108&gt;1,VLOOKUP(B108,DB!$D$4:$F$800,3,0),"")</f>
        <v>BATIK AIR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0.7104166667</v>
      </c>
      <c r="AE108" s="133">
        <f t="shared" si="41"/>
        <v>0.7401826157</v>
      </c>
    </row>
    <row r="109">
      <c r="A109" s="168">
        <v>92.0</v>
      </c>
      <c r="B109" s="168" t="s">
        <v>305</v>
      </c>
      <c r="C109" s="146" t="str">
        <f>IF(B109&gt;1,VLOOKUP(B109,DB!$D$4:$E$800,2,0),"")</f>
        <v>A 320</v>
      </c>
      <c r="D109" s="259">
        <v>0.7270833333333333</v>
      </c>
      <c r="E109" s="231" t="b">
        <v>1</v>
      </c>
      <c r="F109" s="148">
        <v>0.7625</v>
      </c>
      <c r="G109" s="190" t="b">
        <v>1</v>
      </c>
      <c r="H109" s="228" t="s">
        <v>1081</v>
      </c>
      <c r="I109" s="152" t="str">
        <f>IF(K109&gt;1,VLOOKUP(K109,DB!$A$4:$B$500,2,0),"")</f>
        <v>WARR</v>
      </c>
      <c r="J109" s="153" t="str">
        <f>IF(L109&gt;1,VLOOKUP(L109,DB!$A$4:$B$500,2,0),"")</f>
        <v>WARR</v>
      </c>
      <c r="K109" s="169" t="s">
        <v>210</v>
      </c>
      <c r="L109" s="150" t="s">
        <v>224</v>
      </c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0.7270833333</v>
      </c>
      <c r="AE109" s="133">
        <f t="shared" si="41"/>
        <v>0.7625</v>
      </c>
    </row>
    <row r="110">
      <c r="A110" s="115">
        <v>93.0</v>
      </c>
      <c r="B110" s="115" t="s">
        <v>699</v>
      </c>
      <c r="C110" s="117" t="str">
        <f>IF(B110&gt;1,VLOOKUP(B110,DB!$D$4:$E$800,2,0),"")</f>
        <v>G IV</v>
      </c>
      <c r="D110" s="252">
        <v>0.7048611111111112</v>
      </c>
      <c r="E110" s="229" t="b">
        <v>1</v>
      </c>
      <c r="F110" s="119">
        <v>0.7248349421279272</v>
      </c>
      <c r="G110" s="192" t="b">
        <v>1</v>
      </c>
      <c r="H110" s="230" t="s">
        <v>1077</v>
      </c>
      <c r="I110" s="219" t="s">
        <v>13</v>
      </c>
      <c r="J110" s="120" t="s">
        <v>1154</v>
      </c>
      <c r="K110" s="124"/>
      <c r="L110" s="120"/>
      <c r="M110" s="115" t="str">
        <f>IF(B110&gt;1,VLOOKUP(B110,DB!$D$4:$F$800,3,0),"")</f>
        <v>JETSET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0.7048611111</v>
      </c>
      <c r="AE110" s="133">
        <f t="shared" si="41"/>
        <v>0.7248349421</v>
      </c>
    </row>
    <row r="111">
      <c r="A111" s="168">
        <v>94.0</v>
      </c>
      <c r="B111" s="168" t="s">
        <v>312</v>
      </c>
      <c r="C111" s="146" t="str">
        <f>IF(B111&gt;1,VLOOKUP(B111,DB!$D$4:$E$800,2,0),"")</f>
        <v>A 320</v>
      </c>
      <c r="D111" s="259">
        <v>0.7423611111111111</v>
      </c>
      <c r="E111" s="231" t="b">
        <v>1</v>
      </c>
      <c r="F111" s="148">
        <v>0.7708333333333334</v>
      </c>
      <c r="G111" s="190" t="b">
        <v>1</v>
      </c>
      <c r="H111" s="228" t="s">
        <v>1087</v>
      </c>
      <c r="I111" s="152" t="str">
        <f>IF(K111&gt;1,VLOOKUP(K111,DB!$A$4:$B$500,2,0),"")</f>
        <v>WAHS</v>
      </c>
      <c r="J111" s="153" t="str">
        <f>IF(L111&gt;1,VLOOKUP(L111,DB!$A$4:$B$500,2,0),"")</f>
        <v>WIPP</v>
      </c>
      <c r="K111" s="169" t="s">
        <v>260</v>
      </c>
      <c r="L111" s="150" t="s">
        <v>167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0.7423611111</v>
      </c>
      <c r="AE111" s="133">
        <f t="shared" si="41"/>
        <v>0.7708333333</v>
      </c>
    </row>
    <row r="112">
      <c r="A112" s="115">
        <v>95.0</v>
      </c>
      <c r="B112" s="115" t="s">
        <v>203</v>
      </c>
      <c r="C112" s="117" t="str">
        <f>IF(B112&gt;1,VLOOKUP(B112,DB!$D$4:$E$800,2,0),"")</f>
        <v>A 320</v>
      </c>
      <c r="D112" s="252">
        <v>0.7791666666666667</v>
      </c>
      <c r="E112" s="229" t="b">
        <v>1</v>
      </c>
      <c r="F112" s="119">
        <v>0.8138888888888889</v>
      </c>
      <c r="G112" s="192" t="b">
        <v>1</v>
      </c>
      <c r="H112" s="230" t="s">
        <v>1080</v>
      </c>
      <c r="I112" s="122" t="str">
        <f>IF(K112&gt;1,VLOOKUP(K112,DB!$A$4:$B$500,2,0),"")</f>
        <v>WIMM</v>
      </c>
      <c r="J112" s="123" t="str">
        <f>IF(L112&gt;1,VLOOKUP(L112,DB!$A$4:$B$500,2,0),"")</f>
        <v>WIBB</v>
      </c>
      <c r="K112" s="124" t="s">
        <v>139</v>
      </c>
      <c r="L112" s="120" t="s">
        <v>177</v>
      </c>
      <c r="M112" s="115" t="str">
        <f>IF(B112&gt;1,VLOOKUP(B112,DB!$D$4:$F$800,3,0),"")</f>
        <v>BATIK AIR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0.7791666667</v>
      </c>
      <c r="AE112" s="133">
        <f t="shared" si="41"/>
        <v>0.8138888889</v>
      </c>
    </row>
    <row r="113">
      <c r="A113" s="168">
        <v>96.0</v>
      </c>
      <c r="B113" s="168" t="s">
        <v>921</v>
      </c>
      <c r="C113" s="146" t="str">
        <f>IF(B113&gt;1,VLOOKUP(B113,DB!$D$4:$E$800,2,0),"")</f>
        <v>EMB 135</v>
      </c>
      <c r="D113" s="259">
        <v>0.7666666666666667</v>
      </c>
      <c r="E113" s="231" t="b">
        <v>1</v>
      </c>
      <c r="F113" s="148">
        <v>0.7875</v>
      </c>
      <c r="G113" s="190" t="b">
        <v>1</v>
      </c>
      <c r="H113" s="228" t="s">
        <v>1100</v>
      </c>
      <c r="I113" s="221" t="s">
        <v>1217</v>
      </c>
      <c r="J113" s="150" t="s">
        <v>1155</v>
      </c>
      <c r="K113" s="169"/>
      <c r="L113" s="150"/>
      <c r="M113" s="168" t="s">
        <v>1138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0.7666666667</v>
      </c>
      <c r="AE113" s="133">
        <f t="shared" si="41"/>
        <v>0.7875</v>
      </c>
    </row>
    <row r="114">
      <c r="A114" s="115">
        <v>97.0</v>
      </c>
      <c r="B114" s="115" t="s">
        <v>896</v>
      </c>
      <c r="C114" s="117" t="str">
        <f>IF(B114&gt;1,VLOOKUP(B114,DB!$D$4:$E$800,2,0),"")</f>
        <v>EMB 135</v>
      </c>
      <c r="D114" s="252">
        <v>0.7708333333333334</v>
      </c>
      <c r="E114" s="229" t="b">
        <v>1</v>
      </c>
      <c r="F114" s="119">
        <v>0.8125</v>
      </c>
      <c r="G114" s="192" t="b">
        <v>1</v>
      </c>
      <c r="H114" s="230" t="s">
        <v>1096</v>
      </c>
      <c r="I114" s="219" t="s">
        <v>1217</v>
      </c>
      <c r="J114" s="120" t="s">
        <v>1171</v>
      </c>
      <c r="K114" s="124"/>
      <c r="L114" s="120"/>
      <c r="M114" s="115" t="s">
        <v>1153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0.7708333333</v>
      </c>
      <c r="AE114" s="133">
        <f t="shared" si="41"/>
        <v>0.8125</v>
      </c>
    </row>
    <row r="115">
      <c r="A115" s="168">
        <v>98.0</v>
      </c>
      <c r="B115" s="168" t="s">
        <v>699</v>
      </c>
      <c r="C115" s="146" t="str">
        <f>IF(B115&gt;1,VLOOKUP(B115,DB!$D$4:$E$800,2,0),"")</f>
        <v>G IV</v>
      </c>
      <c r="D115" s="259">
        <v>0.73125</v>
      </c>
      <c r="E115" s="231" t="b">
        <v>1</v>
      </c>
      <c r="F115" s="148"/>
      <c r="G115" s="190" t="b">
        <v>0</v>
      </c>
      <c r="H115" s="228" t="s">
        <v>1154</v>
      </c>
      <c r="I115" s="221" t="s">
        <v>1077</v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>JETSET</v>
      </c>
      <c r="N115" s="200"/>
      <c r="O115" s="155" t="str">
        <f t="shared" si="34"/>
        <v>RON</v>
      </c>
      <c r="Q115" s="64" t="str">
        <f t="shared" si="35"/>
        <v>SA17</v>
      </c>
      <c r="R115" s="64" t="str">
        <f t="shared" si="36"/>
        <v>RON</v>
      </c>
      <c r="S115" s="64" t="str">
        <f t="shared" si="37"/>
        <v>G IV</v>
      </c>
      <c r="T115" s="64" t="str">
        <f t="shared" si="38"/>
        <v>PK-BON</v>
      </c>
      <c r="U115" s="64" t="str">
        <f t="shared" si="39"/>
        <v>JETSET</v>
      </c>
      <c r="AC115" s="133"/>
      <c r="AD115" s="133">
        <f t="shared" si="40"/>
        <v>0.73125</v>
      </c>
      <c r="AE115" s="133" t="str">
        <f t="shared" si="41"/>
        <v>-</v>
      </c>
    </row>
    <row r="116">
      <c r="A116" s="115">
        <v>99.0</v>
      </c>
      <c r="B116" s="115" t="s">
        <v>747</v>
      </c>
      <c r="C116" s="117" t="str">
        <f>IF(B116&gt;1,VLOOKUP(B116,DB!$D$4:$E$800,2,0),"")</f>
        <v>PH 300</v>
      </c>
      <c r="D116" s="252">
        <v>0.7159722222222222</v>
      </c>
      <c r="E116" s="229" t="b">
        <v>1</v>
      </c>
      <c r="F116" s="119">
        <v>0.8013888888888889</v>
      </c>
      <c r="G116" s="192" t="b">
        <v>1</v>
      </c>
      <c r="H116" s="230" t="s">
        <v>1092</v>
      </c>
      <c r="I116" s="219" t="s">
        <v>1171</v>
      </c>
      <c r="J116" s="120" t="s">
        <v>190</v>
      </c>
      <c r="K116" s="124"/>
      <c r="L116" s="125"/>
      <c r="M116" s="115" t="str">
        <f>IF(B116&gt;1,VLOOKUP(B116,DB!$D$4:$F$800,3,0),"")</f>
        <v>PREMI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0.7159722222</v>
      </c>
      <c r="AE116" s="133">
        <f t="shared" si="41"/>
        <v>0.8013888889</v>
      </c>
    </row>
    <row r="117">
      <c r="A117" s="168">
        <v>100.0</v>
      </c>
      <c r="B117" s="168" t="s">
        <v>1049</v>
      </c>
      <c r="C117" s="146" t="str">
        <f>IF(B117&gt;1,VLOOKUP(B117,DB!$D$4:$E$800,2,0),"")</f>
        <v>C 208</v>
      </c>
      <c r="D117" s="259">
        <v>0.7354166666666667</v>
      </c>
      <c r="E117" s="231" t="b">
        <v>1</v>
      </c>
      <c r="F117" s="148">
        <v>0.775</v>
      </c>
      <c r="G117" s="190" t="b">
        <v>1</v>
      </c>
      <c r="H117" s="228" t="s">
        <v>1077</v>
      </c>
      <c r="I117" s="221" t="s">
        <v>1178</v>
      </c>
      <c r="J117" s="150" t="s">
        <v>1171</v>
      </c>
      <c r="K117" s="169"/>
      <c r="L117" s="150"/>
      <c r="M117" s="168" t="s">
        <v>1255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0.7354166667</v>
      </c>
      <c r="AE117" s="133">
        <f t="shared" si="41"/>
        <v>0.775</v>
      </c>
    </row>
    <row r="118">
      <c r="A118" s="115">
        <v>101.0</v>
      </c>
      <c r="B118" s="115" t="s">
        <v>833</v>
      </c>
      <c r="C118" s="117" t="str">
        <f>IF(B118&gt;1,VLOOKUP(B118,DB!$D$4:$E$800,2,0),"")</f>
        <v>B 733</v>
      </c>
      <c r="D118" s="252">
        <v>0.7625</v>
      </c>
      <c r="E118" s="229" t="b">
        <v>1</v>
      </c>
      <c r="F118" s="119">
        <v>0.8819444444444444</v>
      </c>
      <c r="G118" s="192" t="b">
        <v>1</v>
      </c>
      <c r="H118" s="230" t="s">
        <v>1097</v>
      </c>
      <c r="I118" s="122" t="str">
        <f>IF(K118&gt;1,VLOOKUP(K118,DB!$A$4:$B$500,2,0),"")</f>
        <v>WIKK</v>
      </c>
      <c r="J118" s="123" t="str">
        <f>IF(L118&gt;1,VLOOKUP(L118,DB!$A$4:$B$500,2,0),"")</f>
        <v>WAAA</v>
      </c>
      <c r="K118" s="124" t="s">
        <v>311</v>
      </c>
      <c r="L118" s="120" t="s">
        <v>335</v>
      </c>
      <c r="M118" s="115" t="str">
        <f>IF(B118&gt;1,VLOOKUP(B118,DB!$D$4:$F$800,3,0),"")</f>
        <v>TRIGANA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0.7625</v>
      </c>
      <c r="AE118" s="133">
        <f t="shared" si="41"/>
        <v>0.8819444444</v>
      </c>
    </row>
    <row r="119">
      <c r="A119" s="168">
        <v>102.0</v>
      </c>
      <c r="B119" s="168" t="s">
        <v>855</v>
      </c>
      <c r="C119" s="146" t="str">
        <f>IF(B119&gt;1,VLOOKUP(B119,DB!$D$4:$E$800,2,0),"")</f>
        <v>GLEX</v>
      </c>
      <c r="D119" s="259">
        <v>0.7444444444444445</v>
      </c>
      <c r="E119" s="231" t="b">
        <v>1</v>
      </c>
      <c r="F119" s="148">
        <v>0.7708333333333334</v>
      </c>
      <c r="G119" s="190" t="b">
        <v>1</v>
      </c>
      <c r="H119" s="228" t="s">
        <v>1079</v>
      </c>
      <c r="I119" s="221" t="s">
        <v>1146</v>
      </c>
      <c r="J119" s="150" t="s">
        <v>1146</v>
      </c>
      <c r="K119" s="169"/>
      <c r="L119" s="150"/>
      <c r="M119" s="168" t="s">
        <v>759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0.7444444444</v>
      </c>
      <c r="AE119" s="133">
        <f t="shared" si="41"/>
        <v>0.7708333333</v>
      </c>
    </row>
    <row r="120">
      <c r="A120" s="115">
        <v>103.0</v>
      </c>
      <c r="B120" s="115" t="s">
        <v>626</v>
      </c>
      <c r="C120" s="117" t="str">
        <f>IF(B120&gt;1,VLOOKUP(B120,DB!$D$4:$E$800,2,0),"")</f>
        <v>B 738</v>
      </c>
      <c r="D120" s="252">
        <v>0.8097222222222222</v>
      </c>
      <c r="E120" s="229" t="b">
        <v>1</v>
      </c>
      <c r="F120" s="119"/>
      <c r="G120" s="192" t="b">
        <v>0</v>
      </c>
      <c r="H120" s="230" t="s">
        <v>1087</v>
      </c>
      <c r="I120" s="122" t="str">
        <f>IF(K120&gt;1,VLOOKUP(K120,DB!$A$4:$B$500,2,0),"")</f>
        <v>WIEE</v>
      </c>
      <c r="J120" s="123" t="str">
        <f>IF(L120&gt;1,VLOOKUP(L120,DB!$A$4:$B$500,2,0),"")</f>
        <v/>
      </c>
      <c r="K120" s="124" t="s">
        <v>66</v>
      </c>
      <c r="L120" s="120"/>
      <c r="M120" s="115" t="str">
        <f>IF(B120&gt;1,VLOOKUP(B120,DB!$D$4:$F$800,3,0),"")</f>
        <v>GARUDA</v>
      </c>
      <c r="N120" s="193"/>
      <c r="O120" s="128" t="str">
        <f t="shared" si="34"/>
        <v>RON</v>
      </c>
      <c r="Q120" s="64" t="str">
        <f t="shared" si="35"/>
        <v>B2</v>
      </c>
      <c r="R120" s="64" t="str">
        <f t="shared" si="36"/>
        <v>RON</v>
      </c>
      <c r="S120" s="64" t="str">
        <f t="shared" si="37"/>
        <v>B 738</v>
      </c>
      <c r="T120" s="64" t="str">
        <f t="shared" si="38"/>
        <v>PK-GMX</v>
      </c>
      <c r="U120" s="64" t="str">
        <f t="shared" si="39"/>
        <v>GARUDA</v>
      </c>
      <c r="AC120" s="133"/>
      <c r="AD120" s="133">
        <f t="shared" si="40"/>
        <v>0.8097222222</v>
      </c>
      <c r="AE120" s="133" t="str">
        <f t="shared" si="41"/>
        <v>-</v>
      </c>
    </row>
    <row r="121">
      <c r="A121" s="168">
        <v>104.0</v>
      </c>
      <c r="B121" s="168" t="s">
        <v>855</v>
      </c>
      <c r="C121" s="146" t="str">
        <f>IF(B121&gt;1,VLOOKUP(B121,DB!$D$4:$E$800,2,0),"")</f>
        <v>GLEX</v>
      </c>
      <c r="D121" s="259">
        <v>0.7777777777777778</v>
      </c>
      <c r="E121" s="231" t="b">
        <v>1</v>
      </c>
      <c r="F121" s="148"/>
      <c r="G121" s="190" t="b">
        <v>0</v>
      </c>
      <c r="H121" s="228" t="s">
        <v>1146</v>
      </c>
      <c r="I121" s="221" t="s">
        <v>1079</v>
      </c>
      <c r="J121" s="153" t="str">
        <f>IF(L121&gt;1,VLOOKUP(L121,DB!$A$4:$B$500,2,0),"")</f>
        <v/>
      </c>
      <c r="K121" s="169"/>
      <c r="L121" s="150"/>
      <c r="M121" s="168" t="s">
        <v>759</v>
      </c>
      <c r="N121" s="271" t="s">
        <v>1290</v>
      </c>
      <c r="O121" s="155" t="str">
        <f t="shared" si="34"/>
        <v>RON</v>
      </c>
      <c r="Q121" s="64" t="str">
        <f t="shared" si="35"/>
        <v>SA09</v>
      </c>
      <c r="R121" s="64" t="str">
        <f t="shared" si="36"/>
        <v>RON</v>
      </c>
      <c r="S121" s="64" t="str">
        <f t="shared" si="37"/>
        <v>GLEX</v>
      </c>
      <c r="T121" s="64" t="str">
        <f t="shared" si="38"/>
        <v>N-11UB</v>
      </c>
      <c r="U121" s="64" t="str">
        <f t="shared" si="39"/>
        <v>PTN</v>
      </c>
      <c r="AC121" s="133"/>
      <c r="AD121" s="133">
        <f t="shared" si="40"/>
        <v>0.7777777778</v>
      </c>
      <c r="AE121" s="133" t="str">
        <f t="shared" si="41"/>
        <v>-</v>
      </c>
    </row>
    <row r="122">
      <c r="A122" s="115">
        <v>105.0</v>
      </c>
      <c r="B122" s="115" t="s">
        <v>696</v>
      </c>
      <c r="C122" s="117" t="str">
        <f>IF(B122&gt;1,VLOOKUP(B122,DB!$D$4:$E$800,2,0),"")</f>
        <v>EMB 135</v>
      </c>
      <c r="D122" s="252">
        <v>0.8027777777777778</v>
      </c>
      <c r="E122" s="229" t="b">
        <v>1</v>
      </c>
      <c r="F122" s="119">
        <v>0.8194444444444444</v>
      </c>
      <c r="G122" s="192" t="b">
        <v>1</v>
      </c>
      <c r="H122" s="230" t="s">
        <v>1077</v>
      </c>
      <c r="I122" s="219" t="s">
        <v>1252</v>
      </c>
      <c r="J122" s="120" t="s">
        <v>1171</v>
      </c>
      <c r="K122" s="124"/>
      <c r="L122" s="120"/>
      <c r="M122" s="115" t="str">
        <f>IF(B122&gt;1,VLOOKUP(B122,DB!$D$4:$F$800,3,0),"")</f>
        <v>IAT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0.8027777778</v>
      </c>
      <c r="AE122" s="133">
        <f t="shared" si="41"/>
        <v>0.8194444444</v>
      </c>
    </row>
    <row r="123">
      <c r="A123" s="168">
        <v>106.0</v>
      </c>
      <c r="B123" s="168" t="s">
        <v>921</v>
      </c>
      <c r="C123" s="146" t="str">
        <f>IF(B123&gt;1,VLOOKUP(B123,DB!$D$4:$E$800,2,0),"")</f>
        <v>EMB 135</v>
      </c>
      <c r="D123" s="259">
        <v>0.7944444444444444</v>
      </c>
      <c r="E123" s="231" t="b">
        <v>1</v>
      </c>
      <c r="F123" s="148"/>
      <c r="G123" s="190" t="b">
        <v>0</v>
      </c>
      <c r="H123" s="228" t="s">
        <v>1155</v>
      </c>
      <c r="I123" s="221" t="s">
        <v>1100</v>
      </c>
      <c r="J123" s="153" t="str">
        <f>IF(L123&gt;1,VLOOKUP(L123,DB!$A$4:$B$500,2,0),"")</f>
        <v/>
      </c>
      <c r="K123" s="169"/>
      <c r="L123" s="150"/>
      <c r="M123" s="168" t="s">
        <v>1138</v>
      </c>
      <c r="N123" s="271" t="s">
        <v>1286</v>
      </c>
      <c r="O123" s="155" t="str">
        <f t="shared" si="34"/>
        <v>RON</v>
      </c>
      <c r="Q123" s="64" t="str">
        <f t="shared" si="35"/>
        <v>SA19</v>
      </c>
      <c r="R123" s="64" t="str">
        <f t="shared" si="36"/>
        <v>RON</v>
      </c>
      <c r="S123" s="64" t="str">
        <f t="shared" si="37"/>
        <v>EMB 135</v>
      </c>
      <c r="T123" s="64" t="str">
        <f t="shared" si="38"/>
        <v>VP-CLL</v>
      </c>
      <c r="U123" s="64" t="str">
        <f t="shared" si="39"/>
        <v>KARISMA</v>
      </c>
      <c r="AC123" s="133"/>
      <c r="AD123" s="133">
        <f t="shared" si="40"/>
        <v>0.7944444444</v>
      </c>
      <c r="AE123" s="133" t="str">
        <f t="shared" si="41"/>
        <v>-</v>
      </c>
    </row>
    <row r="124">
      <c r="A124" s="115">
        <v>107.0</v>
      </c>
      <c r="B124" s="115" t="s">
        <v>413</v>
      </c>
      <c r="C124" s="117" t="str">
        <f>IF(B124&gt;1,VLOOKUP(B124,DB!$D$4:$E$800,2,0),"")</f>
        <v>A 320</v>
      </c>
      <c r="D124" s="252">
        <v>0.8472222222222222</v>
      </c>
      <c r="E124" s="229" t="b">
        <v>1</v>
      </c>
      <c r="F124" s="119"/>
      <c r="G124" s="192" t="b">
        <v>0</v>
      </c>
      <c r="H124" s="230" t="s">
        <v>1084</v>
      </c>
      <c r="I124" s="122" t="str">
        <f>IF(K124&gt;1,VLOOKUP(K124,DB!$A$4:$B$500,2,0),"")</f>
        <v>WARR</v>
      </c>
      <c r="J124" s="123" t="str">
        <f>IF(L124&gt;1,VLOOKUP(L124,DB!$A$4:$B$500,2,0),"")</f>
        <v/>
      </c>
      <c r="K124" s="124" t="s">
        <v>493</v>
      </c>
      <c r="L124" s="125"/>
      <c r="M124" s="115" t="str">
        <f>IF(B124&gt;1,VLOOKUP(B124,DB!$D$4:$F$800,3,0),"")</f>
        <v>CITILINK</v>
      </c>
      <c r="N124" s="193"/>
      <c r="O124" s="128" t="str">
        <f t="shared" si="34"/>
        <v>RON</v>
      </c>
      <c r="Q124" s="64" t="str">
        <f t="shared" si="35"/>
        <v>B1</v>
      </c>
      <c r="R124" s="64" t="str">
        <f t="shared" si="36"/>
        <v>RON</v>
      </c>
      <c r="S124" s="64" t="str">
        <f t="shared" si="37"/>
        <v>A 320</v>
      </c>
      <c r="T124" s="64" t="str">
        <f t="shared" si="38"/>
        <v>PK-GQI</v>
      </c>
      <c r="U124" s="64" t="str">
        <f t="shared" si="39"/>
        <v>CITILINK</v>
      </c>
      <c r="AC124" s="133"/>
      <c r="AD124" s="133">
        <f t="shared" si="40"/>
        <v>0.8472222222</v>
      </c>
      <c r="AE124" s="133" t="str">
        <f t="shared" si="41"/>
        <v>-</v>
      </c>
    </row>
    <row r="125">
      <c r="A125" s="168">
        <v>108.0</v>
      </c>
      <c r="B125" s="168" t="s">
        <v>303</v>
      </c>
      <c r="C125" s="146" t="str">
        <f>IF(B125&gt;1,VLOOKUP(B125,DB!$D$4:$E$800,2,0),"")</f>
        <v>A 320</v>
      </c>
      <c r="D125" s="259">
        <v>0.8506944444444444</v>
      </c>
      <c r="E125" s="231" t="b">
        <v>1</v>
      </c>
      <c r="F125" s="148">
        <v>0.8854166666666666</v>
      </c>
      <c r="G125" s="190" t="b">
        <v>1</v>
      </c>
      <c r="H125" s="228" t="s">
        <v>1080</v>
      </c>
      <c r="I125" s="152" t="str">
        <f>IF(K125&gt;1,VLOOKUP(K125,DB!$A$4:$B$500,2,0),"")</f>
        <v>WAHI</v>
      </c>
      <c r="J125" s="153" t="str">
        <f>IF(L125&gt;1,VLOOKUP(L125,DB!$A$4:$B$500,2,0),"")</f>
        <v>WIPP</v>
      </c>
      <c r="K125" s="169" t="s">
        <v>230</v>
      </c>
      <c r="L125" s="150" t="s">
        <v>161</v>
      </c>
      <c r="M125" s="168" t="str">
        <f>IF(B125&gt;1,VLOOKUP(B125,DB!$D$4:$F$800,3,0),"")</f>
        <v>BATIK AIR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0.8506944444</v>
      </c>
      <c r="AE125" s="133">
        <f t="shared" si="41"/>
        <v>0.8854166667</v>
      </c>
    </row>
    <row r="126">
      <c r="A126" s="115">
        <v>109.0</v>
      </c>
      <c r="B126" s="115" t="s">
        <v>282</v>
      </c>
      <c r="C126" s="117" t="str">
        <f>IF(B126&gt;1,VLOOKUP(B126,DB!$D$4:$E$800,2,0),"")</f>
        <v>A 320</v>
      </c>
      <c r="D126" s="252">
        <v>0.8736111111111111</v>
      </c>
      <c r="E126" s="229" t="b">
        <v>1</v>
      </c>
      <c r="F126" s="119"/>
      <c r="G126" s="192" t="b">
        <v>0</v>
      </c>
      <c r="H126" s="230" t="s">
        <v>1081</v>
      </c>
      <c r="I126" s="122" t="str">
        <f>IF(K126&gt;1,VLOOKUP(K126,DB!$A$4:$B$500,2,0),"")</f>
        <v>WADD</v>
      </c>
      <c r="J126" s="123" t="str">
        <f>IF(L126&gt;1,VLOOKUP(L126,DB!$A$4:$B$500,2,0),"")</f>
        <v/>
      </c>
      <c r="K126" s="124" t="s">
        <v>194</v>
      </c>
      <c r="L126" s="125"/>
      <c r="M126" s="115" t="str">
        <f>IF(B126&gt;1,VLOOKUP(B126,DB!$D$4:$F$800,3,0),"")</f>
        <v>BATIK AIR</v>
      </c>
      <c r="N126" s="193"/>
      <c r="O126" s="128" t="str">
        <f t="shared" si="34"/>
        <v>RON</v>
      </c>
      <c r="Q126" s="64" t="str">
        <f t="shared" si="35"/>
        <v>B8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PK-LUI</v>
      </c>
      <c r="U126" s="64" t="str">
        <f t="shared" si="39"/>
        <v>BATIK AIR</v>
      </c>
      <c r="AC126" s="133"/>
      <c r="AD126" s="133">
        <f t="shared" si="40"/>
        <v>0.8736111111</v>
      </c>
      <c r="AE126" s="133" t="str">
        <f t="shared" si="41"/>
        <v>-</v>
      </c>
    </row>
    <row r="127">
      <c r="A127" s="168">
        <v>110.0</v>
      </c>
      <c r="B127" s="168" t="s">
        <v>307</v>
      </c>
      <c r="C127" s="146" t="str">
        <f>IF(B127&gt;1,VLOOKUP(B127,DB!$D$4:$E$800,2,0),"")</f>
        <v>A 320</v>
      </c>
      <c r="D127" s="259">
        <v>0.8680555555555556</v>
      </c>
      <c r="E127" s="231" t="b">
        <v>1</v>
      </c>
      <c r="F127" s="148">
        <v>0.8972222222222223</v>
      </c>
      <c r="G127" s="190" t="b">
        <v>1</v>
      </c>
      <c r="H127" s="228" t="s">
        <v>1092</v>
      </c>
      <c r="I127" s="152" t="str">
        <f>IF(K127&gt;1,VLOOKUP(K127,DB!$A$4:$B$500,2,0),"")</f>
        <v>WIEE</v>
      </c>
      <c r="J127" s="153" t="str">
        <f>IF(L127&gt;1,VLOOKUP(L127,DB!$A$4:$B$500,2,0),"")</f>
        <v>WARR</v>
      </c>
      <c r="K127" s="169" t="s">
        <v>181</v>
      </c>
      <c r="L127" s="150" t="s">
        <v>228</v>
      </c>
      <c r="M127" s="168" t="str">
        <f>IF(B127&gt;1,VLOOKUP(B127,DB!$D$4:$F$800,3,0),"")</f>
        <v>BATIK AIR</v>
      </c>
      <c r="N127" s="271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0.8680555556</v>
      </c>
      <c r="AE127" s="133">
        <f t="shared" si="41"/>
        <v>0.8972222222</v>
      </c>
    </row>
    <row r="128">
      <c r="A128" s="115">
        <v>111.0</v>
      </c>
      <c r="B128" s="115" t="s">
        <v>705</v>
      </c>
      <c r="C128" s="117" t="str">
        <f>IF(B128&gt;1,VLOOKUP(B128,DB!$D$4:$E$800,2,0),"")</f>
        <v>CT 680</v>
      </c>
      <c r="D128" s="252">
        <v>0.8833333333333333</v>
      </c>
      <c r="E128" s="229" t="b">
        <v>1</v>
      </c>
      <c r="F128" s="119">
        <v>0.90625</v>
      </c>
      <c r="G128" s="192" t="b">
        <v>1</v>
      </c>
      <c r="H128" s="230" t="s">
        <v>1096</v>
      </c>
      <c r="I128" s="219" t="s">
        <v>23</v>
      </c>
      <c r="J128" s="120" t="s">
        <v>1137</v>
      </c>
      <c r="K128" s="124"/>
      <c r="L128" s="125"/>
      <c r="M128" s="115" t="str">
        <f>IF(B128&gt;1,VLOOKUP(B128,DB!$D$4:$F$800,3,0),"")</f>
        <v>JIP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0.8833333333</v>
      </c>
      <c r="AE128" s="133">
        <f t="shared" si="41"/>
        <v>0.90625</v>
      </c>
    </row>
    <row r="129">
      <c r="A129" s="168">
        <v>112.0</v>
      </c>
      <c r="B129" s="168" t="s">
        <v>312</v>
      </c>
      <c r="C129" s="146" t="str">
        <f>IF(B129&gt;1,VLOOKUP(B129,DB!$D$4:$E$800,2,0),"")</f>
        <v>A 320</v>
      </c>
      <c r="D129" s="259">
        <v>0.8784722222222222</v>
      </c>
      <c r="E129" s="231" t="b">
        <v>1</v>
      </c>
      <c r="F129" s="148"/>
      <c r="G129" s="190" t="b">
        <v>0</v>
      </c>
      <c r="H129" s="228" t="s">
        <v>1079</v>
      </c>
      <c r="I129" s="152" t="str">
        <f>IF(K129&gt;1,VLOOKUP(K129,DB!$A$4:$B$500,2,0),"")</f>
        <v>WIPP</v>
      </c>
      <c r="J129" s="153" t="str">
        <f>IF(L129&gt;1,VLOOKUP(L129,DB!$A$4:$B$500,2,0),"")</f>
        <v/>
      </c>
      <c r="K129" s="169" t="s">
        <v>165</v>
      </c>
      <c r="L129" s="150"/>
      <c r="M129" s="168" t="str">
        <f>IF(B129&gt;1,VLOOKUP(B129,DB!$D$4:$F$800,3,0),"")</f>
        <v>BATIK AIR</v>
      </c>
      <c r="N129" s="200"/>
      <c r="O129" s="155" t="str">
        <f t="shared" si="34"/>
        <v>RON</v>
      </c>
      <c r="Q129" s="64" t="str">
        <f t="shared" si="35"/>
        <v>B7</v>
      </c>
      <c r="R129" s="64" t="str">
        <f t="shared" si="36"/>
        <v>RON</v>
      </c>
      <c r="S129" s="64" t="str">
        <f t="shared" si="37"/>
        <v>A 320</v>
      </c>
      <c r="T129" s="64" t="str">
        <f t="shared" si="38"/>
        <v>PK-LUW</v>
      </c>
      <c r="U129" s="64" t="str">
        <f t="shared" si="39"/>
        <v>BATIK AIR</v>
      </c>
      <c r="AC129" s="133"/>
      <c r="AD129" s="133">
        <f t="shared" si="40"/>
        <v>0.8784722222</v>
      </c>
      <c r="AE129" s="133" t="str">
        <f t="shared" si="41"/>
        <v>-</v>
      </c>
    </row>
    <row r="130">
      <c r="A130" s="115">
        <v>113.0</v>
      </c>
      <c r="B130" s="115" t="s">
        <v>83</v>
      </c>
      <c r="C130" s="117" t="str">
        <f>IF(B130&gt;1,VLOOKUP(B130,DB!$D$4:$E$800,2,0),"")</f>
        <v>A 320</v>
      </c>
      <c r="D130" s="252">
        <v>0.8680555555555556</v>
      </c>
      <c r="E130" s="229" t="b">
        <v>1</v>
      </c>
      <c r="F130" s="166"/>
      <c r="G130" s="192" t="b">
        <v>0</v>
      </c>
      <c r="H130" s="230" t="s">
        <v>1163</v>
      </c>
      <c r="I130" s="219" t="s">
        <v>1085</v>
      </c>
      <c r="J130" s="123" t="str">
        <f>IF(L130&gt;1,VLOOKUP(L130,DB!$A$4:$B$500,2,0),"")</f>
        <v/>
      </c>
      <c r="K130" s="124"/>
      <c r="L130" s="125"/>
      <c r="M130" s="115" t="str">
        <f>IF(B130&gt;1,VLOOKUP(B130,DB!$D$4:$F$800,3,0),"")</f>
        <v>BATIK AIR</v>
      </c>
      <c r="N130" s="220"/>
      <c r="O130" s="128" t="str">
        <f t="shared" si="34"/>
        <v>RON</v>
      </c>
      <c r="Q130" s="64" t="str">
        <f t="shared" si="35"/>
        <v>SA20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PK-BKT</v>
      </c>
      <c r="U130" s="64" t="str">
        <f t="shared" si="39"/>
        <v>BATIK AIR</v>
      </c>
      <c r="AC130" s="133"/>
      <c r="AD130" s="133">
        <f t="shared" si="40"/>
        <v>0.8680555556</v>
      </c>
      <c r="AE130" s="133" t="str">
        <f t="shared" si="41"/>
        <v>-</v>
      </c>
    </row>
    <row r="131">
      <c r="A131" s="168">
        <v>114.0</v>
      </c>
      <c r="B131" s="168" t="s">
        <v>24</v>
      </c>
      <c r="C131" s="146" t="str">
        <f>IF(B131&gt;1,VLOOKUP(B131,DB!$D$4:$E$800,2,0),"")</f>
        <v>B 733</v>
      </c>
      <c r="D131" s="259">
        <v>0.8715277777777778</v>
      </c>
      <c r="E131" s="231" t="b">
        <v>1</v>
      </c>
      <c r="F131" s="148"/>
      <c r="G131" s="190" t="b">
        <v>0</v>
      </c>
      <c r="H131" s="228" t="s">
        <v>1093</v>
      </c>
      <c r="I131" s="221" t="s">
        <v>55</v>
      </c>
      <c r="J131" s="153" t="str">
        <f>IF(L131&gt;1,VLOOKUP(L131,DB!$A$4:$B$500,2,0),"")</f>
        <v/>
      </c>
      <c r="K131" s="169"/>
      <c r="L131" s="150"/>
      <c r="M131" s="168" t="str">
        <f>IF(B131&gt;1,VLOOKUP(B131,DB!$D$4:$F$800,3,0),"")</f>
        <v>AIRNESIA</v>
      </c>
      <c r="N131" s="200"/>
      <c r="O131" s="155" t="str">
        <f t="shared" si="34"/>
        <v>RON</v>
      </c>
      <c r="Q131" s="64" t="str">
        <f t="shared" si="35"/>
        <v>B11</v>
      </c>
      <c r="R131" s="64" t="str">
        <f t="shared" si="36"/>
        <v>RON</v>
      </c>
      <c r="S131" s="64" t="str">
        <f t="shared" si="37"/>
        <v>B 733</v>
      </c>
      <c r="T131" s="64" t="str">
        <f t="shared" si="38"/>
        <v>PK-NMI</v>
      </c>
      <c r="U131" s="64" t="str">
        <f t="shared" si="39"/>
        <v>AIRNESIA</v>
      </c>
      <c r="AC131" s="133"/>
      <c r="AD131" s="133">
        <f t="shared" si="40"/>
        <v>0.8715277778</v>
      </c>
      <c r="AE131" s="133" t="str">
        <f t="shared" si="41"/>
        <v>-</v>
      </c>
    </row>
    <row r="132">
      <c r="A132" s="115">
        <v>115.0</v>
      </c>
      <c r="B132" s="115" t="s">
        <v>197</v>
      </c>
      <c r="C132" s="117" t="str">
        <f>IF(B132&gt;1,VLOOKUP(B132,DB!$D$4:$E$800,2,0),"")</f>
        <v>A 320</v>
      </c>
      <c r="D132" s="252">
        <v>0.8923611111111112</v>
      </c>
      <c r="E132" s="229" t="b">
        <v>1</v>
      </c>
      <c r="F132" s="119"/>
      <c r="G132" s="192" t="b">
        <v>0</v>
      </c>
      <c r="H132" s="230" t="s">
        <v>1085</v>
      </c>
      <c r="I132" s="122" t="str">
        <f>IF(K132&gt;1,VLOOKUP(K132,DB!$A$4:$B$500,2,0),"")</f>
        <v>WARR</v>
      </c>
      <c r="J132" s="123" t="str">
        <f>IF(L132&gt;1,VLOOKUP(L132,DB!$A$4:$B$500,2,0),"")</f>
        <v/>
      </c>
      <c r="K132" s="124" t="s">
        <v>200</v>
      </c>
      <c r="L132" s="125"/>
      <c r="M132" s="115" t="str">
        <f>IF(B132&gt;1,VLOOKUP(B132,DB!$D$4:$F$800,3,0),"")</f>
        <v>BATIK AIR</v>
      </c>
      <c r="N132" s="193"/>
      <c r="O132" s="128" t="str">
        <f t="shared" si="34"/>
        <v>RON</v>
      </c>
      <c r="Q132" s="64" t="str">
        <f t="shared" si="35"/>
        <v>B9</v>
      </c>
      <c r="R132" s="64" t="str">
        <f t="shared" si="36"/>
        <v>RON</v>
      </c>
      <c r="S132" s="64" t="str">
        <f t="shared" si="37"/>
        <v>A 320</v>
      </c>
      <c r="T132" s="64" t="str">
        <f t="shared" si="38"/>
        <v>PK-LAT</v>
      </c>
      <c r="U132" s="64" t="str">
        <f t="shared" si="39"/>
        <v>BATIK AIR</v>
      </c>
      <c r="AC132" s="133"/>
      <c r="AD132" s="133">
        <f t="shared" si="40"/>
        <v>0.8923611111</v>
      </c>
      <c r="AE132" s="133" t="str">
        <f t="shared" si="41"/>
        <v>-</v>
      </c>
    </row>
    <row r="133">
      <c r="A133" s="168">
        <v>116.0</v>
      </c>
      <c r="B133" s="372" t="s">
        <v>827</v>
      </c>
      <c r="C133" s="146" t="str">
        <f>IF(B133&gt;1,VLOOKUP(B133,DB!$D$4:$E$800,2,0),"")</f>
        <v>B 733</v>
      </c>
      <c r="D133" s="373">
        <v>0.8993055555555556</v>
      </c>
      <c r="E133" s="374" t="b">
        <v>1</v>
      </c>
      <c r="F133" s="375"/>
      <c r="G133" s="376" t="b">
        <v>0</v>
      </c>
      <c r="H133" s="377" t="s">
        <v>1097</v>
      </c>
      <c r="I133" s="152" t="str">
        <f>IF(K133&gt;1,VLOOKUP(K133,DB!$A$4:$B$500,2,0),"")</f>
        <v>WIOO</v>
      </c>
      <c r="J133" s="153" t="str">
        <f>IF(L133&gt;1,VLOOKUP(L133,DB!$A$4:$B$500,2,0),"")</f>
        <v/>
      </c>
      <c r="K133" s="378" t="s">
        <v>390</v>
      </c>
      <c r="L133" s="379"/>
      <c r="M133" s="168" t="str">
        <f>IF(B133&gt;1,VLOOKUP(B133,DB!$D$4:$F$800,3,0),"")</f>
        <v>TRIGANA</v>
      </c>
      <c r="N133" s="200"/>
      <c r="O133" s="155" t="str">
        <f t="shared" si="34"/>
        <v>RON</v>
      </c>
      <c r="Q133" s="64" t="str">
        <f t="shared" si="35"/>
        <v>B12</v>
      </c>
      <c r="R133" s="64" t="str">
        <f t="shared" si="36"/>
        <v>RON</v>
      </c>
      <c r="S133" s="64" t="str">
        <f t="shared" si="37"/>
        <v>B 733</v>
      </c>
      <c r="T133" s="64" t="str">
        <f t="shared" si="38"/>
        <v>PK-YSH</v>
      </c>
      <c r="U133" s="64" t="str">
        <f t="shared" si="39"/>
        <v>TRIGANA</v>
      </c>
      <c r="AC133" s="133"/>
      <c r="AD133" s="133">
        <f t="shared" si="40"/>
        <v>0.8993055556</v>
      </c>
      <c r="AE133" s="133" t="str">
        <f t="shared" si="41"/>
        <v>-</v>
      </c>
    </row>
    <row r="134">
      <c r="A134" s="272">
        <v>117.0</v>
      </c>
      <c r="B134" s="115" t="s">
        <v>305</v>
      </c>
      <c r="C134" s="117" t="str">
        <f>IF(B134&gt;1,VLOOKUP(B134,DB!$D$4:$E$800,2,0),"")</f>
        <v>A 320</v>
      </c>
      <c r="D134" s="252">
        <v>0.9131944444444444</v>
      </c>
      <c r="E134" s="229" t="b">
        <v>1</v>
      </c>
      <c r="F134" s="119">
        <v>0.9722222222222222</v>
      </c>
      <c r="G134" s="192" t="b">
        <v>1</v>
      </c>
      <c r="H134" s="230" t="s">
        <v>1088</v>
      </c>
      <c r="I134" s="122" t="str">
        <f>IF(K134&gt;1,VLOOKUP(K134,DB!$A$4:$B$500,2,0),"")</f>
        <v>WARR</v>
      </c>
      <c r="J134" s="120" t="s">
        <v>1149</v>
      </c>
      <c r="K134" s="124" t="s">
        <v>222</v>
      </c>
      <c r="L134" s="125"/>
      <c r="M134" s="115" t="str">
        <f>IF(B134&gt;1,VLOOKUP(B134,DB!$D$4:$F$800,3,0),"")</f>
        <v>BATIK AIR</v>
      </c>
      <c r="N134" s="280"/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0.9131944444</v>
      </c>
      <c r="AE134" s="133">
        <f t="shared" si="41"/>
        <v>0.9722222222</v>
      </c>
    </row>
    <row r="135">
      <c r="A135" s="168">
        <v>118.0</v>
      </c>
      <c r="B135" s="372" t="s">
        <v>705</v>
      </c>
      <c r="C135" s="146" t="str">
        <f>IF(B135&gt;1,VLOOKUP(B135,DB!$D$4:$E$800,2,0),"")</f>
        <v>CT 680</v>
      </c>
      <c r="D135" s="373">
        <v>0.9131944444444444</v>
      </c>
      <c r="E135" s="374" t="b">
        <v>1</v>
      </c>
      <c r="F135" s="375"/>
      <c r="G135" s="376" t="b">
        <v>0</v>
      </c>
      <c r="H135" s="377" t="s">
        <v>1137</v>
      </c>
      <c r="I135" s="221" t="s">
        <v>1096</v>
      </c>
      <c r="J135" s="153" t="str">
        <f>IF(L135&gt;1,VLOOKUP(L135,DB!$A$4:$B$500,2,0),"")</f>
        <v/>
      </c>
      <c r="K135" s="378"/>
      <c r="L135" s="379"/>
      <c r="M135" s="168" t="str">
        <f>IF(B135&gt;1,VLOOKUP(B135,DB!$D$4:$F$800,3,0),"")</f>
        <v>JIP</v>
      </c>
      <c r="N135" s="200"/>
      <c r="O135" s="155" t="str">
        <f t="shared" si="34"/>
        <v>RON</v>
      </c>
      <c r="Q135" s="64" t="str">
        <f t="shared" si="35"/>
        <v>NSA11</v>
      </c>
      <c r="R135" s="64" t="str">
        <f t="shared" si="36"/>
        <v>RON</v>
      </c>
      <c r="S135" s="64" t="str">
        <f t="shared" si="37"/>
        <v>CT 680</v>
      </c>
      <c r="T135" s="64" t="str">
        <f t="shared" si="38"/>
        <v>N-977JH</v>
      </c>
      <c r="U135" s="64" t="str">
        <f t="shared" si="39"/>
        <v>JIP</v>
      </c>
      <c r="AC135" s="133"/>
      <c r="AD135" s="133">
        <f t="shared" si="40"/>
        <v>0.9131944444</v>
      </c>
      <c r="AE135" s="133" t="str">
        <f t="shared" si="41"/>
        <v>-</v>
      </c>
    </row>
    <row r="136">
      <c r="A136" s="272">
        <v>119.0</v>
      </c>
      <c r="B136" s="115" t="s">
        <v>1048</v>
      </c>
      <c r="C136" s="117" t="str">
        <f>IF(B136&gt;1,VLOOKUP(B136,DB!$D$4:$E$800,2,0),"")</f>
        <v>FAL 7X</v>
      </c>
      <c r="D136" s="252">
        <v>0.925</v>
      </c>
      <c r="E136" s="229" t="b">
        <v>1</v>
      </c>
      <c r="F136" s="119"/>
      <c r="G136" s="192" t="b">
        <v>0</v>
      </c>
      <c r="H136" s="230" t="s">
        <v>1096</v>
      </c>
      <c r="I136" s="219" t="s">
        <v>1149</v>
      </c>
      <c r="J136" s="123" t="str">
        <f>IF(L136&gt;1,VLOOKUP(L136,DB!$A$4:$B$500,2,0),"")</f>
        <v/>
      </c>
      <c r="K136" s="124"/>
      <c r="L136" s="125"/>
      <c r="M136" s="115" t="s">
        <v>1168</v>
      </c>
      <c r="N136" s="280"/>
      <c r="O136" s="281" t="str">
        <f t="shared" si="34"/>
        <v>RON</v>
      </c>
      <c r="Q136" s="64" t="str">
        <f t="shared" si="35"/>
        <v>B4</v>
      </c>
      <c r="R136" s="64" t="str">
        <f t="shared" si="36"/>
        <v>RON</v>
      </c>
      <c r="S136" s="64" t="str">
        <f t="shared" si="37"/>
        <v>FAL 7X</v>
      </c>
      <c r="T136" s="64" t="str">
        <f t="shared" si="38"/>
        <v>F-RAFA</v>
      </c>
      <c r="U136" s="64" t="str">
        <f t="shared" si="39"/>
        <v>JAS</v>
      </c>
      <c r="AC136" s="133"/>
      <c r="AD136" s="133">
        <f t="shared" si="40"/>
        <v>0.925</v>
      </c>
      <c r="AE136" s="133" t="str">
        <f t="shared" si="41"/>
        <v>-</v>
      </c>
    </row>
    <row r="137">
      <c r="A137" s="168">
        <v>120.0</v>
      </c>
      <c r="B137" s="372" t="s">
        <v>906</v>
      </c>
      <c r="C137" s="146" t="str">
        <f>IF(B137&gt;1,VLOOKUP(B137,DB!$D$4:$E$800,2,0),"")</f>
        <v>G IV</v>
      </c>
      <c r="D137" s="373">
        <v>0.9319444444444445</v>
      </c>
      <c r="E137" s="374" t="b">
        <v>1</v>
      </c>
      <c r="F137" s="375"/>
      <c r="G137" s="376" t="b">
        <v>0</v>
      </c>
      <c r="H137" s="377" t="s">
        <v>1100</v>
      </c>
      <c r="I137" s="221" t="s">
        <v>1151</v>
      </c>
      <c r="J137" s="153" t="str">
        <f>IF(L137&gt;1,VLOOKUP(L137,DB!$A$4:$B$500,2,0),"")</f>
        <v/>
      </c>
      <c r="K137" s="378"/>
      <c r="L137" s="379"/>
      <c r="M137" s="168" t="s">
        <v>1153</v>
      </c>
      <c r="N137" s="200"/>
      <c r="O137" s="155" t="str">
        <f t="shared" si="34"/>
        <v>RON</v>
      </c>
      <c r="Q137" s="64" t="str">
        <f t="shared" si="35"/>
        <v>B5</v>
      </c>
      <c r="R137" s="64" t="str">
        <f t="shared" si="36"/>
        <v>RON</v>
      </c>
      <c r="S137" s="64" t="str">
        <f t="shared" si="37"/>
        <v>G IV</v>
      </c>
      <c r="T137" s="64" t="str">
        <f t="shared" si="38"/>
        <v>T7-HNA</v>
      </c>
      <c r="U137" s="64" t="str">
        <f t="shared" si="39"/>
        <v>AFM</v>
      </c>
      <c r="AC137" s="133"/>
      <c r="AD137" s="133">
        <f t="shared" si="40"/>
        <v>0.9319444444</v>
      </c>
      <c r="AE137" s="133" t="str">
        <f t="shared" si="41"/>
        <v>-</v>
      </c>
    </row>
    <row r="138">
      <c r="A138" s="272">
        <v>121.0</v>
      </c>
      <c r="B138" s="115" t="s">
        <v>305</v>
      </c>
      <c r="C138" s="117" t="str">
        <f>IF(B138&gt;1,VLOOKUP(B138,DB!$D$4:$E$800,2,0),"")</f>
        <v>A 320</v>
      </c>
      <c r="D138" s="252">
        <v>0.9791666666666666</v>
      </c>
      <c r="E138" s="229" t="b">
        <v>1</v>
      </c>
      <c r="F138" s="119"/>
      <c r="G138" s="192" t="b">
        <v>0</v>
      </c>
      <c r="H138" s="230" t="s">
        <v>1149</v>
      </c>
      <c r="I138" s="219" t="s">
        <v>1088</v>
      </c>
      <c r="J138" s="123" t="str">
        <f>IF(L138&gt;1,VLOOKUP(L138,DB!$A$4:$B$500,2,0),"")</f>
        <v/>
      </c>
      <c r="K138" s="124"/>
      <c r="L138" s="125"/>
      <c r="M138" s="115" t="str">
        <f>IF(B138&gt;1,VLOOKUP(B138,DB!$D$4:$F$800,3,0),"")</f>
        <v>BATIK AIR</v>
      </c>
      <c r="N138" s="280"/>
      <c r="O138" s="281" t="str">
        <f t="shared" si="34"/>
        <v>RON</v>
      </c>
      <c r="Q138" s="64" t="str">
        <f t="shared" si="35"/>
        <v>SA11</v>
      </c>
      <c r="R138" s="64" t="str">
        <f t="shared" si="36"/>
        <v>RON</v>
      </c>
      <c r="S138" s="64" t="str">
        <f t="shared" si="37"/>
        <v>A 320</v>
      </c>
      <c r="T138" s="64" t="str">
        <f t="shared" si="38"/>
        <v>PK-LUT</v>
      </c>
      <c r="U138" s="64" t="str">
        <f t="shared" si="39"/>
        <v>BATIK AIR</v>
      </c>
      <c r="AD138" s="133">
        <f t="shared" si="40"/>
        <v>0.9791666667</v>
      </c>
      <c r="AE138" s="133" t="str">
        <f t="shared" si="41"/>
        <v>-</v>
      </c>
    </row>
    <row r="139">
      <c r="A139" s="168">
        <v>122.0</v>
      </c>
      <c r="B139" s="372" t="s">
        <v>385</v>
      </c>
      <c r="C139" s="146" t="str">
        <f>IF(B139&gt;1,VLOOKUP(B139,DB!$D$4:$E$800,2,0),"")</f>
        <v>A 320</v>
      </c>
      <c r="D139" s="373">
        <v>0.8916666666666667</v>
      </c>
      <c r="E139" s="374" t="b">
        <v>0</v>
      </c>
      <c r="F139" s="375"/>
      <c r="G139" s="376" t="b">
        <v>0</v>
      </c>
      <c r="H139" s="377" t="s">
        <v>1080</v>
      </c>
      <c r="I139" s="152" t="str">
        <f>IF(K139&gt;1,VLOOKUP(K139,DB!$A$4:$B$500,2,0),"")</f>
        <v>WIMM</v>
      </c>
      <c r="J139" s="153" t="str">
        <f>IF(L139&gt;1,VLOOKUP(L139,DB!$A$4:$B$500,2,0),"")</f>
        <v/>
      </c>
      <c r="K139" s="378" t="s">
        <v>441</v>
      </c>
      <c r="L139" s="379"/>
      <c r="M139" s="168" t="str">
        <f>IF(B139&gt;1,VLOOKUP(B139,DB!$D$4:$F$800,3,0),"")</f>
        <v>CITILINK</v>
      </c>
      <c r="N139" s="200"/>
      <c r="O139" s="155" t="str">
        <f t="shared" si="34"/>
        <v>RON</v>
      </c>
      <c r="Q139" s="64" t="str">
        <f t="shared" si="35"/>
        <v>A3</v>
      </c>
      <c r="R139" s="64" t="str">
        <f t="shared" si="36"/>
        <v>RON</v>
      </c>
      <c r="S139" s="64" t="str">
        <f t="shared" si="37"/>
        <v>A 320</v>
      </c>
      <c r="T139" s="64" t="str">
        <f t="shared" si="38"/>
        <v>PK-GLV</v>
      </c>
      <c r="U139" s="64" t="str">
        <f t="shared" si="39"/>
        <v>CITILINK</v>
      </c>
      <c r="AD139" s="133">
        <f t="shared" si="40"/>
        <v>0.8916666667</v>
      </c>
      <c r="AE139" s="133" t="str">
        <f t="shared" si="41"/>
        <v>-</v>
      </c>
    </row>
    <row r="140">
      <c r="A140" s="272">
        <v>123.0</v>
      </c>
      <c r="B140" s="115" t="s">
        <v>702</v>
      </c>
      <c r="C140" s="117" t="str">
        <f>IF(B140&gt;1,VLOOKUP(B140,DB!$D$4:$E$800,2,0),"")</f>
        <v>CL 850</v>
      </c>
      <c r="D140" s="252">
        <v>0.3333333333333333</v>
      </c>
      <c r="E140" s="229" t="b">
        <v>1</v>
      </c>
      <c r="F140" s="119"/>
      <c r="G140" s="192" t="b">
        <v>0</v>
      </c>
      <c r="H140" s="230" t="s">
        <v>1151</v>
      </c>
      <c r="I140" s="219" t="s">
        <v>1171</v>
      </c>
      <c r="J140" s="123" t="str">
        <f>IF(L140&gt;1,VLOOKUP(L140,DB!$A$4:$B$500,2,0),"")</f>
        <v/>
      </c>
      <c r="K140" s="124"/>
      <c r="L140" s="125"/>
      <c r="M140" s="115" t="str">
        <f>IF(B140&gt;1,VLOOKUP(B140,DB!$D$4:$F$800,3,0),"")</f>
        <v>JETSET</v>
      </c>
      <c r="N140" s="280"/>
      <c r="O140" s="281" t="str">
        <f t="shared" si="34"/>
        <v>RON</v>
      </c>
      <c r="Q140" s="64" t="str">
        <f t="shared" si="35"/>
        <v>SA14</v>
      </c>
      <c r="R140" s="64" t="str">
        <f t="shared" si="36"/>
        <v>RON</v>
      </c>
      <c r="S140" s="64" t="str">
        <f t="shared" si="37"/>
        <v>CL 850</v>
      </c>
      <c r="T140" s="64" t="str">
        <f t="shared" si="38"/>
        <v>PK-KAS</v>
      </c>
      <c r="U140" s="64" t="str">
        <f t="shared" si="39"/>
        <v>JETSET</v>
      </c>
      <c r="AD140" s="133">
        <f t="shared" si="40"/>
        <v>0.3333333333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408"/>
      <c r="F141" s="148"/>
      <c r="G141" s="190" t="b">
        <v>0</v>
      </c>
      <c r="H141" s="228"/>
      <c r="I141" s="221"/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36.63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45787.0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1291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1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1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3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/>
      </c>
      <c r="X18" s="131" t="str">
        <f t="shared" si="6"/>
        <v/>
      </c>
      <c r="Y18" s="132" t="str">
        <f t="shared" si="7"/>
        <v/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1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1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6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PK-GJT</v>
      </c>
      <c r="X19" s="160" t="str">
        <f t="shared" si="6"/>
        <v>ATR 72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1</v>
      </c>
      <c r="AT19" s="141">
        <f t="shared" si="16"/>
        <v>0</v>
      </c>
      <c r="AU19" s="141">
        <f t="shared" si="17"/>
        <v>0</v>
      </c>
      <c r="AV19" s="141">
        <f t="shared" si="18"/>
        <v>1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0</v>
      </c>
      <c r="BB19" s="141">
        <f t="shared" si="24"/>
        <v>1</v>
      </c>
      <c r="BC19" s="141">
        <f t="shared" si="25"/>
        <v>0</v>
      </c>
      <c r="BD19" s="141">
        <f t="shared" si="26"/>
        <v>1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5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PK-GQI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0</v>
      </c>
      <c r="AJ20" s="138">
        <f t="shared" si="8"/>
        <v>1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1</v>
      </c>
      <c r="BC20" s="141">
        <f t="shared" si="25"/>
        <v>0</v>
      </c>
      <c r="BD20" s="141">
        <f t="shared" si="26"/>
        <v>1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1</v>
      </c>
      <c r="BJ20" s="142">
        <f t="shared" si="32"/>
        <v>0</v>
      </c>
      <c r="BK20" s="143">
        <f t="shared" si="33"/>
        <v>5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PK-LUS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3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1</v>
      </c>
      <c r="AY21" s="141">
        <f t="shared" si="21"/>
        <v>1</v>
      </c>
      <c r="AZ21" s="141">
        <f t="shared" si="22"/>
        <v>0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PK-GFH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4</v>
      </c>
      <c r="AI22" s="137">
        <f>COUNTIFS($AE$18:$AE$167,"&gt;05:00",$AE$18:$AE$167,"&lt;=06:00")</f>
        <v>6</v>
      </c>
      <c r="AJ22" s="138">
        <f t="shared" si="8"/>
        <v>10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0</v>
      </c>
      <c r="BB22" s="141">
        <f t="shared" si="24"/>
        <v>1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1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5</v>
      </c>
    </row>
    <row r="23">
      <c r="A23" s="168">
        <v>6.0</v>
      </c>
      <c r="B23" s="36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3</v>
      </c>
      <c r="AI23" s="165">
        <f>COUNTIFS($AE$18:$AE$167,"&gt;06:00",$AE$18:$AE$167,"&lt;=07:00")</f>
        <v>7</v>
      </c>
      <c r="AJ23" s="109">
        <f t="shared" si="8"/>
        <v>10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1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1</v>
      </c>
      <c r="BB23" s="141">
        <f t="shared" si="24"/>
        <v>0</v>
      </c>
      <c r="BC23" s="141">
        <f t="shared" si="25"/>
        <v>1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366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>PK-BON</v>
      </c>
      <c r="X24" s="131" t="str">
        <f t="shared" si="6"/>
        <v>G IV</v>
      </c>
      <c r="Y24" s="132" t="str">
        <f t="shared" si="7"/>
        <v>JETSET</v>
      </c>
      <c r="Z24" s="104" t="b">
        <v>1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7</v>
      </c>
      <c r="AI24" s="137">
        <f>COUNTIFS($AE$18:$AE$167,"&gt;07:00",$AE$18:$AE$167,"&lt;=08:00")</f>
        <v>5</v>
      </c>
      <c r="AJ24" s="138">
        <f t="shared" si="8"/>
        <v>12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1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1</v>
      </c>
      <c r="BF24" s="141">
        <f t="shared" si="28"/>
        <v>1</v>
      </c>
      <c r="BG24" s="141">
        <f t="shared" si="29"/>
        <v>0</v>
      </c>
      <c r="BH24" s="141">
        <f t="shared" si="30"/>
        <v>1</v>
      </c>
      <c r="BI24" s="141">
        <f t="shared" si="31"/>
        <v>0</v>
      </c>
      <c r="BJ24" s="142">
        <f t="shared" si="32"/>
        <v>0</v>
      </c>
      <c r="BK24" s="143">
        <f t="shared" si="33"/>
        <v>5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2</v>
      </c>
      <c r="AI25" s="165">
        <f>COUNTIFS($AE$18:$AE$167,"&gt;08:00",$AE$18:$AE$167,"&lt;=09:00")</f>
        <v>6</v>
      </c>
      <c r="AJ25" s="109">
        <f t="shared" si="8"/>
        <v>8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1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1136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B. G. S.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4</v>
      </c>
      <c r="AI26" s="137">
        <f>COUNTIFS($AE$18:$AE$167,"&gt;09:00",$AE$18:$AE$167,"&lt;=10:00")</f>
        <v>9</v>
      </c>
      <c r="AJ26" s="138">
        <f t="shared" si="8"/>
        <v>13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1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1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5</v>
      </c>
    </row>
    <row r="27">
      <c r="A27" s="168">
        <v>10.0</v>
      </c>
      <c r="B27" s="298" t="s">
        <v>775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>
        <v>0.23055555555555557</v>
      </c>
      <c r="G27" s="150" t="b">
        <v>1</v>
      </c>
      <c r="H27" s="228" t="s">
        <v>1135</v>
      </c>
      <c r="I27" s="152" t="str">
        <f>IF(K27&gt;1,VLOOKUP(K27,DB!$A$4:$B$500,2,0),"")</f>
        <v>EX RON</v>
      </c>
      <c r="J27" s="150" t="s">
        <v>1075</v>
      </c>
      <c r="K27" s="169" t="s">
        <v>7</v>
      </c>
      <c r="L27" s="172"/>
      <c r="M27" s="168" t="str">
        <f>IF(B27&gt;1,VLOOKUP(B27,DB!$D$4:$F$800,3,0),"")</f>
        <v>SUSI AIR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>PK-GQQ</v>
      </c>
      <c r="X27" s="160" t="str">
        <f t="shared" si="6"/>
        <v>A 320</v>
      </c>
      <c r="Y27" s="161" t="str">
        <f t="shared" si="7"/>
        <v>CITILINK</v>
      </c>
      <c r="Z27" s="104" t="b">
        <v>1</v>
      </c>
      <c r="AA27" s="64"/>
      <c r="AC27" s="133"/>
      <c r="AD27" s="133" t="str">
        <f t="shared" si="40"/>
        <v>-</v>
      </c>
      <c r="AE27" s="133">
        <f t="shared" si="41"/>
        <v>0.2305555556</v>
      </c>
      <c r="AF27" s="162">
        <v>0.4173611111111111</v>
      </c>
      <c r="AG27" s="163">
        <v>0.4583333333333333</v>
      </c>
      <c r="AH27" s="164">
        <f>COUNTIFS($AD$18:$AD$167,"&gt;10:00",$AD$18:$AD$167,"&lt;=11:00")</f>
        <v>6</v>
      </c>
      <c r="AI27" s="165">
        <f>COUNTIFS($AE$18:$AE$167,"&gt;10:00",$AE$18:$AE$167,"&lt;=11:00")</f>
        <v>2</v>
      </c>
      <c r="AJ27" s="109">
        <f t="shared" si="8"/>
        <v>8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1</v>
      </c>
      <c r="AT27" s="141">
        <f t="shared" si="16"/>
        <v>0</v>
      </c>
      <c r="AU27" s="141">
        <f t="shared" si="17"/>
        <v>0</v>
      </c>
      <c r="AV27" s="141">
        <f t="shared" si="18"/>
        <v>1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1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4</v>
      </c>
    </row>
    <row r="28">
      <c r="A28" s="115">
        <v>11.0</v>
      </c>
      <c r="B28" s="297" t="s">
        <v>965</v>
      </c>
      <c r="C28" s="117" t="str">
        <f>IF(B28&gt;1,VLOOKUP(B28,DB!$D$4:$E$800,2,0),"")</f>
        <v>EC 135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PK-LUT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3</v>
      </c>
      <c r="AJ28" s="138">
        <f t="shared" si="8"/>
        <v>8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1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1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6" t="s">
        <v>1042</v>
      </c>
      <c r="C29" s="146" t="str">
        <f>IF(B29&gt;1,VLOOKUP(B29,DB!$D$4:$E$800,2,0),"")</f>
        <v>DHC 6</v>
      </c>
      <c r="D29" s="259" t="s">
        <v>7</v>
      </c>
      <c r="E29" s="148" t="b">
        <v>0</v>
      </c>
      <c r="F29" s="148"/>
      <c r="G29" s="150" t="b">
        <v>0</v>
      </c>
      <c r="H29" s="228" t="s">
        <v>1148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>AIRFAST</v>
      </c>
      <c r="N29" s="170"/>
      <c r="O29" s="155" t="str">
        <f t="shared" si="34"/>
        <v>RON</v>
      </c>
      <c r="Q29" s="64" t="str">
        <f t="shared" si="35"/>
        <v>SA02</v>
      </c>
      <c r="R29" s="64" t="str">
        <f t="shared" si="36"/>
        <v>RON</v>
      </c>
      <c r="S29" s="64" t="str">
        <f t="shared" si="37"/>
        <v>DHC 6</v>
      </c>
      <c r="T29" s="64" t="str">
        <f t="shared" si="38"/>
        <v>PK-OCI</v>
      </c>
      <c r="U29" s="64" t="str">
        <f t="shared" si="39"/>
        <v>AIRFAST</v>
      </c>
      <c r="V29" s="158" t="s">
        <v>1085</v>
      </c>
      <c r="W29" s="159" t="str">
        <f t="shared" si="5"/>
        <v>PK-LUP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6</v>
      </c>
      <c r="AJ29" s="109">
        <f t="shared" si="8"/>
        <v>12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1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1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992</v>
      </c>
      <c r="C30" s="117" t="str">
        <f>IF(B30&gt;1,VLOOKUP(B30,DB!$D$4:$E$800,2,0),"")</f>
        <v>DHC 6</v>
      </c>
      <c r="D30" s="252" t="s">
        <v>7</v>
      </c>
      <c r="E30" s="119" t="b">
        <v>0</v>
      </c>
      <c r="F30" s="119"/>
      <c r="G30" s="120" t="b">
        <v>0</v>
      </c>
      <c r="H30" s="230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AIRFAST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PK-OCF</v>
      </c>
      <c r="U30" s="64" t="str">
        <f t="shared" si="39"/>
        <v>AIRFAST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4</v>
      </c>
      <c r="AJ30" s="138">
        <f t="shared" si="8"/>
        <v>4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1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1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1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31</v>
      </c>
      <c r="C31" s="146" t="str">
        <f>IF(B31&gt;1,VLOOKUP(B31,DB!$D$4:$E$800,2,0),"")</f>
        <v>B 734</v>
      </c>
      <c r="D31" s="259" t="s">
        <v>7</v>
      </c>
      <c r="E31" s="148" t="b">
        <v>0</v>
      </c>
      <c r="F31" s="148"/>
      <c r="G31" s="150" t="b">
        <v>0</v>
      </c>
      <c r="H31" s="228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B. B. N.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2</v>
      </c>
      <c r="AI31" s="165">
        <f>COUNTIFS($AE$18:$AE$167,"&gt;14:00",$AE$18:$AE$167,"&lt;=15:00")</f>
        <v>4</v>
      </c>
      <c r="AJ31" s="109">
        <f t="shared" si="8"/>
        <v>6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1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1</v>
      </c>
      <c r="BE31" s="141">
        <f t="shared" si="27"/>
        <v>0</v>
      </c>
      <c r="BF31" s="141">
        <f t="shared" si="28"/>
        <v>1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888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230" t="s">
        <v>1142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1136</v>
      </c>
      <c r="N32" s="171"/>
      <c r="O32" s="128" t="str">
        <f t="shared" si="34"/>
        <v>RON</v>
      </c>
      <c r="Q32" s="64" t="str">
        <f t="shared" si="35"/>
        <v>SA05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PK-RSS</v>
      </c>
      <c r="U32" s="64" t="str">
        <f t="shared" si="39"/>
        <v>B. G. S.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6</v>
      </c>
      <c r="AI32" s="137">
        <f>COUNTIFS($AE$18:$AE$167,"&gt;15:00",$AE$18:$AE$167,"&lt;=16:00")</f>
        <v>0</v>
      </c>
      <c r="AJ32" s="138">
        <f t="shared" si="8"/>
        <v>6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0</v>
      </c>
      <c r="BB32" s="141">
        <f t="shared" si="24"/>
        <v>1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1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3</v>
      </c>
      <c r="AI33" s="165">
        <f>COUNTIFS($AE$18:$AE$167,"&gt;16:00",$AE$18:$AE$167,"&lt;=17:00")</f>
        <v>7</v>
      </c>
      <c r="AJ33" s="109">
        <f t="shared" si="8"/>
        <v>10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1</v>
      </c>
      <c r="AS33" s="179">
        <f t="shared" si="15"/>
        <v>0</v>
      </c>
      <c r="AT33" s="179">
        <f t="shared" si="16"/>
        <v>1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1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3</v>
      </c>
    </row>
    <row r="34">
      <c r="A34" s="115">
        <v>17.0</v>
      </c>
      <c r="B34" s="295" t="s">
        <v>331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1144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BIOMANTARA</v>
      </c>
      <c r="N34" s="171"/>
      <c r="O34" s="128" t="str">
        <f t="shared" si="34"/>
        <v>RON</v>
      </c>
      <c r="Q34" s="64" t="str">
        <f t="shared" si="35"/>
        <v>SA07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N-939GS</v>
      </c>
      <c r="U34" s="64" t="str">
        <f t="shared" si="39"/>
        <v>BIOMANTARA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8</v>
      </c>
      <c r="AI34" s="137">
        <f>COUNTIFS($AE$18:$AE$167,"&gt;17:00",$AE$18:$AE$167,"&lt;=18:00")</f>
        <v>3</v>
      </c>
      <c r="AJ34" s="138">
        <f t="shared" si="8"/>
        <v>11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0</v>
      </c>
      <c r="AR34" s="187">
        <f t="shared" si="42"/>
        <v>4</v>
      </c>
      <c r="AS34" s="187">
        <f t="shared" si="42"/>
        <v>3</v>
      </c>
      <c r="AT34" s="187">
        <f t="shared" si="42"/>
        <v>7</v>
      </c>
      <c r="AU34" s="187">
        <f t="shared" si="42"/>
        <v>2</v>
      </c>
      <c r="AV34" s="187">
        <f t="shared" si="42"/>
        <v>4</v>
      </c>
      <c r="AW34" s="187">
        <f t="shared" si="42"/>
        <v>5</v>
      </c>
      <c r="AX34" s="187">
        <f t="shared" si="42"/>
        <v>5</v>
      </c>
      <c r="AY34" s="187">
        <f t="shared" si="42"/>
        <v>6</v>
      </c>
      <c r="AZ34" s="187">
        <f t="shared" si="42"/>
        <v>0</v>
      </c>
      <c r="BA34" s="187">
        <f t="shared" si="42"/>
        <v>1</v>
      </c>
      <c r="BB34" s="187">
        <f t="shared" si="42"/>
        <v>6</v>
      </c>
      <c r="BC34" s="187">
        <f t="shared" si="42"/>
        <v>3</v>
      </c>
      <c r="BD34" s="187">
        <f t="shared" si="42"/>
        <v>8</v>
      </c>
      <c r="BE34" s="187">
        <f t="shared" si="42"/>
        <v>1</v>
      </c>
      <c r="BF34" s="187">
        <f t="shared" si="42"/>
        <v>6</v>
      </c>
      <c r="BG34" s="187">
        <f t="shared" si="42"/>
        <v>4</v>
      </c>
      <c r="BH34" s="187">
        <f t="shared" si="42"/>
        <v>4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751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8">
        <v>0.4166666666666667</v>
      </c>
      <c r="G35" s="150" t="b">
        <v>1</v>
      </c>
      <c r="H35" s="228" t="s">
        <v>1145</v>
      </c>
      <c r="I35" s="152" t="str">
        <f>IF(K35&gt;1,VLOOKUP(K35,DB!$A$4:$B$500,2,0),"")</f>
        <v>EX RON</v>
      </c>
      <c r="J35" s="150" t="s">
        <v>1171</v>
      </c>
      <c r="K35" s="169" t="s">
        <v>7</v>
      </c>
      <c r="L35" s="172"/>
      <c r="M35" s="168" t="str">
        <f>IF(B35&gt;1,VLOOKUP(B35,DB!$D$4:$F$800,3,0),"")</f>
        <v>PREMI</v>
      </c>
      <c r="N35" s="170"/>
      <c r="O35" s="155" t="str">
        <f t="shared" si="34"/>
        <v/>
      </c>
      <c r="Q35" s="64" t="str">
        <f t="shared" si="35"/>
        <v/>
      </c>
      <c r="R35" s="64" t="str">
        <f t="shared" si="36"/>
        <v/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>
        <f t="shared" si="41"/>
        <v>0.4166666667</v>
      </c>
      <c r="AF35" s="162">
        <v>0.7506944444444444</v>
      </c>
      <c r="AG35" s="163">
        <v>0.7916666666666666</v>
      </c>
      <c r="AH35" s="164">
        <f>COUNTIFS($AD$18:$AD$167,"&gt;18:00",$AD$18:$AD$167,"&lt;=19:00")</f>
        <v>1</v>
      </c>
      <c r="AI35" s="165">
        <f>COUNTIFS($AE$18:$AE$167,"&gt;18:00",$AE$18:$AE$167,"&lt;=19:00")</f>
        <v>3</v>
      </c>
      <c r="AJ35" s="109">
        <f t="shared" si="8"/>
        <v>4</v>
      </c>
    </row>
    <row r="36">
      <c r="A36" s="115">
        <v>19.0</v>
      </c>
      <c r="B36" s="297" t="s">
        <v>757</v>
      </c>
      <c r="C36" s="117" t="str">
        <f>IF(B36&gt;1,VLOOKUP(B36,DB!$D$4:$E$800,2,0),"")</f>
        <v>BBJ 2</v>
      </c>
      <c r="D36" s="252" t="s">
        <v>7</v>
      </c>
      <c r="E36" s="119" t="b">
        <v>0</v>
      </c>
      <c r="F36" s="119"/>
      <c r="G36" s="120" t="b">
        <v>0</v>
      </c>
      <c r="H36" s="230" t="s">
        <v>1147</v>
      </c>
      <c r="I36" s="122" t="str">
        <f>IF(K36&gt;1,VLOOKUP(K36,DB!$A$4:$B$500,2,0),"")</f>
        <v/>
      </c>
      <c r="J36" s="123" t="str">
        <f>IF(L36&gt;1,VLOOKUP(L36,DB!$A$4:$B$500,2,0),"")</f>
        <v/>
      </c>
      <c r="K36" s="124"/>
      <c r="L36" s="120"/>
      <c r="M36" s="115" t="str">
        <f>IF(B36&gt;1,VLOOKUP(B36,DB!$D$4:$F$800,3,0),"")</f>
        <v>PTN</v>
      </c>
      <c r="N36" s="171"/>
      <c r="O36" s="128" t="str">
        <f t="shared" si="34"/>
        <v>RON</v>
      </c>
      <c r="Q36" s="64" t="str">
        <f t="shared" si="35"/>
        <v>SA10</v>
      </c>
      <c r="R36" s="64" t="str">
        <f t="shared" si="36"/>
        <v>RON</v>
      </c>
      <c r="S36" s="64" t="str">
        <f t="shared" si="37"/>
        <v>BBJ 2</v>
      </c>
      <c r="T36" s="64" t="str">
        <f t="shared" si="38"/>
        <v>PK-GRD</v>
      </c>
      <c r="U36" s="64" t="str">
        <f t="shared" si="39"/>
        <v>PTN</v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8</v>
      </c>
      <c r="AI36" s="137">
        <f>COUNTIFS($AE$18:$AE$167,"&gt;19:00",$AE$18:$AE$167,"&lt;=20:00")</f>
        <v>4</v>
      </c>
      <c r="AJ36" s="138">
        <f t="shared" si="8"/>
        <v>12</v>
      </c>
    </row>
    <row r="37">
      <c r="A37" s="168">
        <v>20.0</v>
      </c>
      <c r="B37" s="298" t="s">
        <v>969</v>
      </c>
      <c r="C37" s="146" t="str">
        <f>IF(B37&gt;1,VLOOKUP(B37,DB!$D$4:$E$800,2,0),"")</f>
        <v>ATR 72</v>
      </c>
      <c r="D37" s="259" t="s">
        <v>7</v>
      </c>
      <c r="E37" s="189" t="b">
        <v>0</v>
      </c>
      <c r="F37" s="148"/>
      <c r="G37" s="190" t="b">
        <v>0</v>
      </c>
      <c r="H37" s="228" t="s">
        <v>1161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1134</v>
      </c>
      <c r="N37" s="200"/>
      <c r="O37" s="155" t="str">
        <f t="shared" si="34"/>
        <v>RON</v>
      </c>
      <c r="Q37" s="64" t="str">
        <f t="shared" si="35"/>
        <v>SA15</v>
      </c>
      <c r="R37" s="64" t="str">
        <f t="shared" si="36"/>
        <v>RON</v>
      </c>
      <c r="S37" s="64" t="str">
        <f t="shared" si="37"/>
        <v>ATR 72</v>
      </c>
      <c r="T37" s="64" t="str">
        <f t="shared" si="38"/>
        <v>PK-OTR</v>
      </c>
      <c r="U37" s="64" t="str">
        <f t="shared" si="39"/>
        <v>TAS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5</v>
      </c>
      <c r="AI37" s="165">
        <f>COUNTIFS($AE$18:$AE$167,"&gt;20:00",$AE$18:$AE$167,"&lt;=21:00")</f>
        <v>3</v>
      </c>
      <c r="AJ37" s="109">
        <f t="shared" si="8"/>
        <v>8</v>
      </c>
    </row>
    <row r="38">
      <c r="A38" s="115">
        <v>21.0</v>
      </c>
      <c r="B38" s="115" t="s">
        <v>702</v>
      </c>
      <c r="C38" s="117" t="str">
        <f>IF(B38&gt;1,VLOOKUP(B38,DB!$D$4:$E$800,2,0),"")</f>
        <v>CL 850</v>
      </c>
      <c r="D38" s="252" t="s">
        <v>7</v>
      </c>
      <c r="E38" s="191" t="b">
        <v>0</v>
      </c>
      <c r="F38" s="119">
        <v>0.8090277777777778</v>
      </c>
      <c r="G38" s="192" t="b">
        <v>1</v>
      </c>
      <c r="H38" s="230" t="s">
        <v>1151</v>
      </c>
      <c r="I38" s="122" t="str">
        <f>IF(K38&gt;1,VLOOKUP(K38,DB!$A$4:$B$500,2,0),"")</f>
        <v>EX RON</v>
      </c>
      <c r="J38" s="120" t="s">
        <v>1096</v>
      </c>
      <c r="K38" s="124" t="s">
        <v>7</v>
      </c>
      <c r="L38" s="120"/>
      <c r="M38" s="115" t="s">
        <v>1138</v>
      </c>
      <c r="N38" s="220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PK-RSS</v>
      </c>
      <c r="X38" s="131" t="str">
        <f t="shared" si="6"/>
        <v>EMB 135</v>
      </c>
      <c r="Y38" s="132" t="str">
        <f t="shared" si="7"/>
        <v>B. G. S.</v>
      </c>
      <c r="Z38" s="104" t="b">
        <v>1</v>
      </c>
      <c r="AA38" s="64"/>
      <c r="AC38" s="133"/>
      <c r="AD38" s="133" t="str">
        <f t="shared" si="40"/>
        <v>-</v>
      </c>
      <c r="AE38" s="133">
        <f t="shared" si="41"/>
        <v>0.8090277778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4</v>
      </c>
      <c r="AJ38" s="138">
        <f t="shared" si="8"/>
        <v>9</v>
      </c>
    </row>
    <row r="39">
      <c r="A39" s="168">
        <v>22.0</v>
      </c>
      <c r="B39" s="298" t="s">
        <v>1013</v>
      </c>
      <c r="C39" s="146" t="str">
        <f>IF(B39&gt;1,VLOOKUP(B39,DB!$D$4:$E$800,2,0),"")</f>
        <v>EMB 135</v>
      </c>
      <c r="D39" s="259" t="s">
        <v>7</v>
      </c>
      <c r="E39" s="199" t="b">
        <v>0</v>
      </c>
      <c r="F39" s="148">
        <v>0.3625</v>
      </c>
      <c r="G39" s="190" t="b">
        <v>1</v>
      </c>
      <c r="H39" s="228" t="s">
        <v>1152</v>
      </c>
      <c r="I39" s="152" t="str">
        <f>IF(K39&gt;1,VLOOKUP(K39,DB!$A$4:$B$500,2,0),"")</f>
        <v>EX RON</v>
      </c>
      <c r="J39" s="150" t="s">
        <v>1096</v>
      </c>
      <c r="K39" s="169" t="s">
        <v>7</v>
      </c>
      <c r="L39" s="150"/>
      <c r="M39" s="168" t="s">
        <v>1138</v>
      </c>
      <c r="N39" s="211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0.3625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4</v>
      </c>
      <c r="AJ39" s="109">
        <f t="shared" si="8"/>
        <v>6</v>
      </c>
    </row>
    <row r="40">
      <c r="A40" s="115">
        <v>23.0</v>
      </c>
      <c r="B40" s="297" t="s">
        <v>885</v>
      </c>
      <c r="C40" s="117" t="str">
        <f>IF(B40&gt;1,VLOOKUP(B40,DB!$D$4:$E$800,2,0),"")</f>
        <v>CL 850</v>
      </c>
      <c r="D40" s="252" t="s">
        <v>7</v>
      </c>
      <c r="E40" s="206" t="b">
        <v>0</v>
      </c>
      <c r="F40" s="119"/>
      <c r="G40" s="192" t="b">
        <v>0</v>
      </c>
      <c r="H40" s="230" t="s">
        <v>1159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738</v>
      </c>
      <c r="N40" s="220"/>
      <c r="O40" s="128" t="str">
        <f t="shared" si="34"/>
        <v>RON</v>
      </c>
      <c r="Q40" s="64" t="str">
        <f t="shared" si="35"/>
        <v>SA18</v>
      </c>
      <c r="R40" s="64" t="str">
        <f t="shared" si="36"/>
        <v>RON</v>
      </c>
      <c r="S40" s="64" t="str">
        <f t="shared" si="37"/>
        <v>CL 850</v>
      </c>
      <c r="T40" s="64" t="str">
        <f t="shared" si="38"/>
        <v>PK-IDR</v>
      </c>
      <c r="U40" s="64" t="str">
        <f t="shared" si="39"/>
        <v>PREMI</v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168" t="s">
        <v>736</v>
      </c>
      <c r="C41" s="146" t="str">
        <f>IF(B41&gt;1,VLOOKUP(B41,DB!$D$4:$E$800,2,0),"")</f>
        <v>L 1000</v>
      </c>
      <c r="D41" s="259" t="s">
        <v>7</v>
      </c>
      <c r="E41" s="231" t="b">
        <v>0</v>
      </c>
      <c r="F41" s="148"/>
      <c r="G41" s="190" t="b">
        <v>0</v>
      </c>
      <c r="H41" s="228" t="s">
        <v>1156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>PREMI</v>
      </c>
      <c r="N41" s="200"/>
      <c r="O41" s="155" t="str">
        <f t="shared" si="34"/>
        <v>RON</v>
      </c>
      <c r="Q41" s="64" t="str">
        <f t="shared" si="35"/>
        <v>SA13</v>
      </c>
      <c r="R41" s="64" t="str">
        <f t="shared" si="36"/>
        <v>RON</v>
      </c>
      <c r="S41" s="64" t="str">
        <f t="shared" si="37"/>
        <v>L 1000</v>
      </c>
      <c r="T41" s="64" t="str">
        <f t="shared" si="38"/>
        <v>N-227GV</v>
      </c>
      <c r="U41" s="64" t="str">
        <f t="shared" si="39"/>
        <v>PREMI</v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79</v>
      </c>
      <c r="AI41" s="204">
        <f t="shared" si="43"/>
        <v>84</v>
      </c>
      <c r="AJ41" s="204">
        <f t="shared" si="43"/>
        <v>163</v>
      </c>
    </row>
    <row r="42">
      <c r="A42" s="115">
        <v>25.0</v>
      </c>
      <c r="B42" s="115" t="s">
        <v>715</v>
      </c>
      <c r="C42" s="117" t="str">
        <f>IF(B42&gt;1,VLOOKUP(B42,DB!$D$4:$E$800,2,0),"")</f>
        <v>ATR 72</v>
      </c>
      <c r="D42" s="252" t="s">
        <v>7</v>
      </c>
      <c r="E42" s="229" t="b">
        <v>0</v>
      </c>
      <c r="F42" s="119">
        <v>0.20833333333333334</v>
      </c>
      <c r="G42" s="192" t="b">
        <v>1</v>
      </c>
      <c r="H42" s="230" t="s">
        <v>1078</v>
      </c>
      <c r="I42" s="122" t="str">
        <f>IF(K42&gt;1,VLOOKUP(K42,DB!$A$4:$B$500,2,0),"")</f>
        <v>EX RON</v>
      </c>
      <c r="J42" s="123" t="str">
        <f>IF(L42&gt;1,VLOOKUP(L42,DB!$A$4:$B$500,2,0),"")</f>
        <v>WIDM</v>
      </c>
      <c r="K42" s="124" t="s">
        <v>7</v>
      </c>
      <c r="L42" s="120" t="s">
        <v>421</v>
      </c>
      <c r="M42" s="115" t="str">
        <f>IF(B42&gt;1,VLOOKUP(B42,DB!$D$4:$F$800,3,0),"")</f>
        <v>PELITA</v>
      </c>
      <c r="N42" s="220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PK-PAH</v>
      </c>
      <c r="X42" s="131" t="str">
        <f t="shared" si="6"/>
        <v>ATR 72</v>
      </c>
      <c r="Y42" s="132" t="str">
        <f t="shared" si="7"/>
        <v>PELITA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0.2083333333</v>
      </c>
      <c r="AF42" s="207" t="s">
        <v>1157</v>
      </c>
      <c r="AG42" s="208"/>
      <c r="AH42" s="209">
        <f t="shared" ref="AH42:AI42" si="44">COUNTIF(I18:I165,"SA*")</f>
        <v>6</v>
      </c>
      <c r="AI42" s="210">
        <f t="shared" si="44"/>
        <v>6</v>
      </c>
      <c r="AJ42" s="210">
        <f t="shared" ref="AJ42:AJ43" si="46">SUM(AH42:AI42)</f>
        <v>12</v>
      </c>
    </row>
    <row r="43">
      <c r="A43" s="168">
        <v>26.0</v>
      </c>
      <c r="B43" s="168" t="s">
        <v>340</v>
      </c>
      <c r="C43" s="146" t="str">
        <f>IF(B43&gt;1,VLOOKUP(B43,DB!$D$4:$E$800,2,0),"")</f>
        <v>ATR 72</v>
      </c>
      <c r="D43" s="259" t="s">
        <v>7</v>
      </c>
      <c r="E43" s="231" t="b">
        <v>0</v>
      </c>
      <c r="F43" s="148">
        <v>0.23958333333333334</v>
      </c>
      <c r="G43" s="190" t="b">
        <v>1</v>
      </c>
      <c r="H43" s="228" t="s">
        <v>1076</v>
      </c>
      <c r="I43" s="152" t="str">
        <f>IF(K43&gt;1,VLOOKUP(K43,DB!$A$4:$B$500,2,0),"")</f>
        <v>EX RON</v>
      </c>
      <c r="J43" s="153" t="str">
        <f>IF(L43&gt;1,VLOOKUP(L43,DB!$A$4:$B$500,2,0),"")</f>
        <v>WAHH</v>
      </c>
      <c r="K43" s="169" t="s">
        <v>7</v>
      </c>
      <c r="L43" s="150" t="s">
        <v>527</v>
      </c>
      <c r="M43" s="168" t="str">
        <f>IF(B43&gt;1,VLOOKUP(B43,DB!$D$4:$F$800,3,0),"")</f>
        <v>CITILINK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PK-GRD</v>
      </c>
      <c r="X43" s="160" t="str">
        <f t="shared" si="6"/>
        <v>BBJ 2</v>
      </c>
      <c r="Y43" s="161" t="str">
        <f t="shared" si="7"/>
        <v>PTN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0.2395833333</v>
      </c>
      <c r="AF43" s="212" t="s">
        <v>1158</v>
      </c>
      <c r="AG43" s="213"/>
      <c r="AH43" s="214">
        <f t="shared" ref="AH43:AI43" si="45">COUNTIF(I18:I165,"HGR")</f>
        <v>3</v>
      </c>
      <c r="AI43" s="215">
        <f t="shared" si="45"/>
        <v>3</v>
      </c>
      <c r="AJ43" s="215">
        <f t="shared" si="46"/>
        <v>6</v>
      </c>
    </row>
    <row r="44">
      <c r="A44" s="115">
        <v>27.0</v>
      </c>
      <c r="B44" s="115" t="s">
        <v>699</v>
      </c>
      <c r="C44" s="117" t="str">
        <f>IF(B44&gt;1,VLOOKUP(B44,DB!$D$4:$E$800,2,0),"")</f>
        <v>G IV</v>
      </c>
      <c r="D44" s="252" t="s">
        <v>7</v>
      </c>
      <c r="E44" s="229" t="b">
        <v>0</v>
      </c>
      <c r="F44" s="119">
        <v>0.8868055555555555</v>
      </c>
      <c r="G44" s="192" t="b">
        <v>1</v>
      </c>
      <c r="H44" s="230" t="s">
        <v>1154</v>
      </c>
      <c r="I44" s="122" t="str">
        <f>IF(K44&gt;1,VLOOKUP(K44,DB!$A$4:$B$500,2,0),"")</f>
        <v>EX RON</v>
      </c>
      <c r="J44" s="120" t="s">
        <v>1096</v>
      </c>
      <c r="K44" s="124" t="s">
        <v>7</v>
      </c>
      <c r="L44" s="120"/>
      <c r="M44" s="115" t="str">
        <f>IF(B44&gt;1,VLOOKUP(B44,DB!$D$4:$F$800,3,0),"")</f>
        <v>JETSET</v>
      </c>
      <c r="N44" s="220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T7-HNA</v>
      </c>
      <c r="X44" s="131" t="str">
        <f t="shared" si="6"/>
        <v>G IV</v>
      </c>
      <c r="Y44" s="132" t="str">
        <f t="shared" si="7"/>
        <v>AFM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0.8868055556</v>
      </c>
    </row>
    <row r="45">
      <c r="A45" s="168">
        <v>28.0</v>
      </c>
      <c r="B45" s="168" t="s">
        <v>626</v>
      </c>
      <c r="C45" s="146" t="str">
        <f>IF(B45&gt;1,VLOOKUP(B45,DB!$D$4:$E$800,2,0),"")</f>
        <v>B 738</v>
      </c>
      <c r="D45" s="259" t="s">
        <v>7</v>
      </c>
      <c r="E45" s="231" t="b">
        <v>0</v>
      </c>
      <c r="F45" s="148">
        <v>0.25833333333333336</v>
      </c>
      <c r="G45" s="190" t="b">
        <v>1</v>
      </c>
      <c r="H45" s="228" t="s">
        <v>1087</v>
      </c>
      <c r="I45" s="152" t="str">
        <f>IF(K45&gt;1,VLOOKUP(K45,DB!$A$4:$B$500,2,0),"")</f>
        <v>EX RON</v>
      </c>
      <c r="J45" s="153" t="str">
        <f>IF(L45&gt;1,VLOOKUP(L45,DB!$A$4:$B$500,2,0),"")</f>
        <v>WIMM</v>
      </c>
      <c r="K45" s="169" t="s">
        <v>7</v>
      </c>
      <c r="L45" s="150" t="s">
        <v>71</v>
      </c>
      <c r="M45" s="168" t="str">
        <f>IF(B45&gt;1,VLOOKUP(B45,DB!$D$4:$F$800,3,0),"")</f>
        <v>GARUDA</v>
      </c>
      <c r="N45" s="211" t="s">
        <v>1290</v>
      </c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>
        <f t="shared" si="41"/>
        <v>0.2583333333</v>
      </c>
    </row>
    <row r="46">
      <c r="A46" s="115">
        <v>29.0</v>
      </c>
      <c r="B46" s="115" t="s">
        <v>855</v>
      </c>
      <c r="C46" s="117" t="str">
        <f>IF(B46&gt;1,VLOOKUP(B46,DB!$D$4:$E$800,2,0),"")</f>
        <v>GLEX</v>
      </c>
      <c r="D46" s="252" t="s">
        <v>7</v>
      </c>
      <c r="E46" s="229" t="b">
        <v>0</v>
      </c>
      <c r="F46" s="119">
        <v>0.6013888888888889</v>
      </c>
      <c r="G46" s="192" t="b">
        <v>1</v>
      </c>
      <c r="H46" s="230" t="s">
        <v>1146</v>
      </c>
      <c r="I46" s="122" t="str">
        <f>IF(K46&gt;1,VLOOKUP(K46,DB!$A$4:$B$500,2,0),"")</f>
        <v>EX RON</v>
      </c>
      <c r="J46" s="120" t="s">
        <v>1092</v>
      </c>
      <c r="K46" s="124" t="s">
        <v>7</v>
      </c>
      <c r="L46" s="120"/>
      <c r="M46" s="115" t="s">
        <v>759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N-227GV</v>
      </c>
      <c r="X46" s="131" t="str">
        <f t="shared" si="6"/>
        <v>L 1000</v>
      </c>
      <c r="Y46" s="132" t="str">
        <f t="shared" si="7"/>
        <v>PREMI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0.6013888889</v>
      </c>
    </row>
    <row r="47">
      <c r="A47" s="168">
        <v>30.0</v>
      </c>
      <c r="B47" s="168" t="s">
        <v>921</v>
      </c>
      <c r="C47" s="146" t="str">
        <f>IF(B47&gt;1,VLOOKUP(B47,DB!$D$4:$E$800,2,0),"")</f>
        <v>EMB 135</v>
      </c>
      <c r="D47" s="259" t="s">
        <v>7</v>
      </c>
      <c r="E47" s="231" t="b">
        <v>0</v>
      </c>
      <c r="F47" s="148"/>
      <c r="G47" s="190" t="b">
        <v>0</v>
      </c>
      <c r="H47" s="228" t="s">
        <v>1155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">
        <v>1138</v>
      </c>
      <c r="N47" s="200"/>
      <c r="O47" s="155" t="str">
        <f t="shared" si="34"/>
        <v>RON</v>
      </c>
      <c r="Q47" s="64" t="str">
        <f t="shared" si="35"/>
        <v>SA19</v>
      </c>
      <c r="R47" s="64" t="str">
        <f t="shared" si="36"/>
        <v>RON</v>
      </c>
      <c r="S47" s="64" t="str">
        <f t="shared" si="37"/>
        <v>EMB 135</v>
      </c>
      <c r="T47" s="64" t="str">
        <f t="shared" si="38"/>
        <v>VP-CLL</v>
      </c>
      <c r="U47" s="64" t="str">
        <f t="shared" si="39"/>
        <v>KARISMA</v>
      </c>
      <c r="V47" s="158" t="s">
        <v>1151</v>
      </c>
      <c r="W47" s="159" t="str">
        <f t="shared" si="5"/>
        <v>VP-CGO</v>
      </c>
      <c r="X47" s="160" t="str">
        <f t="shared" si="6"/>
        <v>GLEX</v>
      </c>
      <c r="Y47" s="161" t="str">
        <f t="shared" si="7"/>
        <v>AFM</v>
      </c>
      <c r="Z47" s="104" t="b">
        <v>1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115" t="s">
        <v>413</v>
      </c>
      <c r="C48" s="117" t="str">
        <f>IF(B48&gt;1,VLOOKUP(B48,DB!$D$4:$E$800,2,0),"")</f>
        <v>A 320</v>
      </c>
      <c r="D48" s="252" t="s">
        <v>7</v>
      </c>
      <c r="E48" s="229" t="b">
        <v>0</v>
      </c>
      <c r="F48" s="119">
        <v>0.2777777777777778</v>
      </c>
      <c r="G48" s="192" t="b">
        <v>1</v>
      </c>
      <c r="H48" s="230" t="s">
        <v>1084</v>
      </c>
      <c r="I48" s="122" t="str">
        <f>IF(K48&gt;1,VLOOKUP(K48,DB!$A$4:$B$500,2,0),"")</f>
        <v>EX RON</v>
      </c>
      <c r="J48" s="123" t="str">
        <f>IF(L48&gt;1,VLOOKUP(L48,DB!$A$4:$B$500,2,0),"")</f>
        <v>WIMN</v>
      </c>
      <c r="K48" s="124" t="s">
        <v>7</v>
      </c>
      <c r="L48" s="120" t="s">
        <v>434</v>
      </c>
      <c r="M48" s="115" t="str">
        <f>IF(B48&gt;1,VLOOKUP(B48,DB!$D$4:$F$800,3,0),"")</f>
        <v>CITILINK</v>
      </c>
      <c r="N48" s="193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PK-OTR</v>
      </c>
      <c r="X48" s="131" t="str">
        <f t="shared" si="6"/>
        <v>ATR 72</v>
      </c>
      <c r="Y48" s="132" t="str">
        <f t="shared" si="7"/>
        <v>TAS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0.2777777778</v>
      </c>
    </row>
    <row r="49">
      <c r="A49" s="168">
        <v>32.0</v>
      </c>
      <c r="B49" s="168" t="s">
        <v>282</v>
      </c>
      <c r="C49" s="146" t="str">
        <f>IF(B49&gt;1,VLOOKUP(B49,DB!$D$4:$E$800,2,0),"")</f>
        <v>A 320</v>
      </c>
      <c r="D49" s="259" t="s">
        <v>7</v>
      </c>
      <c r="E49" s="231" t="b">
        <v>0</v>
      </c>
      <c r="F49" s="148">
        <v>0.35208333333333336</v>
      </c>
      <c r="G49" s="190" t="b">
        <v>1</v>
      </c>
      <c r="H49" s="228" t="s">
        <v>1081</v>
      </c>
      <c r="I49" s="221" t="s">
        <v>8</v>
      </c>
      <c r="J49" s="153" t="str">
        <f>IF(L49&gt;1,VLOOKUP(L49,DB!$A$4:$B$500,2,0),"")</f>
        <v>WAHI</v>
      </c>
      <c r="K49" s="169" t="s">
        <v>7</v>
      </c>
      <c r="L49" s="150" t="s">
        <v>237</v>
      </c>
      <c r="M49" s="168" t="str">
        <f>IF(B49&gt;1,VLOOKUP(B49,DB!$D$4:$F$800,3,0),"")</f>
        <v>BATIK AIR</v>
      </c>
      <c r="N49" s="27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0.3520833333</v>
      </c>
    </row>
    <row r="50">
      <c r="A50" s="115">
        <v>33.0</v>
      </c>
      <c r="B50" s="115" t="s">
        <v>312</v>
      </c>
      <c r="C50" s="117" t="str">
        <f>IF(B50&gt;1,VLOOKUP(B50,DB!$D$4:$E$800,2,0),"")</f>
        <v>A 320</v>
      </c>
      <c r="D50" s="252" t="s">
        <v>7</v>
      </c>
      <c r="E50" s="229" t="b">
        <v>0</v>
      </c>
      <c r="F50" s="119">
        <v>0.22430555555555556</v>
      </c>
      <c r="G50" s="192" t="b">
        <v>1</v>
      </c>
      <c r="H50" s="230" t="s">
        <v>1079</v>
      </c>
      <c r="I50" s="122" t="str">
        <f>IF(K50&gt;1,VLOOKUP(K50,DB!$A$4:$B$500,2,0),"")</f>
        <v>EX RON</v>
      </c>
      <c r="J50" s="123" t="str">
        <f>IF(L50&gt;1,VLOOKUP(L50,DB!$A$4:$B$500,2,0),"")</f>
        <v>WARR</v>
      </c>
      <c r="K50" s="124" t="s">
        <v>7</v>
      </c>
      <c r="L50" s="120" t="s">
        <v>208</v>
      </c>
      <c r="M50" s="115" t="str">
        <f>IF(B50&gt;1,VLOOKUP(B50,DB!$D$4:$F$800,3,0),"")</f>
        <v>BATIK AIR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PK-LUU</v>
      </c>
      <c r="X50" s="131" t="str">
        <f t="shared" si="6"/>
        <v>A 320</v>
      </c>
      <c r="Y50" s="132" t="str">
        <f t="shared" si="7"/>
        <v>BATIK AIR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0.2243055556</v>
      </c>
    </row>
    <row r="51">
      <c r="A51" s="168">
        <v>34.0</v>
      </c>
      <c r="B51" s="168" t="s">
        <v>83</v>
      </c>
      <c r="C51" s="146" t="str">
        <f>IF(B51&gt;1,VLOOKUP(B51,DB!$D$4:$E$800,2,0),"")</f>
        <v>A 320</v>
      </c>
      <c r="D51" s="259" t="s">
        <v>7</v>
      </c>
      <c r="E51" s="231" t="b">
        <v>0</v>
      </c>
      <c r="F51" s="148">
        <v>0.3263888888888889</v>
      </c>
      <c r="G51" s="190" t="b">
        <v>1</v>
      </c>
      <c r="H51" s="228" t="s">
        <v>1163</v>
      </c>
      <c r="I51" s="152" t="str">
        <f>IF(K51&gt;1,VLOOKUP(K51,DB!$A$4:$B$500,2,0),"")</f>
        <v>EX RON</v>
      </c>
      <c r="J51" s="150" t="s">
        <v>1084</v>
      </c>
      <c r="K51" s="169" t="s">
        <v>7</v>
      </c>
      <c r="L51" s="172"/>
      <c r="M51" s="168" t="str">
        <f>IF(B51&gt;1,VLOOKUP(B51,DB!$D$4:$F$800,3,0),"")</f>
        <v>BATIK AIR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PK-IDR</v>
      </c>
      <c r="X51" s="160" t="str">
        <f t="shared" si="6"/>
        <v>CL 850</v>
      </c>
      <c r="Y51" s="161" t="str">
        <f t="shared" si="7"/>
        <v>PREMI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0.3263888889</v>
      </c>
    </row>
    <row r="52">
      <c r="A52" s="115">
        <v>35.0</v>
      </c>
      <c r="B52" s="115" t="s">
        <v>24</v>
      </c>
      <c r="C52" s="117" t="str">
        <f>IF(B52&gt;1,VLOOKUP(B52,DB!$D$4:$E$800,2,0),"")</f>
        <v>B 733</v>
      </c>
      <c r="D52" s="252" t="s">
        <v>7</v>
      </c>
      <c r="E52" s="229" t="b">
        <v>0</v>
      </c>
      <c r="F52" s="119">
        <v>0.1840277777777778</v>
      </c>
      <c r="G52" s="192" t="b">
        <v>1</v>
      </c>
      <c r="H52" s="230" t="s">
        <v>1093</v>
      </c>
      <c r="I52" s="122" t="str">
        <f>IF(K52&gt;1,VLOOKUP(K52,DB!$A$4:$B$500,2,0),"")</f>
        <v>EX RON</v>
      </c>
      <c r="J52" s="120" t="s">
        <v>23</v>
      </c>
      <c r="K52" s="124" t="s">
        <v>7</v>
      </c>
      <c r="L52" s="120"/>
      <c r="M52" s="115" t="str">
        <f>IF(B52&gt;1,VLOOKUP(B52,DB!$D$4:$F$800,3,0),"")</f>
        <v>AIRNESIA</v>
      </c>
      <c r="N52" s="193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VP-CLL</v>
      </c>
      <c r="X52" s="131" t="str">
        <f t="shared" si="6"/>
        <v>EMB 135</v>
      </c>
      <c r="Y52" s="132" t="str">
        <f t="shared" si="7"/>
        <v>KARISMA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0.1840277778</v>
      </c>
    </row>
    <row r="53">
      <c r="A53" s="168">
        <v>36.0</v>
      </c>
      <c r="B53" s="168" t="s">
        <v>197</v>
      </c>
      <c r="C53" s="146" t="str">
        <f>IF(B53&gt;1,VLOOKUP(B53,DB!$D$4:$E$800,2,0),"")</f>
        <v>A 320</v>
      </c>
      <c r="D53" s="259" t="s">
        <v>7</v>
      </c>
      <c r="E53" s="231" t="b">
        <v>0</v>
      </c>
      <c r="F53" s="148">
        <v>0.29375</v>
      </c>
      <c r="G53" s="190" t="b">
        <v>1</v>
      </c>
      <c r="H53" s="228" t="s">
        <v>1085</v>
      </c>
      <c r="I53" s="152" t="str">
        <f>IF(K53&gt;1,VLOOKUP(K53,DB!$A$4:$B$500,2,0),"")</f>
        <v>EX RON</v>
      </c>
      <c r="J53" s="153" t="str">
        <f>IF(L53&gt;1,VLOOKUP(L53,DB!$A$4:$B$500,2,0),"")</f>
        <v>WARA</v>
      </c>
      <c r="K53" s="169" t="s">
        <v>7</v>
      </c>
      <c r="L53" s="150" t="s">
        <v>267</v>
      </c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PK-LAT</v>
      </c>
      <c r="X53" s="160" t="str">
        <f t="shared" si="6"/>
        <v>A 320</v>
      </c>
      <c r="Y53" s="161" t="str">
        <f t="shared" si="7"/>
        <v>BATIK AIR</v>
      </c>
      <c r="Z53" s="104" t="b">
        <v>1</v>
      </c>
      <c r="AA53" s="64"/>
      <c r="AC53" s="133"/>
      <c r="AD53" s="133" t="str">
        <f t="shared" si="40"/>
        <v>-</v>
      </c>
      <c r="AE53" s="133">
        <f t="shared" si="41"/>
        <v>0.29375</v>
      </c>
    </row>
    <row r="54">
      <c r="A54" s="115">
        <v>37.0</v>
      </c>
      <c r="B54" s="272" t="s">
        <v>827</v>
      </c>
      <c r="C54" s="117" t="str">
        <f>IF(B54&gt;1,VLOOKUP(B54,DB!$D$4:$E$800,2,0),"")</f>
        <v>B 733</v>
      </c>
      <c r="D54" s="252" t="s">
        <v>7</v>
      </c>
      <c r="E54" s="274" t="b">
        <v>0</v>
      </c>
      <c r="F54" s="275">
        <v>0.17916666666666667</v>
      </c>
      <c r="G54" s="276" t="b">
        <v>1</v>
      </c>
      <c r="H54" s="277" t="s">
        <v>1097</v>
      </c>
      <c r="I54" s="122" t="str">
        <f>IF(K54&gt;1,VLOOKUP(K54,DB!$A$4:$B$500,2,0),"")</f>
        <v>EX RON</v>
      </c>
      <c r="J54" s="123" t="str">
        <f>IF(L54&gt;1,VLOOKUP(L54,DB!$A$4:$B$500,2,0),"")</f>
        <v>WIMM</v>
      </c>
      <c r="K54" s="278" t="s">
        <v>7</v>
      </c>
      <c r="L54" s="279" t="s">
        <v>290</v>
      </c>
      <c r="M54" s="115" t="str">
        <f>IF(B54&gt;1,VLOOKUP(B54,DB!$D$4:$F$800,3,0),"")</f>
        <v>TRIGANA</v>
      </c>
      <c r="N54" s="280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0.1791666667</v>
      </c>
    </row>
    <row r="55">
      <c r="A55" s="168">
        <v>38.0</v>
      </c>
      <c r="B55" s="372" t="s">
        <v>705</v>
      </c>
      <c r="C55" s="146" t="str">
        <f>IF(B55&gt;1,VLOOKUP(B55,DB!$D$4:$E$800,2,0),"")</f>
        <v>CT 680</v>
      </c>
      <c r="D55" s="259" t="s">
        <v>7</v>
      </c>
      <c r="E55" s="374" t="b">
        <v>0</v>
      </c>
      <c r="F55" s="375">
        <v>0.22569444444444445</v>
      </c>
      <c r="G55" s="376" t="b">
        <v>1</v>
      </c>
      <c r="H55" s="377" t="s">
        <v>1137</v>
      </c>
      <c r="I55" s="152" t="str">
        <f>IF(K55&gt;1,VLOOKUP(K55,DB!$A$4:$B$500,2,0),"")</f>
        <v>EX RON</v>
      </c>
      <c r="J55" s="150" t="s">
        <v>1092</v>
      </c>
      <c r="K55" s="378" t="s">
        <v>7</v>
      </c>
      <c r="L55" s="379"/>
      <c r="M55" s="168" t="str">
        <f>IF(B55&gt;1,VLOOKUP(B55,DB!$D$4:$F$800,3,0),"")</f>
        <v>JIP</v>
      </c>
      <c r="N55" s="384"/>
      <c r="O55" s="38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0.2256944444</v>
      </c>
      <c r="AF55" s="4"/>
    </row>
    <row r="56">
      <c r="A56" s="115">
        <v>39.0</v>
      </c>
      <c r="B56" s="115" t="s">
        <v>1048</v>
      </c>
      <c r="C56" s="117" t="str">
        <f>IF(B56&gt;1,VLOOKUP(B56,DB!$D$4:$E$800,2,0),"")</f>
        <v>FAL 7X</v>
      </c>
      <c r="D56" s="252" t="s">
        <v>7</v>
      </c>
      <c r="E56" s="229" t="b">
        <v>0</v>
      </c>
      <c r="F56" s="119">
        <v>0.2847222222222222</v>
      </c>
      <c r="G56" s="192" t="b">
        <v>1</v>
      </c>
      <c r="H56" s="230" t="s">
        <v>1096</v>
      </c>
      <c r="I56" s="122" t="str">
        <f>IF(K56&gt;1,VLOOKUP(K56,DB!$A$4:$B$500,2,0),"")</f>
        <v>EX RON</v>
      </c>
      <c r="J56" s="120" t="s">
        <v>231</v>
      </c>
      <c r="K56" s="124" t="s">
        <v>7</v>
      </c>
      <c r="L56" s="125"/>
      <c r="M56" s="115" t="s">
        <v>1168</v>
      </c>
      <c r="N56" s="193"/>
      <c r="O56" s="281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0.2847222222</v>
      </c>
      <c r="AF56" s="4"/>
    </row>
    <row r="57">
      <c r="A57" s="168">
        <v>40.0</v>
      </c>
      <c r="B57" s="372" t="s">
        <v>906</v>
      </c>
      <c r="C57" s="146" t="str">
        <f>IF(B57&gt;1,VLOOKUP(B57,DB!$D$4:$E$800,2,0),"")</f>
        <v>G IV</v>
      </c>
      <c r="D57" s="259" t="s">
        <v>7</v>
      </c>
      <c r="E57" s="374" t="b">
        <v>0</v>
      </c>
      <c r="F57" s="375">
        <v>0.4125</v>
      </c>
      <c r="G57" s="376" t="b">
        <v>1</v>
      </c>
      <c r="H57" s="377" t="s">
        <v>1100</v>
      </c>
      <c r="I57" s="152" t="str">
        <f>IF(K57&gt;1,VLOOKUP(K57,DB!$A$4:$B$500,2,0),"")</f>
        <v>EX RON</v>
      </c>
      <c r="J57" s="150" t="s">
        <v>75</v>
      </c>
      <c r="K57" s="378" t="s">
        <v>7</v>
      </c>
      <c r="L57" s="379"/>
      <c r="M57" s="168" t="s">
        <v>1153</v>
      </c>
      <c r="N57" s="409" t="s">
        <v>1292</v>
      </c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0.4125</v>
      </c>
      <c r="AF57" s="4"/>
    </row>
    <row r="58">
      <c r="A58" s="115">
        <v>41.0</v>
      </c>
      <c r="B58" s="115" t="s">
        <v>305</v>
      </c>
      <c r="C58" s="117" t="str">
        <f>IF(B58&gt;1,VLOOKUP(B58,DB!$D$4:$E$800,2,0),"")</f>
        <v>A 320</v>
      </c>
      <c r="D58" s="252" t="s">
        <v>7</v>
      </c>
      <c r="E58" s="229" t="b">
        <v>0</v>
      </c>
      <c r="F58" s="119">
        <v>0.2534722222222222</v>
      </c>
      <c r="G58" s="192" t="b">
        <v>1</v>
      </c>
      <c r="H58" s="230" t="s">
        <v>1149</v>
      </c>
      <c r="I58" s="122" t="str">
        <f>IF(K58&gt;1,VLOOKUP(K58,DB!$A$4:$B$500,2,0),"")</f>
        <v>EX RON</v>
      </c>
      <c r="J58" s="120" t="s">
        <v>1078</v>
      </c>
      <c r="K58" s="124" t="s">
        <v>7</v>
      </c>
      <c r="L58" s="125"/>
      <c r="M58" s="115" t="str">
        <f>IF(B58&gt;1,VLOOKUP(B58,DB!$D$4:$F$800,3,0),"")</f>
        <v>BATIK AIR</v>
      </c>
      <c r="N58" s="193"/>
      <c r="O58" s="281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0.2534722222</v>
      </c>
      <c r="AF58" s="4"/>
    </row>
    <row r="59">
      <c r="A59" s="168">
        <v>42.0</v>
      </c>
      <c r="B59" s="168" t="s">
        <v>746</v>
      </c>
      <c r="C59" s="146" t="str">
        <f>IF(B59&gt;1,VLOOKUP(B59,DB!$D$4:$E$800,2,0),"")</f>
        <v>G VI</v>
      </c>
      <c r="D59" s="259">
        <v>0.13194444444444445</v>
      </c>
      <c r="E59" s="404" t="b">
        <v>1</v>
      </c>
      <c r="F59" s="148">
        <v>0.20972222222222223</v>
      </c>
      <c r="G59" s="150" t="b">
        <v>1</v>
      </c>
      <c r="H59" s="228" t="s">
        <v>1077</v>
      </c>
      <c r="I59" s="221" t="s">
        <v>1171</v>
      </c>
      <c r="J59" s="150" t="s">
        <v>1230</v>
      </c>
      <c r="K59" s="169"/>
      <c r="L59" s="150"/>
      <c r="M59" s="168" t="str">
        <f>IF(B59&gt;1,VLOOKUP(B59,DB!$D$4:$F$800,3,0),"")</f>
        <v>PREMI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0.1319444444</v>
      </c>
      <c r="AE59" s="133">
        <f t="shared" si="41"/>
        <v>0.2097222222</v>
      </c>
      <c r="AF59" s="4"/>
    </row>
    <row r="60">
      <c r="A60" s="115">
        <v>43.0</v>
      </c>
      <c r="B60" s="115" t="s">
        <v>819</v>
      </c>
      <c r="C60" s="117" t="str">
        <f>IF(B60&gt;1,VLOOKUP(B60,DB!$D$4:$E$800,2,0),"")</f>
        <v>B 733</v>
      </c>
      <c r="D60" s="252">
        <v>0.21388888888888888</v>
      </c>
      <c r="E60" s="229" t="b">
        <v>1</v>
      </c>
      <c r="F60" s="119">
        <v>0.2659722222222222</v>
      </c>
      <c r="G60" s="192" t="b">
        <v>1</v>
      </c>
      <c r="H60" s="230" t="s">
        <v>1101</v>
      </c>
      <c r="I60" s="122" t="str">
        <f>IF(K60&gt;1,VLOOKUP(K60,DB!$A$4:$B$500,2,0),"")</f>
        <v>WSSS</v>
      </c>
      <c r="J60" s="123" t="str">
        <f>IF(L60&gt;1,VLOOKUP(L60,DB!$A$4:$B$500,2,0),"")</f>
        <v>WALL</v>
      </c>
      <c r="K60" s="124" t="s">
        <v>86</v>
      </c>
      <c r="L60" s="120" t="s">
        <v>91</v>
      </c>
      <c r="M60" s="115" t="str">
        <f>IF(B60&gt;1,VLOOKUP(B60,DB!$D$4:$F$800,3,0),"")</f>
        <v>TRI MG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0.2138888889</v>
      </c>
      <c r="AE60" s="133">
        <f t="shared" si="41"/>
        <v>0.2659722222</v>
      </c>
    </row>
    <row r="61">
      <c r="A61" s="168">
        <v>44.0</v>
      </c>
      <c r="B61" s="168" t="s">
        <v>705</v>
      </c>
      <c r="C61" s="146" t="str">
        <f>IF(B61&gt;1,VLOOKUP(B61,DB!$D$4:$E$800,2,0),"")</f>
        <v>CT 680</v>
      </c>
      <c r="D61" s="259">
        <v>0.2326388888888889</v>
      </c>
      <c r="E61" s="231" t="b">
        <v>1</v>
      </c>
      <c r="F61" s="148">
        <v>0.32083333333333336</v>
      </c>
      <c r="G61" s="190" t="b">
        <v>1</v>
      </c>
      <c r="H61" s="228" t="s">
        <v>1092</v>
      </c>
      <c r="I61" s="221" t="s">
        <v>1137</v>
      </c>
      <c r="J61" s="150" t="s">
        <v>1227</v>
      </c>
      <c r="K61" s="169"/>
      <c r="L61" s="150"/>
      <c r="M61" s="168" t="str">
        <f>IF(B61&gt;1,VLOOKUP(B61,DB!$D$4:$F$800,3,0),"")</f>
        <v>JIP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0.2326388889</v>
      </c>
      <c r="AE61" s="133">
        <f t="shared" si="41"/>
        <v>0.3208333333</v>
      </c>
    </row>
    <row r="62">
      <c r="A62" s="115">
        <v>45.0</v>
      </c>
      <c r="B62" s="115" t="s">
        <v>775</v>
      </c>
      <c r="C62" s="117" t="str">
        <f>IF(B62&gt;1,VLOOKUP(B62,DB!$D$4:$E$800,2,0),"")</f>
        <v>AVANTI</v>
      </c>
      <c r="D62" s="252">
        <v>0.2375</v>
      </c>
      <c r="E62" s="229" t="b">
        <v>1</v>
      </c>
      <c r="F62" s="119">
        <v>0.2777777777777778</v>
      </c>
      <c r="G62" s="192" t="b">
        <v>1</v>
      </c>
      <c r="H62" s="230" t="s">
        <v>1075</v>
      </c>
      <c r="I62" s="219" t="s">
        <v>1135</v>
      </c>
      <c r="J62" s="120" t="s">
        <v>1229</v>
      </c>
      <c r="K62" s="124"/>
      <c r="L62" s="120"/>
      <c r="M62" s="115" t="str">
        <f>IF(B62&gt;1,VLOOKUP(B62,DB!$D$4:$F$800,3,0),"")</f>
        <v>SUSI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0.2375</v>
      </c>
      <c r="AE62" s="133">
        <f t="shared" si="41"/>
        <v>0.2777777778</v>
      </c>
    </row>
    <row r="63">
      <c r="A63" s="168">
        <v>46.0</v>
      </c>
      <c r="B63" s="372" t="s">
        <v>385</v>
      </c>
      <c r="C63" s="146" t="str">
        <f>IF(B63&gt;1,VLOOKUP(B63,DB!$D$4:$E$800,2,0),"")</f>
        <v>A 320</v>
      </c>
      <c r="D63" s="373" t="s">
        <v>7</v>
      </c>
      <c r="E63" s="374" t="b">
        <v>0</v>
      </c>
      <c r="F63" s="375">
        <v>0.24444444444444444</v>
      </c>
      <c r="G63" s="376" t="b">
        <v>1</v>
      </c>
      <c r="H63" s="377" t="s">
        <v>1080</v>
      </c>
      <c r="I63" s="152" t="str">
        <f>IF(K63&gt;1,VLOOKUP(K63,DB!$A$4:$B$500,2,0),"")</f>
        <v>EX RON</v>
      </c>
      <c r="J63" s="153" t="str">
        <f>IF(L63&gt;1,VLOOKUP(L63,DB!$A$4:$B$500,2,0),"")</f>
        <v>WARR</v>
      </c>
      <c r="K63" s="378" t="s">
        <v>7</v>
      </c>
      <c r="L63" s="379" t="s">
        <v>487</v>
      </c>
      <c r="M63" s="168" t="str">
        <f>IF(B63&gt;1,VLOOKUP(B63,DB!$D$4:$F$800,3,0),"")</f>
        <v>CITILINK</v>
      </c>
      <c r="N63" s="384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>
        <f t="shared" si="41"/>
        <v>0.2444444444</v>
      </c>
    </row>
    <row r="64">
      <c r="A64" s="115">
        <v>47.0</v>
      </c>
      <c r="B64" s="115" t="s">
        <v>882</v>
      </c>
      <c r="C64" s="117" t="str">
        <f>IF(B64&gt;1,VLOOKUP(B64,DB!$D$4:$E$800,2,0),"")</f>
        <v>HK 900</v>
      </c>
      <c r="D64" s="252">
        <v>0.2465277777777778</v>
      </c>
      <c r="E64" s="229" t="b">
        <v>1</v>
      </c>
      <c r="F64" s="119">
        <v>0.2902777777777778</v>
      </c>
      <c r="G64" s="192" t="b">
        <v>1</v>
      </c>
      <c r="H64" s="230" t="s">
        <v>1088</v>
      </c>
      <c r="I64" s="219" t="s">
        <v>1171</v>
      </c>
      <c r="J64" s="120" t="s">
        <v>1096</v>
      </c>
      <c r="K64" s="124"/>
      <c r="L64" s="120"/>
      <c r="M64" s="115" t="str">
        <f>IF(B64&gt;1,VLOOKUP(B64,DB!$D$4:$F$800,3,0),"")</f>
        <v/>
      </c>
      <c r="N64" s="220"/>
      <c r="O64" s="281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0.2465277778</v>
      </c>
      <c r="AE64" s="133">
        <f t="shared" si="41"/>
        <v>0.2902777778</v>
      </c>
    </row>
    <row r="65">
      <c r="A65" s="168">
        <v>48.0</v>
      </c>
      <c r="B65" s="168" t="s">
        <v>299</v>
      </c>
      <c r="C65" s="146" t="str">
        <f>IF(B65&gt;1,VLOOKUP(B65,DB!$D$4:$E$800,2,0),"")</f>
        <v>A 320</v>
      </c>
      <c r="D65" s="259">
        <v>0.25833333333333336</v>
      </c>
      <c r="E65" s="231" t="b">
        <v>1</v>
      </c>
      <c r="F65" s="148">
        <v>0.2951388888888889</v>
      </c>
      <c r="G65" s="190" t="b">
        <v>1</v>
      </c>
      <c r="H65" s="228" t="s">
        <v>1076</v>
      </c>
      <c r="I65" s="152" t="str">
        <f>IF(K65&gt;1,VLOOKUP(K65,DB!$A$4:$B$500,2,0),"")</f>
        <v>WARR</v>
      </c>
      <c r="J65" s="153" t="str">
        <f>IF(L65&gt;1,VLOOKUP(L65,DB!$A$4:$B$500,2,0),"")</f>
        <v>WIPP</v>
      </c>
      <c r="K65" s="169" t="s">
        <v>204</v>
      </c>
      <c r="L65" s="150" t="s">
        <v>157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0.2583333333</v>
      </c>
      <c r="AE65" s="133">
        <f t="shared" si="41"/>
        <v>0.2951388889</v>
      </c>
    </row>
    <row r="66">
      <c r="A66" s="115">
        <v>49.0</v>
      </c>
      <c r="B66" s="115" t="s">
        <v>305</v>
      </c>
      <c r="C66" s="117" t="str">
        <f>IF(B66&gt;1,VLOOKUP(B66,DB!$D$4:$E$800,2,0),"")</f>
        <v>A 320</v>
      </c>
      <c r="D66" s="252">
        <v>0.2638888888888889</v>
      </c>
      <c r="E66" s="229" t="b">
        <v>1</v>
      </c>
      <c r="F66" s="119">
        <v>0.3659722222222222</v>
      </c>
      <c r="G66" s="192" t="b">
        <v>1</v>
      </c>
      <c r="H66" s="230" t="s">
        <v>1078</v>
      </c>
      <c r="I66" s="219" t="s">
        <v>1149</v>
      </c>
      <c r="J66" s="123" t="str">
        <f>IF(L66&gt;1,VLOOKUP(L66,DB!$A$4:$B$500,2,0),"")</f>
        <v>WARR</v>
      </c>
      <c r="K66" s="124"/>
      <c r="L66" s="120" t="s">
        <v>212</v>
      </c>
      <c r="M66" s="115" t="str">
        <f>IF(B66&gt;1,VLOOKUP(B66,DB!$D$4:$F$800,3,0),"")</f>
        <v>BATIK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0.2638888889</v>
      </c>
      <c r="AE66" s="133">
        <f t="shared" si="41"/>
        <v>0.3659722222</v>
      </c>
    </row>
    <row r="67">
      <c r="A67" s="168">
        <v>50.0</v>
      </c>
      <c r="B67" s="168" t="s">
        <v>881</v>
      </c>
      <c r="C67" s="146" t="str">
        <f>IF(B67&gt;1,VLOOKUP(B67,DB!$D$4:$E$800,2,0),"")</f>
        <v>AW 169</v>
      </c>
      <c r="D67" s="259">
        <v>0.2722222222222222</v>
      </c>
      <c r="E67" s="231" t="b">
        <v>1</v>
      </c>
      <c r="F67" s="148">
        <v>0.30694444444444446</v>
      </c>
      <c r="G67" s="190" t="b">
        <v>1</v>
      </c>
      <c r="H67" s="228" t="s">
        <v>1079</v>
      </c>
      <c r="I67" s="221" t="s">
        <v>1218</v>
      </c>
      <c r="J67" s="150" t="s">
        <v>1293</v>
      </c>
      <c r="K67" s="169"/>
      <c r="L67" s="150"/>
      <c r="M67" s="168" t="s">
        <v>1138</v>
      </c>
      <c r="N67" s="211" t="s">
        <v>1294</v>
      </c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0.2722222222</v>
      </c>
      <c r="AE67" s="133">
        <f t="shared" si="41"/>
        <v>0.3069444444</v>
      </c>
    </row>
    <row r="68">
      <c r="A68" s="115">
        <v>51.0</v>
      </c>
      <c r="B68" s="115" t="s">
        <v>882</v>
      </c>
      <c r="C68" s="117" t="str">
        <f>IF(B68&gt;1,VLOOKUP(B68,DB!$D$4:$E$800,2,0),"")</f>
        <v>HK 900</v>
      </c>
      <c r="D68" s="252">
        <v>0.29305555555555557</v>
      </c>
      <c r="E68" s="229" t="b">
        <v>1</v>
      </c>
      <c r="F68" s="119">
        <v>0.36180555555555555</v>
      </c>
      <c r="G68" s="192" t="b">
        <v>1</v>
      </c>
      <c r="H68" s="230" t="s">
        <v>1096</v>
      </c>
      <c r="I68" s="219" t="s">
        <v>1088</v>
      </c>
      <c r="J68" s="120" t="s">
        <v>1178</v>
      </c>
      <c r="K68" s="124"/>
      <c r="L68" s="120"/>
      <c r="M68" s="115" t="str">
        <f>IF(B68&gt;1,VLOOKUP(B68,DB!$D$4:$F$800,3,0),"")</f>
        <v/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0.2930555556</v>
      </c>
      <c r="AE68" s="133">
        <f t="shared" si="41"/>
        <v>0.3618055556</v>
      </c>
    </row>
    <row r="69">
      <c r="A69" s="168">
        <v>52.0</v>
      </c>
      <c r="B69" s="168" t="s">
        <v>823</v>
      </c>
      <c r="C69" s="146" t="str">
        <f>IF(B69&gt;1,VLOOKUP(B69,DB!$D$4:$E$800,2,0),"")</f>
        <v>B 733</v>
      </c>
      <c r="D69" s="259">
        <v>0.3159722222222222</v>
      </c>
      <c r="E69" s="231" t="b">
        <v>1</v>
      </c>
      <c r="F69" s="148">
        <v>0.41388888888888886</v>
      </c>
      <c r="G69" s="190" t="b">
        <v>1</v>
      </c>
      <c r="H69" s="228" t="s">
        <v>1101</v>
      </c>
      <c r="I69" s="152" t="str">
        <f>IF(K69&gt;1,VLOOKUP(K69,DB!$A$4:$B$500,2,0),"")</f>
        <v>WALL</v>
      </c>
      <c r="J69" s="153" t="str">
        <f>IF(L69&gt;1,VLOOKUP(L69,DB!$A$4:$B$500,2,0),"")</f>
        <v>WAGG</v>
      </c>
      <c r="K69" s="169" t="s">
        <v>353</v>
      </c>
      <c r="L69" s="150" t="s">
        <v>302</v>
      </c>
      <c r="M69" s="168" t="str">
        <f>IF(B69&gt;1,VLOOKUP(B69,DB!$D$4:$F$800,3,0),"")</f>
        <v>TRIGANA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0.3159722222</v>
      </c>
      <c r="AE69" s="133">
        <f t="shared" si="41"/>
        <v>0.4138888889</v>
      </c>
    </row>
    <row r="70">
      <c r="A70" s="115">
        <v>53.0</v>
      </c>
      <c r="B70" s="115" t="s">
        <v>833</v>
      </c>
      <c r="C70" s="117" t="str">
        <f>IF(B70&gt;1,VLOOKUP(B70,DB!$D$4:$E$800,2,0),"")</f>
        <v>B 733</v>
      </c>
      <c r="D70" s="252">
        <v>0.3194444444444444</v>
      </c>
      <c r="E70" s="229" t="b">
        <v>1</v>
      </c>
      <c r="F70" s="119">
        <v>0.37916666666666665</v>
      </c>
      <c r="G70" s="192" t="b">
        <v>1</v>
      </c>
      <c r="H70" s="230" t="s">
        <v>1093</v>
      </c>
      <c r="I70" s="122" t="str">
        <f>IF(K70&gt;1,VLOOKUP(K70,DB!$A$4:$B$500,2,0),"")</f>
        <v>WAMM</v>
      </c>
      <c r="J70" s="123" t="str">
        <f>IF(L70&gt;1,VLOOKUP(L70,DB!$A$4:$B$500,2,0),"")</f>
        <v>WIDN</v>
      </c>
      <c r="K70" s="124" t="s">
        <v>361</v>
      </c>
      <c r="L70" s="120" t="s">
        <v>313</v>
      </c>
      <c r="M70" s="115" t="str">
        <f>IF(B70&gt;1,VLOOKUP(B70,DB!$D$4:$F$800,3,0),"")</f>
        <v>TRIGANA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0.3194444444</v>
      </c>
      <c r="AE70" s="133">
        <f t="shared" si="41"/>
        <v>0.3791666667</v>
      </c>
      <c r="AF70" s="248" t="s">
        <v>1180</v>
      </c>
    </row>
    <row r="71">
      <c r="A71" s="168">
        <v>54.0</v>
      </c>
      <c r="B71" s="168" t="s">
        <v>778</v>
      </c>
      <c r="C71" s="146" t="str">
        <f>IF(B71&gt;1,VLOOKUP(B71,DB!$D$4:$E$800,2,0),"")</f>
        <v>C 208</v>
      </c>
      <c r="D71" s="259">
        <v>0.32569444444444445</v>
      </c>
      <c r="E71" s="231" t="b">
        <v>1</v>
      </c>
      <c r="F71" s="148">
        <v>0.34791666666666665</v>
      </c>
      <c r="G71" s="190" t="b">
        <v>1</v>
      </c>
      <c r="H71" s="228" t="s">
        <v>1075</v>
      </c>
      <c r="I71" s="152" t="str">
        <f>IF(K71&gt;1,VLOOKUP(K71,DB!$A$4:$B$500,2,0),"")</f>
        <v>WICN</v>
      </c>
      <c r="J71" s="153" t="str">
        <f>IF(L71&gt;1,VLOOKUP(L71,DB!$A$4:$B$500,2,0),"")</f>
        <v>WICN</v>
      </c>
      <c r="K71" s="169" t="s">
        <v>602</v>
      </c>
      <c r="L71" s="150" t="s">
        <v>600</v>
      </c>
      <c r="M71" s="168" t="str">
        <f>IF(B71&gt;1,VLOOKUP(B71,DB!$D$4:$F$800,3,0),"")</f>
        <v>SUSI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0.3256944444</v>
      </c>
      <c r="AE71" s="133">
        <f t="shared" si="41"/>
        <v>0.3479166667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303</v>
      </c>
      <c r="C72" s="117" t="str">
        <f>IF(B72&gt;1,VLOOKUP(B72,DB!$D$4:$E$800,2,0),"")</f>
        <v>A 320</v>
      </c>
      <c r="D72" s="252">
        <v>0.3284722222222222</v>
      </c>
      <c r="E72" s="229" t="b">
        <v>1</v>
      </c>
      <c r="F72" s="119">
        <v>0.36944444444444446</v>
      </c>
      <c r="G72" s="192" t="b">
        <v>1</v>
      </c>
      <c r="H72" s="230" t="s">
        <v>1080</v>
      </c>
      <c r="I72" s="122" t="str">
        <f>IF(K72&gt;1,VLOOKUP(K72,DB!$A$4:$B$500,2,0),"")</f>
        <v>WIPP</v>
      </c>
      <c r="J72" s="123" t="str">
        <f>IF(L72&gt;1,VLOOKUP(L72,DB!$A$4:$B$500,2,0),"")</f>
        <v>WAHQ</v>
      </c>
      <c r="K72" s="124" t="s">
        <v>163</v>
      </c>
      <c r="L72" s="120" t="s">
        <v>150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 G. S.</v>
      </c>
      <c r="Z72" s="104" t="b">
        <v>1</v>
      </c>
      <c r="AA72" s="64"/>
      <c r="AC72" s="133"/>
      <c r="AD72" s="133">
        <f t="shared" si="40"/>
        <v>0.3284722222</v>
      </c>
      <c r="AE72" s="133">
        <f t="shared" si="41"/>
        <v>0.3694444444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203</v>
      </c>
      <c r="C73" s="146" t="str">
        <f>IF(B73&gt;1,VLOOKUP(B73,DB!$D$4:$E$800,2,0),"")</f>
        <v>A 320</v>
      </c>
      <c r="D73" s="259">
        <v>0.33055555555555555</v>
      </c>
      <c r="E73" s="231" t="b">
        <v>1</v>
      </c>
      <c r="F73" s="148">
        <v>0.39652777777777776</v>
      </c>
      <c r="G73" s="190" t="b">
        <v>1</v>
      </c>
      <c r="H73" s="228" t="s">
        <v>1076</v>
      </c>
      <c r="I73" s="152" t="str">
        <f>IF(K73&gt;1,VLOOKUP(K73,DB!$A$4:$B$500,2,0),"")</f>
        <v>WIBB</v>
      </c>
      <c r="J73" s="153" t="str">
        <f>IF(L73&gt;1,VLOOKUP(L73,DB!$A$4:$B$500,2,0),"")</f>
        <v>WARR</v>
      </c>
      <c r="K73" s="169" t="s">
        <v>179</v>
      </c>
      <c r="L73" s="150" t="s">
        <v>220</v>
      </c>
      <c r="M73" s="168" t="str">
        <f>IF(B73&gt;1,VLOOKUP(B73,DB!$D$4:$F$800,3,0),"")</f>
        <v>BATIK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PK-BVX</v>
      </c>
      <c r="X73" s="160" t="str">
        <f t="shared" si="6"/>
        <v>AVANTI</v>
      </c>
      <c r="Y73" s="161" t="str">
        <f t="shared" si="7"/>
        <v>SUSI AIR</v>
      </c>
      <c r="Z73" s="104" t="b">
        <v>1</v>
      </c>
      <c r="AA73" s="64"/>
      <c r="AC73" s="133"/>
      <c r="AD73" s="133">
        <f t="shared" si="40"/>
        <v>0.3305555556</v>
      </c>
      <c r="AE73" s="133">
        <f t="shared" si="41"/>
        <v>0.3965277778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83</v>
      </c>
      <c r="C74" s="117" t="str">
        <f>IF(B74&gt;1,VLOOKUP(B74,DB!$D$4:$E$800,2,0),"")</f>
        <v>A 320</v>
      </c>
      <c r="D74" s="252">
        <v>0.3333333333333333</v>
      </c>
      <c r="E74" s="229" t="b">
        <v>1</v>
      </c>
      <c r="F74" s="119">
        <v>0.40694444444444444</v>
      </c>
      <c r="G74" s="192" t="b">
        <v>1</v>
      </c>
      <c r="H74" s="230" t="s">
        <v>1084</v>
      </c>
      <c r="I74" s="219" t="s">
        <v>1163</v>
      </c>
      <c r="J74" s="123" t="str">
        <f>IF(L74&gt;1,VLOOKUP(L74,DB!$A$4:$B$500,2,0),"")</f>
        <v>WAHS</v>
      </c>
      <c r="K74" s="124" t="s">
        <v>7</v>
      </c>
      <c r="L74" s="120" t="s">
        <v>258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PK-DJV</v>
      </c>
      <c r="X74" s="131" t="str">
        <f t="shared" si="6"/>
        <v>HK 900</v>
      </c>
      <c r="Y74" s="132" t="str">
        <f t="shared" si="7"/>
        <v>KARISMA</v>
      </c>
      <c r="Z74" s="104" t="b">
        <v>1</v>
      </c>
      <c r="AA74" s="64"/>
      <c r="AC74" s="133"/>
      <c r="AD74" s="133">
        <f t="shared" si="40"/>
        <v>0.3333333333</v>
      </c>
      <c r="AE74" s="133">
        <f t="shared" si="41"/>
        <v>0.4069444444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312</v>
      </c>
      <c r="C75" s="146" t="str">
        <f>IF(B75&gt;1,VLOOKUP(B75,DB!$D$4:$E$800,2,0),"")</f>
        <v>A 320</v>
      </c>
      <c r="D75" s="259">
        <v>0.36180555555555555</v>
      </c>
      <c r="E75" s="231" t="b">
        <v>1</v>
      </c>
      <c r="F75" s="148">
        <v>0.40208333333333335</v>
      </c>
      <c r="G75" s="190" t="b">
        <v>1</v>
      </c>
      <c r="H75" s="228" t="s">
        <v>1081</v>
      </c>
      <c r="I75" s="152" t="str">
        <f>IF(K75&gt;1,VLOOKUP(K75,DB!$A$4:$B$500,2,0),"")</f>
        <v>WARR</v>
      </c>
      <c r="J75" s="153" t="str">
        <f>IF(L75&gt;1,VLOOKUP(L75,DB!$A$4:$B$500,2,0),"")</f>
        <v>WADD</v>
      </c>
      <c r="K75" s="169" t="s">
        <v>206</v>
      </c>
      <c r="L75" s="150" t="s">
        <v>192</v>
      </c>
      <c r="M75" s="168" t="str">
        <f>IF(B75&gt;1,VLOOKUP(B75,DB!$D$4:$F$800,3,0),"")</f>
        <v>BATIK AIR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0.3618055556</v>
      </c>
      <c r="AE75" s="133">
        <f t="shared" si="41"/>
        <v>0.4020833333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340</v>
      </c>
      <c r="C76" s="117" t="str">
        <f>IF(B76&gt;1,VLOOKUP(B76,DB!$D$4:$E$800,2,0),"")</f>
        <v>ATR 72</v>
      </c>
      <c r="D76" s="252">
        <v>0.3770833333333333</v>
      </c>
      <c r="E76" s="229" t="b">
        <v>1</v>
      </c>
      <c r="F76" s="119">
        <v>0.4041666666666667</v>
      </c>
      <c r="G76" s="192" t="b">
        <v>1</v>
      </c>
      <c r="H76" s="230" t="s">
        <v>1087</v>
      </c>
      <c r="I76" s="122" t="str">
        <f>IF(K76&gt;1,VLOOKUP(K76,DB!$A$4:$B$500,2,0),"")</f>
        <v>WAHH</v>
      </c>
      <c r="J76" s="123" t="str">
        <f>IF(L76&gt;1,VLOOKUP(L76,DB!$A$4:$B$500,2,0),"")</f>
        <v>WAHH</v>
      </c>
      <c r="K76" s="124" t="s">
        <v>531</v>
      </c>
      <c r="L76" s="120" t="s">
        <v>537</v>
      </c>
      <c r="M76" s="115" t="str">
        <f>IF(B76&gt;1,VLOOKUP(B76,DB!$D$4:$F$800,3,0),"")</f>
        <v>CITILINK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0.3770833333</v>
      </c>
      <c r="AE76" s="133">
        <f t="shared" si="41"/>
        <v>0.4041666667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385</v>
      </c>
      <c r="C77" s="146" t="str">
        <f>IF(B77&gt;1,VLOOKUP(B77,DB!$D$4:$E$800,2,0),"")</f>
        <v>A 320</v>
      </c>
      <c r="D77" s="259">
        <v>0.38472222222222224</v>
      </c>
      <c r="E77" s="231" t="b">
        <v>1</v>
      </c>
      <c r="F77" s="148">
        <v>0.4486111111111111</v>
      </c>
      <c r="G77" s="190" t="b">
        <v>1</v>
      </c>
      <c r="H77" s="228" t="s">
        <v>1080</v>
      </c>
      <c r="I77" s="152" t="str">
        <f>IF(K77&gt;1,VLOOKUP(K77,DB!$A$4:$B$500,2,0),"")</f>
        <v>WARR</v>
      </c>
      <c r="J77" s="153" t="str">
        <f>IF(L77&gt;1,VLOOKUP(L77,DB!$A$4:$B$500,2,0),"")</f>
        <v>WAHI</v>
      </c>
      <c r="K77" s="169" t="s">
        <v>497</v>
      </c>
      <c r="L77" s="150" t="s">
        <v>467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0.3847222222</v>
      </c>
      <c r="AE77" s="133">
        <f t="shared" si="41"/>
        <v>0.4486111111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1013</v>
      </c>
      <c r="C78" s="117" t="str">
        <f>IF(B78&gt;1,VLOOKUP(B78,DB!$D$4:$E$800,2,0),"")</f>
        <v>EMB 135</v>
      </c>
      <c r="D78" s="252">
        <v>0.36944444444444446</v>
      </c>
      <c r="E78" s="229" t="b">
        <v>1</v>
      </c>
      <c r="F78" s="119">
        <v>0.4930555555555556</v>
      </c>
      <c r="G78" s="192" t="b">
        <v>1</v>
      </c>
      <c r="H78" s="230" t="s">
        <v>1096</v>
      </c>
      <c r="I78" s="219" t="s">
        <v>1152</v>
      </c>
      <c r="J78" s="120" t="s">
        <v>1178</v>
      </c>
      <c r="K78" s="124"/>
      <c r="L78" s="120"/>
      <c r="M78" s="115" t="str">
        <f>IF(B78&gt;1,VLOOKUP(B78,DB!$D$4:$F$800,3,0),"")</f>
        <v/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0.3694444444</v>
      </c>
      <c r="AE78" s="133">
        <f t="shared" si="41"/>
        <v>0.4930555556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431</v>
      </c>
      <c r="C79" s="146" t="str">
        <f>IF(B79&gt;1,VLOOKUP(B79,DB!$D$4:$E$800,2,0),"")</f>
        <v>A 320</v>
      </c>
      <c r="D79" s="259">
        <v>0.40694444444444444</v>
      </c>
      <c r="E79" s="231" t="b">
        <v>1</v>
      </c>
      <c r="F79" s="148">
        <v>0.45208333333333334</v>
      </c>
      <c r="G79" s="190" t="b">
        <v>1</v>
      </c>
      <c r="H79" s="228" t="s">
        <v>1078</v>
      </c>
      <c r="I79" s="152" t="str">
        <f>IF(K79&gt;1,VLOOKUP(K79,DB!$A$4:$B$500,2,0),"")</f>
        <v>WARR</v>
      </c>
      <c r="J79" s="153" t="str">
        <f>IF(L79&gt;1,VLOOKUP(L79,DB!$A$4:$B$500,2,0),"")</f>
        <v>WIPP</v>
      </c>
      <c r="K79" s="169" t="s">
        <v>489</v>
      </c>
      <c r="L79" s="150" t="s">
        <v>463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0.4069444444</v>
      </c>
      <c r="AE79" s="133">
        <f t="shared" si="41"/>
        <v>0.4520833333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299</v>
      </c>
      <c r="C80" s="117" t="str">
        <f>IF(B80&gt;1,VLOOKUP(B80,DB!$D$4:$E$800,2,0),"")</f>
        <v>A 320</v>
      </c>
      <c r="D80" s="252">
        <v>0.4201388888888889</v>
      </c>
      <c r="E80" s="229" t="b">
        <v>1</v>
      </c>
      <c r="F80" s="119">
        <v>0.6034722222222222</v>
      </c>
      <c r="G80" s="192" t="b">
        <v>1</v>
      </c>
      <c r="H80" s="230" t="s">
        <v>1081</v>
      </c>
      <c r="I80" s="122" t="str">
        <f>IF(K80&gt;1,VLOOKUP(K80,DB!$A$4:$B$500,2,0),"")</f>
        <v>WIPP</v>
      </c>
      <c r="J80" s="123" t="str">
        <f>IF(L80&gt;1,VLOOKUP(L80,DB!$A$4:$B$500,2,0),"")</f>
        <v>WAHS</v>
      </c>
      <c r="K80" s="124" t="s">
        <v>159</v>
      </c>
      <c r="L80" s="120" t="s">
        <v>262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0.4201388889</v>
      </c>
      <c r="AE80" s="133">
        <f t="shared" si="41"/>
        <v>0.6034722222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775</v>
      </c>
      <c r="C81" s="146" t="str">
        <f>IF(B81&gt;1,VLOOKUP(B81,DB!$D$4:$E$800,2,0),"")</f>
        <v>AVANTI</v>
      </c>
      <c r="D81" s="259">
        <v>0.4</v>
      </c>
      <c r="E81" s="231" t="b">
        <v>1</v>
      </c>
      <c r="F81" s="148">
        <v>0.41458333333333336</v>
      </c>
      <c r="G81" s="190" t="b">
        <v>1</v>
      </c>
      <c r="H81" s="228" t="s">
        <v>1079</v>
      </c>
      <c r="I81" s="221" t="s">
        <v>1229</v>
      </c>
      <c r="J81" s="150" t="s">
        <v>1135</v>
      </c>
      <c r="K81" s="169"/>
      <c r="L81" s="150"/>
      <c r="M81" s="168" t="str">
        <f>IF(B81&gt;1,VLOOKUP(B81,DB!$D$4:$F$800,3,0),"")</f>
        <v>SUSI AIR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</v>
      </c>
      <c r="AE81" s="133">
        <f t="shared" si="41"/>
        <v>0.4145833333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197</v>
      </c>
      <c r="C82" s="117" t="str">
        <f>IF(B82&gt;1,VLOOKUP(B82,DB!$D$4:$E$800,2,0),"")</f>
        <v>A 320</v>
      </c>
      <c r="D82" s="252">
        <v>0.4375</v>
      </c>
      <c r="E82" s="229" t="b">
        <v>1</v>
      </c>
      <c r="F82" s="119">
        <v>0.46944444444444444</v>
      </c>
      <c r="G82" s="192" t="b">
        <v>1</v>
      </c>
      <c r="H82" s="230" t="s">
        <v>1100</v>
      </c>
      <c r="I82" s="122" t="str">
        <f>IF(K82&gt;1,VLOOKUP(K82,DB!$A$4:$B$500,2,0),"")</f>
        <v>WARA</v>
      </c>
      <c r="J82" s="123" t="str">
        <f>IF(L82&gt;1,VLOOKUP(L82,DB!$A$4:$B$500,2,0),"")</f>
        <v>WARA</v>
      </c>
      <c r="K82" s="124" t="s">
        <v>264</v>
      </c>
      <c r="L82" s="120" t="s">
        <v>271</v>
      </c>
      <c r="M82" s="115" t="str">
        <f>IF(B82&gt;1,VLOOKUP(B82,DB!$D$4:$F$800,3,0),"")</f>
        <v>BATIK AIR</v>
      </c>
      <c r="N82" s="22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0.4375</v>
      </c>
      <c r="AE82" s="133">
        <f t="shared" si="41"/>
        <v>0.4694444444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760</v>
      </c>
      <c r="C83" s="146" t="str">
        <f>IF(B83&gt;1,VLOOKUP(B83,DB!$D$4:$E$800,2,0),"")</f>
        <v>PH 300</v>
      </c>
      <c r="D83" s="259">
        <v>0.42430555555555555</v>
      </c>
      <c r="E83" s="231" t="b">
        <v>1</v>
      </c>
      <c r="F83" s="148">
        <v>0.5180555555555556</v>
      </c>
      <c r="G83" s="190" t="b">
        <v>1</v>
      </c>
      <c r="H83" s="228" t="s">
        <v>1077</v>
      </c>
      <c r="I83" s="221" t="s">
        <v>1171</v>
      </c>
      <c r="J83" s="150" t="s">
        <v>638</v>
      </c>
      <c r="K83" s="169"/>
      <c r="L83" s="150"/>
      <c r="M83" s="168" t="str">
        <f>IF(B83&gt;1,VLOOKUP(B83,DB!$D$4:$F$800,3,0),"")</f>
        <v>PURAWISATA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0.4243055556</v>
      </c>
      <c r="AE83" s="133">
        <f t="shared" si="41"/>
        <v>0.5180555556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775</v>
      </c>
      <c r="C84" s="117" t="str">
        <f>IF(B84&gt;1,VLOOKUP(B84,DB!$D$4:$E$800,2,0),"")</f>
        <v>AVANTI</v>
      </c>
      <c r="D84" s="252">
        <v>0.4215277777777778</v>
      </c>
      <c r="E84" s="229" t="b">
        <v>1</v>
      </c>
      <c r="F84" s="119"/>
      <c r="G84" s="192" t="b">
        <v>0</v>
      </c>
      <c r="H84" s="230" t="s">
        <v>1135</v>
      </c>
      <c r="I84" s="219" t="s">
        <v>1079</v>
      </c>
      <c r="J84" s="123" t="str">
        <f>IF(L84&gt;1,VLOOKUP(L84,DB!$A$4:$B$500,2,0),"")</f>
        <v/>
      </c>
      <c r="K84" s="124"/>
      <c r="L84" s="120"/>
      <c r="M84" s="115" t="str">
        <f>IF(B84&gt;1,VLOOKUP(B84,DB!$D$4:$F$800,3,0),"")</f>
        <v>SUSI AIR</v>
      </c>
      <c r="N84" s="220"/>
      <c r="O84" s="128" t="str">
        <f t="shared" si="34"/>
        <v>RON</v>
      </c>
      <c r="Q84" s="64" t="str">
        <f t="shared" si="35"/>
        <v>NSA10</v>
      </c>
      <c r="R84" s="64" t="str">
        <f t="shared" si="36"/>
        <v>RON</v>
      </c>
      <c r="S84" s="64" t="str">
        <f t="shared" si="37"/>
        <v>AVANTI</v>
      </c>
      <c r="T84" s="64" t="str">
        <f t="shared" si="38"/>
        <v>PK-BVX</v>
      </c>
      <c r="U84" s="64" t="str">
        <f t="shared" si="39"/>
        <v>SUSI AIR</v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0.4215277778</v>
      </c>
      <c r="AE84" s="133" t="str">
        <f t="shared" si="41"/>
        <v>-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24</v>
      </c>
      <c r="C85" s="146" t="str">
        <f>IF(B85&gt;1,VLOOKUP(B85,DB!$D$4:$E$800,2,0),"")</f>
        <v>B 733</v>
      </c>
      <c r="D85" s="259">
        <v>0.44930555555555557</v>
      </c>
      <c r="E85" s="231" t="b">
        <v>1</v>
      </c>
      <c r="F85" s="148">
        <v>0.6083333333333333</v>
      </c>
      <c r="G85" s="190" t="b">
        <v>1</v>
      </c>
      <c r="H85" s="228" t="s">
        <v>1093</v>
      </c>
      <c r="I85" s="221" t="s">
        <v>23</v>
      </c>
      <c r="J85" s="150" t="s">
        <v>35</v>
      </c>
      <c r="K85" s="169"/>
      <c r="L85" s="150"/>
      <c r="M85" s="168" t="str">
        <f>IF(B85&gt;1,VLOOKUP(B85,DB!$D$4:$F$800,3,0),"")</f>
        <v>AIRNESIA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0.4493055556</v>
      </c>
      <c r="AE85" s="133">
        <f t="shared" si="41"/>
        <v>0.6083333333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819</v>
      </c>
      <c r="C86" s="117" t="str">
        <f>IF(B86&gt;1,VLOOKUP(B86,DB!$D$4:$E$800,2,0),"")</f>
        <v>B 733</v>
      </c>
      <c r="D86" s="252">
        <v>0.47430555555555554</v>
      </c>
      <c r="E86" s="229" t="b">
        <v>1</v>
      </c>
      <c r="F86" s="119">
        <v>0.9118440856473171</v>
      </c>
      <c r="G86" s="192" t="b">
        <v>1</v>
      </c>
      <c r="H86" s="230" t="s">
        <v>1101</v>
      </c>
      <c r="I86" s="122" t="str">
        <f>IF(K86&gt;1,VLOOKUP(K86,DB!$A$4:$B$500,2,0),"")</f>
        <v>WALL</v>
      </c>
      <c r="J86" s="123" t="str">
        <f>IF(L86&gt;1,VLOOKUP(L86,DB!$A$4:$B$500,2,0),"")</f>
        <v>WIMM</v>
      </c>
      <c r="K86" s="124" t="s">
        <v>88</v>
      </c>
      <c r="L86" s="120" t="s">
        <v>111</v>
      </c>
      <c r="M86" s="115" t="str">
        <f>IF(B86&gt;1,VLOOKUP(B86,DB!$D$4:$F$800,3,0),"")</f>
        <v>TRI MG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0.4743055556</v>
      </c>
      <c r="AE86" s="133">
        <f t="shared" si="41"/>
        <v>0.9118440856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778</v>
      </c>
      <c r="C87" s="146" t="str">
        <f>IF(B87&gt;1,VLOOKUP(B87,DB!$D$4:$E$800,2,0),"")</f>
        <v>C 208</v>
      </c>
      <c r="D87" s="259">
        <v>0.44305555555555554</v>
      </c>
      <c r="E87" s="231" t="b">
        <v>1</v>
      </c>
      <c r="F87" s="148">
        <v>0.475</v>
      </c>
      <c r="G87" s="190" t="b">
        <v>1</v>
      </c>
      <c r="H87" s="228" t="s">
        <v>1075</v>
      </c>
      <c r="I87" s="152" t="str">
        <f>IF(K87&gt;1,VLOOKUP(K87,DB!$A$4:$B$500,2,0),"")</f>
        <v>WICN</v>
      </c>
      <c r="J87" s="153" t="str">
        <f>IF(L87&gt;1,VLOOKUP(L87,DB!$A$4:$B$500,2,0),"")</f>
        <v>WICN</v>
      </c>
      <c r="K87" s="169" t="s">
        <v>594</v>
      </c>
      <c r="L87" s="150" t="s">
        <v>591</v>
      </c>
      <c r="M87" s="168" t="str">
        <f>IF(B87&gt;1,VLOOKUP(B87,DB!$D$4:$F$800,3,0),"")</f>
        <v>SUSI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0.4430555556</v>
      </c>
      <c r="AE87" s="133">
        <f t="shared" si="41"/>
        <v>0.475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413</v>
      </c>
      <c r="C88" s="117" t="str">
        <f>IF(B88&gt;1,VLOOKUP(B88,DB!$D$4:$E$800,2,0),"")</f>
        <v>A 320</v>
      </c>
      <c r="D88" s="252">
        <v>0.4840277777777778</v>
      </c>
      <c r="E88" s="229" t="b">
        <v>1</v>
      </c>
      <c r="F88" s="119">
        <v>0.5229166666666667</v>
      </c>
      <c r="G88" s="192" t="b">
        <v>1</v>
      </c>
      <c r="H88" s="230" t="s">
        <v>1084</v>
      </c>
      <c r="I88" s="122" t="str">
        <f>IF(K88&gt;1,VLOOKUP(K88,DB!$A$4:$B$500,2,0),"")</f>
        <v>WIMN</v>
      </c>
      <c r="J88" s="123" t="str">
        <f>IF(L88&gt;1,VLOOKUP(L88,DB!$A$4:$B$500,2,0),"")</f>
        <v>WARA</v>
      </c>
      <c r="K88" s="124" t="s">
        <v>437</v>
      </c>
      <c r="L88" s="120" t="s">
        <v>483</v>
      </c>
      <c r="M88" s="115" t="str">
        <f>IF(B88&gt;1,VLOOKUP(B88,DB!$D$4:$F$800,3,0),"")</f>
        <v>CITILINK</v>
      </c>
      <c r="N88" s="193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0.4840277778</v>
      </c>
      <c r="AE88" s="133">
        <f t="shared" si="41"/>
        <v>0.5229166667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282</v>
      </c>
      <c r="C89" s="146" t="str">
        <f>IF(B89&gt;1,VLOOKUP(B89,DB!$D$4:$E$800,2,0),"")</f>
        <v>A 320</v>
      </c>
      <c r="D89" s="259">
        <v>0.48125</v>
      </c>
      <c r="E89" s="231" t="b">
        <v>1</v>
      </c>
      <c r="F89" s="148">
        <v>0.5243055555555556</v>
      </c>
      <c r="G89" s="190" t="b">
        <v>1</v>
      </c>
      <c r="H89" s="228" t="s">
        <v>1076</v>
      </c>
      <c r="I89" s="152" t="str">
        <f>IF(K89&gt;1,VLOOKUP(K89,DB!$A$4:$B$500,2,0),"")</f>
        <v>WAHI</v>
      </c>
      <c r="J89" s="153" t="str">
        <f>IF(L89&gt;1,VLOOKUP(L89,DB!$A$4:$B$500,2,0),"")</f>
        <v>WARR</v>
      </c>
      <c r="K89" s="169" t="s">
        <v>247</v>
      </c>
      <c r="L89" s="150" t="s">
        <v>216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0.48125</v>
      </c>
      <c r="AE89" s="133">
        <f t="shared" si="41"/>
        <v>0.5243055556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303</v>
      </c>
      <c r="C90" s="117" t="str">
        <f>IF(B90&gt;1,VLOOKUP(B90,DB!$D$4:$E$800,2,0),"")</f>
        <v>A 320</v>
      </c>
      <c r="D90" s="252">
        <v>0.49444444444444446</v>
      </c>
      <c r="E90" s="229" t="b">
        <v>1</v>
      </c>
      <c r="F90" s="119">
        <v>0.5361111111111111</v>
      </c>
      <c r="G90" s="192" t="b">
        <v>1</v>
      </c>
      <c r="H90" s="230" t="s">
        <v>1100</v>
      </c>
      <c r="I90" s="122" t="str">
        <f>IF(K90&gt;1,VLOOKUP(K90,DB!$A$4:$B$500,2,0),"")</f>
        <v>WAHQ</v>
      </c>
      <c r="J90" s="123" t="str">
        <f>IF(L90&gt;1,VLOOKUP(L90,DB!$A$4:$B$500,2,0),"")</f>
        <v>WAHI</v>
      </c>
      <c r="K90" s="124" t="s">
        <v>147</v>
      </c>
      <c r="L90" s="120" t="s">
        <v>245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0.4944444444</v>
      </c>
      <c r="AE90" s="133">
        <f t="shared" si="41"/>
        <v>0.5361111111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305</v>
      </c>
      <c r="C91" s="146" t="str">
        <f>IF(B91&gt;1,VLOOKUP(B91,DB!$D$4:$E$800,2,0),"")</f>
        <v>A 320</v>
      </c>
      <c r="D91" s="259">
        <v>0.5104166666666666</v>
      </c>
      <c r="E91" s="231" t="b">
        <v>1</v>
      </c>
      <c r="F91" s="148">
        <v>0.5381944444444444</v>
      </c>
      <c r="G91" s="190" t="b">
        <v>1</v>
      </c>
      <c r="H91" s="228" t="s">
        <v>1078</v>
      </c>
      <c r="I91" s="152" t="str">
        <f>IF(K91&gt;1,VLOOKUP(K91,DB!$A$4:$B$500,2,0),"")</f>
        <v>WARR</v>
      </c>
      <c r="J91" s="153" t="str">
        <f>IF(L91&gt;1,VLOOKUP(L91,DB!$A$4:$B$500,2,0),"")</f>
        <v>WIPP</v>
      </c>
      <c r="K91" s="169" t="s">
        <v>218</v>
      </c>
      <c r="L91" s="150" t="s">
        <v>152</v>
      </c>
      <c r="M91" s="168" t="str">
        <f>IF(B91&gt;1,VLOOKUP(B91,DB!$D$4:$F$800,3,0),"")</f>
        <v>BATIK AIR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0.5104166667</v>
      </c>
      <c r="AE91" s="133">
        <f t="shared" si="41"/>
        <v>0.5381944444</v>
      </c>
    </row>
    <row r="92">
      <c r="A92" s="115">
        <v>75.0</v>
      </c>
      <c r="B92" s="115" t="s">
        <v>626</v>
      </c>
      <c r="C92" s="117" t="str">
        <f>IF(B92&gt;1,VLOOKUP(B92,DB!$D$4:$E$800,2,0),"")</f>
        <v>B 738</v>
      </c>
      <c r="D92" s="252">
        <v>0.5069444444444444</v>
      </c>
      <c r="E92" s="229" t="b">
        <v>1</v>
      </c>
      <c r="F92" s="119">
        <v>0.54375</v>
      </c>
      <c r="G92" s="192" t="b">
        <v>1</v>
      </c>
      <c r="H92" s="230" t="s">
        <v>1087</v>
      </c>
      <c r="I92" s="122" t="str">
        <f>IF(K92&gt;1,VLOOKUP(K92,DB!$A$4:$B$500,2,0),"")</f>
        <v>WIMM</v>
      </c>
      <c r="J92" s="123" t="str">
        <f>IF(L92&gt;1,VLOOKUP(L92,DB!$A$4:$B$500,2,0),"")</f>
        <v>WARR</v>
      </c>
      <c r="K92" s="124" t="s">
        <v>73</v>
      </c>
      <c r="L92" s="120" t="s">
        <v>74</v>
      </c>
      <c r="M92" s="115" t="str">
        <f>IF(B92&gt;1,VLOOKUP(B92,DB!$D$4:$F$800,3,0),"")</f>
        <v>GARUDA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0.5069444444</v>
      </c>
      <c r="AE92" s="133">
        <f t="shared" si="41"/>
        <v>0.54375</v>
      </c>
    </row>
    <row r="93">
      <c r="A93" s="168">
        <v>76.0</v>
      </c>
      <c r="B93" s="168" t="s">
        <v>827</v>
      </c>
      <c r="C93" s="146" t="str">
        <f>IF(B93&gt;1,VLOOKUP(B93,DB!$D$4:$E$800,2,0),"")</f>
        <v>B 733</v>
      </c>
      <c r="D93" s="259">
        <v>0.5277777777777778</v>
      </c>
      <c r="E93" s="231" t="b">
        <v>1</v>
      </c>
      <c r="F93" s="148">
        <v>0.6006944444444444</v>
      </c>
      <c r="G93" s="190" t="b">
        <v>1</v>
      </c>
      <c r="H93" s="228" t="s">
        <v>1097</v>
      </c>
      <c r="I93" s="152" t="str">
        <f>IF(K93&gt;1,VLOOKUP(K93,DB!$A$4:$B$500,2,0),"")</f>
        <v>WIMM</v>
      </c>
      <c r="J93" s="153" t="str">
        <f>IF(L93&gt;1,VLOOKUP(L93,DB!$A$4:$B$500,2,0),"")</f>
        <v>WIDD</v>
      </c>
      <c r="K93" s="169" t="s">
        <v>292</v>
      </c>
      <c r="L93" s="150" t="s">
        <v>320</v>
      </c>
      <c r="M93" s="168" t="str">
        <f>IF(B93&gt;1,VLOOKUP(B93,DB!$D$4:$F$800,3,0),"")</f>
        <v>TRIGANA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0.5277777778</v>
      </c>
      <c r="AE93" s="133">
        <f t="shared" si="41"/>
        <v>0.6006944444</v>
      </c>
    </row>
    <row r="94">
      <c r="A94" s="115">
        <v>77.0</v>
      </c>
      <c r="B94" s="115" t="s">
        <v>746</v>
      </c>
      <c r="C94" s="117" t="str">
        <f>IF(B94&gt;1,VLOOKUP(B94,DB!$D$4:$E$800,2,0),"")</f>
        <v>G VI</v>
      </c>
      <c r="D94" s="252">
        <v>0.5</v>
      </c>
      <c r="E94" s="229" t="b">
        <v>1</v>
      </c>
      <c r="F94" s="119">
        <v>0.5340277777777778</v>
      </c>
      <c r="G94" s="192" t="b">
        <v>1</v>
      </c>
      <c r="H94" s="230" t="s">
        <v>1092</v>
      </c>
      <c r="I94" s="219" t="s">
        <v>1230</v>
      </c>
      <c r="J94" s="120" t="s">
        <v>1171</v>
      </c>
      <c r="K94" s="124"/>
      <c r="L94" s="120"/>
      <c r="M94" s="115" t="str">
        <f>IF(B94&gt;1,VLOOKUP(B94,DB!$D$4:$F$800,3,0),"")</f>
        <v>PREMI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</v>
      </c>
      <c r="AE94" s="133">
        <f t="shared" si="41"/>
        <v>0.5340277778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83</v>
      </c>
      <c r="C95" s="146" t="str">
        <f>IF(B95&gt;1,VLOOKUP(B95,DB!$D$4:$E$800,2,0),"")</f>
        <v>A 320</v>
      </c>
      <c r="D95" s="259">
        <v>0.5222222222222223</v>
      </c>
      <c r="E95" s="231" t="b">
        <v>1</v>
      </c>
      <c r="F95" s="148">
        <v>0.5652777777777778</v>
      </c>
      <c r="G95" s="190" t="b">
        <v>1</v>
      </c>
      <c r="H95" s="228" t="s">
        <v>1085</v>
      </c>
      <c r="I95" s="152" t="str">
        <f>IF(K95&gt;1,VLOOKUP(K95,DB!$A$4:$B$500,2,0),"")</f>
        <v>WAHS</v>
      </c>
      <c r="J95" s="153" t="str">
        <f>IF(L95&gt;1,VLOOKUP(L95,DB!$A$4:$B$500,2,0),"")</f>
        <v>WARR</v>
      </c>
      <c r="K95" s="169" t="s">
        <v>256</v>
      </c>
      <c r="L95" s="150" t="s">
        <v>198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0.5222222222</v>
      </c>
      <c r="AE95" s="133">
        <f t="shared" si="41"/>
        <v>0.5652777778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340</v>
      </c>
      <c r="C96" s="117" t="str">
        <f>IF(B96&gt;1,VLOOKUP(B96,DB!$D$4:$E$800,2,0),"")</f>
        <v>ATR 72</v>
      </c>
      <c r="D96" s="252">
        <v>0.5347222222222222</v>
      </c>
      <c r="E96" s="229" t="b">
        <v>1</v>
      </c>
      <c r="F96" s="119">
        <v>0.5597222222222222</v>
      </c>
      <c r="G96" s="192" t="b">
        <v>1</v>
      </c>
      <c r="H96" s="230" t="s">
        <v>1084</v>
      </c>
      <c r="I96" s="122" t="str">
        <f>IF(K96&gt;1,VLOOKUP(K96,DB!$A$4:$B$500,2,0),"")</f>
        <v>WAHH</v>
      </c>
      <c r="J96" s="120" t="s">
        <v>1151</v>
      </c>
      <c r="K96" s="124" t="s">
        <v>535</v>
      </c>
      <c r="L96" s="120" t="s">
        <v>533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0.5347222222</v>
      </c>
      <c r="AE96" s="133">
        <f t="shared" si="41"/>
        <v>0.5597222222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920</v>
      </c>
      <c r="C97" s="146" t="str">
        <f>IF(B97&gt;1,VLOOKUP(B97,DB!$D$4:$E$800,2,0),"")</f>
        <v>GLEX</v>
      </c>
      <c r="D97" s="259">
        <v>0.5319444444444444</v>
      </c>
      <c r="E97" s="231" t="b">
        <v>1</v>
      </c>
      <c r="F97" s="148">
        <v>0.5784722222222223</v>
      </c>
      <c r="G97" s="190" t="b">
        <v>1</v>
      </c>
      <c r="H97" s="228" t="s">
        <v>1088</v>
      </c>
      <c r="I97" s="221" t="s">
        <v>13</v>
      </c>
      <c r="J97" s="410"/>
      <c r="K97" s="169"/>
      <c r="L97" s="150"/>
      <c r="M97" s="168" t="str">
        <f>IF(B97&gt;1,VLOOKUP(B97,DB!$D$4:$F$800,3,0),"")</f>
        <v/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0.5319444444</v>
      </c>
      <c r="AE97" s="133">
        <f t="shared" si="41"/>
        <v>0.5784722222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411" t="s">
        <v>297</v>
      </c>
      <c r="C98" s="412" t="str">
        <f>IF(B98&gt;1,VLOOKUP(B98,DB!$D$4:$E$800,2,0),"")</f>
        <v>A 320</v>
      </c>
      <c r="D98" s="388">
        <v>0.74375</v>
      </c>
      <c r="E98" s="389" t="b">
        <v>1</v>
      </c>
      <c r="F98" s="413"/>
      <c r="G98" s="391" t="b">
        <v>0</v>
      </c>
      <c r="H98" s="392" t="s">
        <v>1085</v>
      </c>
      <c r="I98" s="414" t="s">
        <v>13</v>
      </c>
      <c r="J98" s="415" t="str">
        <f>IF(L98&gt;1,VLOOKUP(L98,DB!$A$4:$B$500,2,0),"")</f>
        <v/>
      </c>
      <c r="K98" s="416" t="s">
        <v>189</v>
      </c>
      <c r="L98" s="396"/>
      <c r="M98" s="411" t="str">
        <f>IF(B98&gt;1,VLOOKUP(B98,DB!$D$4:$F$800,3,0),"")</f>
        <v>BATIK AIR</v>
      </c>
      <c r="N98" s="417" t="s">
        <v>1295</v>
      </c>
      <c r="O98" s="128" t="str">
        <f t="shared" si="34"/>
        <v>RON</v>
      </c>
      <c r="Q98" s="64" t="str">
        <f t="shared" si="35"/>
        <v>B9</v>
      </c>
      <c r="R98" s="64" t="str">
        <f t="shared" si="36"/>
        <v>RON</v>
      </c>
      <c r="S98" s="64" t="str">
        <f t="shared" si="37"/>
        <v>A 320</v>
      </c>
      <c r="T98" s="64" t="str">
        <f t="shared" si="38"/>
        <v>PK-LUP</v>
      </c>
      <c r="U98" s="64" t="str">
        <f t="shared" si="39"/>
        <v>BATIK AIR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0.74375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398">
        <v>82.0</v>
      </c>
      <c r="B99" s="398" t="s">
        <v>1296</v>
      </c>
      <c r="C99" s="398" t="s">
        <v>1297</v>
      </c>
      <c r="D99" s="418">
        <v>0.7361111111111112</v>
      </c>
      <c r="E99" s="419" t="b">
        <v>1</v>
      </c>
      <c r="F99" s="420">
        <v>0.7652777777777777</v>
      </c>
      <c r="G99" s="421" t="b">
        <v>1</v>
      </c>
      <c r="H99" s="422" t="s">
        <v>1080</v>
      </c>
      <c r="I99" s="414" t="s">
        <v>231</v>
      </c>
      <c r="J99" s="423" t="str">
        <f>IF(L99&gt;1,VLOOKUP(L99,DB!$A$4:$B$500,2,0),"")</f>
        <v>WIMM</v>
      </c>
      <c r="K99" s="416" t="s">
        <v>226</v>
      </c>
      <c r="L99" s="424" t="s">
        <v>141</v>
      </c>
      <c r="M99" s="398" t="s">
        <v>38</v>
      </c>
      <c r="N99" s="425" t="s">
        <v>1298</v>
      </c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0.7361111111</v>
      </c>
      <c r="AE99" s="133">
        <f t="shared" si="41"/>
        <v>0.7652777778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411" t="s">
        <v>431</v>
      </c>
      <c r="C100" s="412" t="str">
        <f>IF(B100&gt;1,VLOOKUP(B100,DB!$D$4:$E$800,2,0),"")</f>
        <v>A 320</v>
      </c>
      <c r="D100" s="388">
        <v>0.7020833333333333</v>
      </c>
      <c r="E100" s="389" t="b">
        <v>1</v>
      </c>
      <c r="F100" s="413">
        <v>0.7298611111111111</v>
      </c>
      <c r="G100" s="391" t="b">
        <v>1</v>
      </c>
      <c r="H100" s="392" t="s">
        <v>1087</v>
      </c>
      <c r="I100" s="414" t="s">
        <v>13</v>
      </c>
      <c r="J100" s="415" t="str">
        <f>IF(L100&gt;1,VLOOKUP(L100,DB!$A$4:$B$500,2,0),"")</f>
        <v>WARR</v>
      </c>
      <c r="K100" s="416" t="s">
        <v>465</v>
      </c>
      <c r="L100" s="396" t="s">
        <v>491</v>
      </c>
      <c r="M100" s="411" t="str">
        <f>IF(B100&gt;1,VLOOKUP(B100,DB!$D$4:$F$800,3,0),"")</f>
        <v>CITILINK</v>
      </c>
      <c r="N100" s="417" t="s">
        <v>1299</v>
      </c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0.7020833333</v>
      </c>
      <c r="AE100" s="133">
        <f t="shared" si="41"/>
        <v>0.7298611111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920</v>
      </c>
      <c r="C101" s="146" t="str">
        <f>IF(B101&gt;1,VLOOKUP(B101,DB!$D$4:$E$800,2,0),"")</f>
        <v>GLEX</v>
      </c>
      <c r="D101" s="259">
        <v>0.5854166666666667</v>
      </c>
      <c r="E101" s="231" t="b">
        <v>1</v>
      </c>
      <c r="F101" s="148"/>
      <c r="G101" s="190" t="b">
        <v>0</v>
      </c>
      <c r="H101" s="228" t="s">
        <v>1151</v>
      </c>
      <c r="I101" s="221" t="s">
        <v>1088</v>
      </c>
      <c r="J101" s="150"/>
      <c r="K101" s="169"/>
      <c r="L101" s="150"/>
      <c r="M101" s="168" t="s">
        <v>1153</v>
      </c>
      <c r="N101" s="211"/>
      <c r="O101" s="155" t="str">
        <f t="shared" si="34"/>
        <v>RON</v>
      </c>
      <c r="Q101" s="64" t="str">
        <f t="shared" si="35"/>
        <v>SA14</v>
      </c>
      <c r="R101" s="64" t="str">
        <f t="shared" si="36"/>
        <v>RON</v>
      </c>
      <c r="S101" s="64" t="str">
        <f t="shared" si="37"/>
        <v>GLEX</v>
      </c>
      <c r="T101" s="64" t="str">
        <f t="shared" si="38"/>
        <v>VP-CGO</v>
      </c>
      <c r="U101" s="64" t="str">
        <f t="shared" si="39"/>
        <v>AFM</v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0.5854166667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855</v>
      </c>
      <c r="C102" s="117" t="str">
        <f>IF(B102&gt;1,VLOOKUP(B102,DB!$D$4:$E$800,2,0),"")</f>
        <v>GLEX</v>
      </c>
      <c r="D102" s="252">
        <v>0.6083333333333333</v>
      </c>
      <c r="E102" s="229" t="b">
        <v>1</v>
      </c>
      <c r="F102" s="119">
        <v>0.6736111111111112</v>
      </c>
      <c r="G102" s="192" t="b">
        <v>1</v>
      </c>
      <c r="H102" s="230" t="s">
        <v>1092</v>
      </c>
      <c r="I102" s="219" t="s">
        <v>1146</v>
      </c>
      <c r="J102" s="120" t="s">
        <v>87</v>
      </c>
      <c r="K102" s="124"/>
      <c r="L102" s="120"/>
      <c r="M102" s="115" t="str">
        <f>IF(B102&gt;1,VLOOKUP(B102,DB!$D$4:$F$800,3,0),"")</f>
        <v/>
      </c>
      <c r="N102" s="220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37</v>
      </c>
      <c r="AA102" s="14"/>
      <c r="AD102" s="133">
        <f t="shared" si="40"/>
        <v>0.6083333333</v>
      </c>
      <c r="AE102" s="133">
        <f t="shared" si="41"/>
        <v>0.6736111111</v>
      </c>
    </row>
    <row r="103">
      <c r="A103" s="168">
        <v>86.0</v>
      </c>
      <c r="B103" s="168" t="s">
        <v>385</v>
      </c>
      <c r="C103" s="146" t="str">
        <f>IF(B103&gt;1,VLOOKUP(B103,DB!$D$4:$E$800,2,0),"")</f>
        <v>A 320</v>
      </c>
      <c r="D103" s="259">
        <v>0.6416666666666667</v>
      </c>
      <c r="E103" s="231" t="b">
        <v>1</v>
      </c>
      <c r="F103" s="148">
        <v>0.6798611111111111</v>
      </c>
      <c r="G103" s="190" t="b">
        <v>1</v>
      </c>
      <c r="H103" s="228" t="s">
        <v>1084</v>
      </c>
      <c r="I103" s="152" t="str">
        <f>IF(K103&gt;1,VLOOKUP(K103,DB!$A$4:$B$500,2,0),"")</f>
        <v>WAHI</v>
      </c>
      <c r="J103" s="153" t="str">
        <f>IF(L103&gt;1,VLOOKUP(L103,DB!$A$4:$B$500,2,0),"")</f>
        <v>WARR</v>
      </c>
      <c r="K103" s="169" t="s">
        <v>469</v>
      </c>
      <c r="L103" s="150" t="s">
        <v>495</v>
      </c>
      <c r="M103" s="168" t="str">
        <f>IF(B103&gt;1,VLOOKUP(B103,DB!$D$4:$F$800,3,0),"")</f>
        <v>CITILINK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Z102-'09'!Z102</f>
        <v>31</v>
      </c>
      <c r="AC103" s="133"/>
      <c r="AD103" s="133">
        <f t="shared" si="40"/>
        <v>0.6416666667</v>
      </c>
      <c r="AE103" s="133">
        <f t="shared" si="41"/>
        <v>0.6798611111</v>
      </c>
    </row>
    <row r="104">
      <c r="A104" s="115">
        <v>87.0</v>
      </c>
      <c r="B104" s="411" t="s">
        <v>833</v>
      </c>
      <c r="C104" s="412" t="str">
        <f>IF(B104&gt;1,VLOOKUP(B104,DB!$D$4:$E$800,2,0),"")</f>
        <v>B 733</v>
      </c>
      <c r="D104" s="388">
        <v>0.7298611111111111</v>
      </c>
      <c r="E104" s="389" t="b">
        <v>1</v>
      </c>
      <c r="F104" s="413">
        <v>0.7895833333333333</v>
      </c>
      <c r="G104" s="391" t="b">
        <v>1</v>
      </c>
      <c r="H104" s="392" t="s">
        <v>1093</v>
      </c>
      <c r="I104" s="414" t="s">
        <v>13</v>
      </c>
      <c r="J104" s="415" t="str">
        <f>IF(L104&gt;1,VLOOKUP(L104,DB!$A$4:$B$500,2,0),"")</f>
        <v>WIOO</v>
      </c>
      <c r="K104" s="416" t="s">
        <v>316</v>
      </c>
      <c r="L104" s="396" t="s">
        <v>382</v>
      </c>
      <c r="M104" s="411" t="str">
        <f>IF(B104&gt;1,VLOOKUP(B104,DB!$D$4:$F$800,3,0),"")</f>
        <v>TRIGANA</v>
      </c>
      <c r="N104" s="425" t="s">
        <v>1300</v>
      </c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0.7298611111</v>
      </c>
      <c r="AE104" s="133">
        <f t="shared" si="41"/>
        <v>0.7895833333</v>
      </c>
    </row>
    <row r="105">
      <c r="A105" s="168">
        <v>88.0</v>
      </c>
      <c r="B105" s="168" t="s">
        <v>823</v>
      </c>
      <c r="C105" s="146" t="str">
        <f>IF(B105&gt;1,VLOOKUP(B105,DB!$D$4:$E$800,2,0),"")</f>
        <v>B 733</v>
      </c>
      <c r="D105" s="259">
        <v>0.6486111111111111</v>
      </c>
      <c r="E105" s="231" t="b">
        <v>1</v>
      </c>
      <c r="F105" s="148">
        <v>0.70625</v>
      </c>
      <c r="G105" s="190" t="b">
        <v>1</v>
      </c>
      <c r="H105" s="228" t="s">
        <v>1097</v>
      </c>
      <c r="I105" s="152" t="str">
        <f>IF(K105&gt;1,VLOOKUP(K105,DB!$A$4:$B$500,2,0),"")</f>
        <v>WAGG</v>
      </c>
      <c r="J105" s="153" t="str">
        <f>IF(L105&gt;1,VLOOKUP(L105,DB!$A$4:$B$500,2,0),"")</f>
        <v>WIKK</v>
      </c>
      <c r="K105" s="169" t="s">
        <v>306</v>
      </c>
      <c r="L105" s="150" t="s">
        <v>308</v>
      </c>
      <c r="M105" s="168" t="str">
        <f>IF(B105&gt;1,VLOOKUP(B105,DB!$D$4:$F$800,3,0),"")</f>
        <v>TRIGANA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0.6486111111</v>
      </c>
      <c r="AE105" s="133">
        <f t="shared" si="41"/>
        <v>0.70625</v>
      </c>
    </row>
    <row r="106">
      <c r="A106" s="115">
        <v>89.0</v>
      </c>
      <c r="B106" s="115" t="s">
        <v>197</v>
      </c>
      <c r="C106" s="117" t="str">
        <f>IF(B106&gt;1,VLOOKUP(B106,DB!$D$4:$E$800,2,0),"")</f>
        <v>A 320</v>
      </c>
      <c r="D106" s="252">
        <v>0.6548611111111111</v>
      </c>
      <c r="E106" s="229" t="b">
        <v>1</v>
      </c>
      <c r="F106" s="119">
        <v>0.6881944444444444</v>
      </c>
      <c r="G106" s="192" t="b">
        <v>1</v>
      </c>
      <c r="H106" s="230" t="s">
        <v>1078</v>
      </c>
      <c r="I106" s="122" t="str">
        <f>IF(K106&gt;1,VLOOKUP(K106,DB!$A$4:$B$500,2,0),"")</f>
        <v>WARA</v>
      </c>
      <c r="J106" s="123" t="str">
        <f>IF(L106&gt;1,VLOOKUP(L106,DB!$A$4:$B$500,2,0),"")</f>
        <v>WADD</v>
      </c>
      <c r="K106" s="124" t="s">
        <v>269</v>
      </c>
      <c r="L106" s="120" t="s">
        <v>196</v>
      </c>
      <c r="M106" s="115" t="str">
        <f>IF(B106&gt;1,VLOOKUP(B106,DB!$D$4:$F$800,3,0),"")</f>
        <v>BATIK AIR</v>
      </c>
      <c r="N106" s="193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0.6548611111</v>
      </c>
      <c r="AE106" s="133">
        <f t="shared" si="41"/>
        <v>0.6881944444</v>
      </c>
    </row>
    <row r="107">
      <c r="A107" s="168">
        <v>90.0</v>
      </c>
      <c r="B107" s="168" t="s">
        <v>303</v>
      </c>
      <c r="C107" s="146" t="str">
        <f>IF(B107&gt;1,VLOOKUP(B107,DB!$D$4:$E$800,2,0),"")</f>
        <v>A 320</v>
      </c>
      <c r="D107" s="259">
        <v>0.6590277777777778</v>
      </c>
      <c r="E107" s="231" t="b">
        <v>1</v>
      </c>
      <c r="F107" s="148">
        <v>0.7048611111111112</v>
      </c>
      <c r="G107" s="190" t="b">
        <v>1</v>
      </c>
      <c r="H107" s="228" t="s">
        <v>1076</v>
      </c>
      <c r="I107" s="152" t="str">
        <f>IF(K107&gt;1,VLOOKUP(K107,DB!$A$4:$B$500,2,0),"")</f>
        <v>WAHI</v>
      </c>
      <c r="J107" s="153" t="str">
        <f>IF(L107&gt;1,VLOOKUP(L107,DB!$A$4:$B$500,2,0),"")</f>
        <v>WIEE</v>
      </c>
      <c r="K107" s="169" t="s">
        <v>243</v>
      </c>
      <c r="L107" s="150" t="s">
        <v>183</v>
      </c>
      <c r="M107" s="168" t="str">
        <f>IF(B107&gt;1,VLOOKUP(B107,DB!$D$4:$F$800,3,0),"")</f>
        <v>BATIK AIR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0.6590277778</v>
      </c>
      <c r="AE107" s="133">
        <f t="shared" si="41"/>
        <v>0.7048611111</v>
      </c>
    </row>
    <row r="108">
      <c r="A108" s="115">
        <v>91.0</v>
      </c>
      <c r="B108" s="115" t="s">
        <v>305</v>
      </c>
      <c r="C108" s="117" t="str">
        <f>IF(B108&gt;1,VLOOKUP(B108,DB!$D$4:$E$800,2,0),"")</f>
        <v>A 320</v>
      </c>
      <c r="D108" s="252">
        <v>0.6611111111111111</v>
      </c>
      <c r="E108" s="229" t="b">
        <v>1</v>
      </c>
      <c r="F108" s="119">
        <v>0.69375</v>
      </c>
      <c r="G108" s="192" t="b">
        <v>1</v>
      </c>
      <c r="H108" s="230" t="s">
        <v>1080</v>
      </c>
      <c r="I108" s="122" t="str">
        <f>IF(K108&gt;1,VLOOKUP(K108,DB!$A$4:$B$500,2,0),"")</f>
        <v>WIPP</v>
      </c>
      <c r="J108" s="123" t="str">
        <f>IF(L108&gt;1,VLOOKUP(L108,DB!$A$4:$B$500,2,0),"")</f>
        <v>WARR</v>
      </c>
      <c r="K108" s="124" t="s">
        <v>155</v>
      </c>
      <c r="L108" s="120" t="s">
        <v>202</v>
      </c>
      <c r="M108" s="115" t="str">
        <f>IF(B108&gt;1,VLOOKUP(B108,DB!$D$4:$F$800,3,0),"")</f>
        <v>BATIK AIR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0.6611111111</v>
      </c>
      <c r="AE108" s="133">
        <f t="shared" si="41"/>
        <v>0.69375</v>
      </c>
    </row>
    <row r="109">
      <c r="A109" s="168">
        <v>92.0</v>
      </c>
      <c r="B109" s="168" t="s">
        <v>413</v>
      </c>
      <c r="C109" s="146" t="str">
        <f>IF(B109&gt;1,VLOOKUP(B109,DB!$D$4:$E$800,2,0),"")</f>
        <v>A 320</v>
      </c>
      <c r="D109" s="259">
        <v>0.6631944444444444</v>
      </c>
      <c r="E109" s="231" t="b">
        <v>1</v>
      </c>
      <c r="F109" s="148">
        <v>0.6916666666666667</v>
      </c>
      <c r="G109" s="190" t="b">
        <v>1</v>
      </c>
      <c r="H109" s="228" t="s">
        <v>1087</v>
      </c>
      <c r="I109" s="152" t="str">
        <f>IF(K109&gt;1,VLOOKUP(K109,DB!$A$4:$B$500,2,0),"")</f>
        <v>WARA</v>
      </c>
      <c r="J109" s="153" t="str">
        <f>IF(L109&gt;1,VLOOKUP(L109,DB!$A$4:$B$500,2,0),"")</f>
        <v>WIMM</v>
      </c>
      <c r="K109" s="169" t="s">
        <v>485</v>
      </c>
      <c r="L109" s="150" t="s">
        <v>439</v>
      </c>
      <c r="M109" s="168" t="str">
        <f>IF(B109&gt;1,VLOOKUP(B109,DB!$D$4:$F$800,3,0),"")</f>
        <v>CITILINK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0.6631944444</v>
      </c>
      <c r="AE109" s="133">
        <f t="shared" si="41"/>
        <v>0.6916666667</v>
      </c>
    </row>
    <row r="110">
      <c r="A110" s="115">
        <v>93.0</v>
      </c>
      <c r="B110" s="115" t="s">
        <v>282</v>
      </c>
      <c r="C110" s="117" t="str">
        <f>IF(B110&gt;1,VLOOKUP(B110,DB!$D$4:$E$800,2,0),"")</f>
        <v>A 320</v>
      </c>
      <c r="D110" s="252">
        <v>0.6819444444444445</v>
      </c>
      <c r="E110" s="229" t="b">
        <v>1</v>
      </c>
      <c r="F110" s="119">
        <v>0.7972326388844522</v>
      </c>
      <c r="G110" s="192" t="b">
        <v>1</v>
      </c>
      <c r="H110" s="230" t="s">
        <v>1077</v>
      </c>
      <c r="I110" s="122" t="str">
        <f>IF(K110&gt;1,VLOOKUP(K110,DB!$A$4:$B$500,2,0),"")</f>
        <v>WARR</v>
      </c>
      <c r="J110" s="123" t="str">
        <f>IF(L110&gt;1,VLOOKUP(L110,DB!$A$4:$B$500,2,0),"")</f>
        <v>WIPP</v>
      </c>
      <c r="K110" s="124" t="s">
        <v>214</v>
      </c>
      <c r="L110" s="120" t="s">
        <v>161</v>
      </c>
      <c r="M110" s="115" t="str">
        <f>IF(B110&gt;1,VLOOKUP(B110,DB!$D$4:$F$800,3,0),"")</f>
        <v>BATIK AIR</v>
      </c>
      <c r="N110" s="220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0.6819444444</v>
      </c>
      <c r="AE110" s="133">
        <f t="shared" si="41"/>
        <v>0.7972326389</v>
      </c>
    </row>
    <row r="111">
      <c r="A111" s="168">
        <v>94.0</v>
      </c>
      <c r="B111" s="168" t="s">
        <v>626</v>
      </c>
      <c r="C111" s="146" t="str">
        <f>IF(B111&gt;1,VLOOKUP(B111,DB!$D$4:$E$800,2,0),"")</f>
        <v>B 738</v>
      </c>
      <c r="D111" s="259">
        <v>0.6881944444444444</v>
      </c>
      <c r="E111" s="231" t="b">
        <v>1</v>
      </c>
      <c r="F111" s="148">
        <v>0.7263888888888889</v>
      </c>
      <c r="G111" s="190" t="b">
        <v>1</v>
      </c>
      <c r="H111" s="228" t="s">
        <v>1092</v>
      </c>
      <c r="I111" s="152" t="str">
        <f>IF(K111&gt;1,VLOOKUP(K111,DB!$A$4:$B$500,2,0),"")</f>
        <v>WARR</v>
      </c>
      <c r="J111" s="153" t="str">
        <f>IF(L111&gt;1,VLOOKUP(L111,DB!$A$4:$B$500,2,0),"")</f>
        <v>WIEE</v>
      </c>
      <c r="K111" s="169" t="s">
        <v>77</v>
      </c>
      <c r="L111" s="150" t="s">
        <v>69</v>
      </c>
      <c r="M111" s="168" t="str">
        <f>IF(B111&gt;1,VLOOKUP(B111,DB!$D$4:$F$800,3,0),"")</f>
        <v>GARUDA</v>
      </c>
      <c r="N111" s="200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0.6881944444</v>
      </c>
      <c r="AE111" s="133">
        <f t="shared" si="41"/>
        <v>0.7263888889</v>
      </c>
    </row>
    <row r="112">
      <c r="A112" s="115">
        <v>95.0</v>
      </c>
      <c r="B112" s="115" t="s">
        <v>715</v>
      </c>
      <c r="C112" s="117" t="str">
        <f>IF(B112&gt;1,VLOOKUP(B112,DB!$D$4:$E$800,2,0),"")</f>
        <v>ATR 72</v>
      </c>
      <c r="D112" s="252">
        <v>0.7388888888888889</v>
      </c>
      <c r="E112" s="229" t="b">
        <v>1</v>
      </c>
      <c r="F112" s="119">
        <v>0.8192260995419929</v>
      </c>
      <c r="G112" s="192" t="b">
        <v>1</v>
      </c>
      <c r="H112" s="230" t="s">
        <v>1076</v>
      </c>
      <c r="I112" s="122" t="str">
        <f>IF(K112&gt;1,VLOOKUP(K112,DB!$A$4:$B$500,2,0),"")</f>
        <v>WIDM</v>
      </c>
      <c r="J112" s="120" t="s">
        <v>1146</v>
      </c>
      <c r="K112" s="124" t="s">
        <v>424</v>
      </c>
      <c r="L112" s="120"/>
      <c r="M112" s="115" t="str">
        <f>IF(B112&gt;1,VLOOKUP(B112,DB!$D$4:$F$800,3,0),"")</f>
        <v>PELITA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0.7388888889</v>
      </c>
      <c r="AE112" s="133">
        <f t="shared" si="41"/>
        <v>0.8192260995</v>
      </c>
    </row>
    <row r="113">
      <c r="A113" s="168">
        <v>96.0</v>
      </c>
      <c r="B113" s="168" t="s">
        <v>427</v>
      </c>
      <c r="C113" s="146" t="str">
        <f>IF(B113&gt;1,VLOOKUP(B113,DB!$D$4:$E$800,2,0),"")</f>
        <v>A 320</v>
      </c>
      <c r="D113" s="259">
        <v>0.7111111111111111</v>
      </c>
      <c r="E113" s="231" t="b">
        <v>1</v>
      </c>
      <c r="F113" s="148">
        <v>0.7395833333333334</v>
      </c>
      <c r="G113" s="190" t="b">
        <v>1</v>
      </c>
      <c r="H113" s="228" t="s">
        <v>1084</v>
      </c>
      <c r="I113" s="152" t="str">
        <f>IF(K113&gt;1,VLOOKUP(K113,DB!$A$4:$B$500,2,0),"")</f>
        <v>WADD</v>
      </c>
      <c r="J113" s="153" t="str">
        <f>IF(L113&gt;1,VLOOKUP(L113,DB!$A$4:$B$500,2,0),"")</f>
        <v>WADD</v>
      </c>
      <c r="K113" s="169" t="s">
        <v>518</v>
      </c>
      <c r="L113" s="150" t="s">
        <v>516</v>
      </c>
      <c r="M113" s="168" t="str">
        <f>IF(B113&gt;1,VLOOKUP(B113,DB!$D$4:$F$800,3,0),"")</f>
        <v>CITILINK</v>
      </c>
      <c r="N113" s="211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0.7111111111</v>
      </c>
      <c r="AE113" s="133">
        <f t="shared" si="41"/>
        <v>0.7395833333</v>
      </c>
    </row>
    <row r="114">
      <c r="A114" s="115">
        <v>97.0</v>
      </c>
      <c r="B114" s="115" t="s">
        <v>83</v>
      </c>
      <c r="C114" s="117" t="str">
        <f>IF(B114&gt;1,VLOOKUP(B114,DB!$D$4:$E$800,2,0),"")</f>
        <v>A 320</v>
      </c>
      <c r="D114" s="252">
        <v>0.7326388888888888</v>
      </c>
      <c r="E114" s="229" t="b">
        <v>1</v>
      </c>
      <c r="F114" s="119">
        <v>0.8472939004641376</v>
      </c>
      <c r="G114" s="192" t="b">
        <v>1</v>
      </c>
      <c r="H114" s="230" t="s">
        <v>1079</v>
      </c>
      <c r="I114" s="122" t="str">
        <f>IF(K114&gt;1,VLOOKUP(K114,DB!$A$4:$B$500,2,0),"")</f>
        <v>WARR</v>
      </c>
      <c r="J114" s="123" t="str">
        <f>IF(L114&gt;1,VLOOKUP(L114,DB!$A$4:$B$500,2,0),"")</f>
        <v>WARR</v>
      </c>
      <c r="K114" s="124" t="s">
        <v>210</v>
      </c>
      <c r="L114" s="120" t="s">
        <v>228</v>
      </c>
      <c r="M114" s="115" t="str">
        <f>IF(B114&gt;1,VLOOKUP(B114,DB!$D$4:$F$800,3,0),"")</f>
        <v>BATIK AIR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0.7326388889</v>
      </c>
      <c r="AE114" s="133">
        <f t="shared" si="41"/>
        <v>0.8472939005</v>
      </c>
    </row>
    <row r="115">
      <c r="A115" s="168">
        <v>98.0</v>
      </c>
      <c r="B115" s="168" t="s">
        <v>340</v>
      </c>
      <c r="C115" s="146" t="str">
        <f>IF(B115&gt;1,VLOOKUP(B115,DB!$D$4:$E$800,2,0),"")</f>
        <v>ATR 72</v>
      </c>
      <c r="D115" s="259">
        <v>0.7243055555555555</v>
      </c>
      <c r="E115" s="231" t="b">
        <v>1</v>
      </c>
      <c r="F115" s="148"/>
      <c r="G115" s="190" t="b">
        <v>0</v>
      </c>
      <c r="H115" s="228" t="s">
        <v>1078</v>
      </c>
      <c r="I115" s="152" t="str">
        <f>IF(K115&gt;1,VLOOKUP(K115,DB!$A$4:$B$500,2,0),"")</f>
        <v>WAHH</v>
      </c>
      <c r="J115" s="153" t="str">
        <f>IF(L115&gt;1,VLOOKUP(L115,DB!$A$4:$B$500,2,0),"")</f>
        <v/>
      </c>
      <c r="K115" s="169" t="s">
        <v>539</v>
      </c>
      <c r="L115" s="150"/>
      <c r="M115" s="168" t="str">
        <f>IF(B115&gt;1,VLOOKUP(B115,DB!$D$4:$F$800,3,0),"")</f>
        <v>CITILINK</v>
      </c>
      <c r="N115" s="200"/>
      <c r="O115" s="155" t="str">
        <f t="shared" si="34"/>
        <v>RON</v>
      </c>
      <c r="Q115" s="64" t="str">
        <f t="shared" si="35"/>
        <v>A2</v>
      </c>
      <c r="R115" s="64" t="str">
        <f t="shared" si="36"/>
        <v>RON</v>
      </c>
      <c r="S115" s="64" t="str">
        <f t="shared" si="37"/>
        <v>ATR 72</v>
      </c>
      <c r="T115" s="64" t="str">
        <f t="shared" si="38"/>
        <v>PK-GJT</v>
      </c>
      <c r="U115" s="64" t="str">
        <f t="shared" si="39"/>
        <v>CITILINK</v>
      </c>
      <c r="AC115" s="133"/>
      <c r="AD115" s="133">
        <f t="shared" si="40"/>
        <v>0.7243055556</v>
      </c>
      <c r="AE115" s="133" t="str">
        <f t="shared" si="41"/>
        <v>-</v>
      </c>
    </row>
    <row r="116">
      <c r="A116" s="115">
        <v>99.0</v>
      </c>
      <c r="B116" s="115" t="s">
        <v>299</v>
      </c>
      <c r="C116" s="117" t="str">
        <f>IF(B116&gt;1,VLOOKUP(B116,DB!$D$4:$E$800,2,0),"")</f>
        <v>A 320</v>
      </c>
      <c r="D116" s="252">
        <v>0.7159722222222222</v>
      </c>
      <c r="E116" s="229" t="b">
        <v>1</v>
      </c>
      <c r="F116" s="119">
        <v>0.7875</v>
      </c>
      <c r="G116" s="192" t="b">
        <v>1</v>
      </c>
      <c r="H116" s="230" t="s">
        <v>1081</v>
      </c>
      <c r="I116" s="122" t="str">
        <f>IF(K116&gt;1,VLOOKUP(K116,DB!$A$4:$B$500,2,0),"")</f>
        <v>WAHS</v>
      </c>
      <c r="J116" s="123" t="str">
        <f>IF(L116&gt;1,VLOOKUP(L116,DB!$A$4:$B$500,2,0),"")</f>
        <v>WIBB</v>
      </c>
      <c r="K116" s="124" t="s">
        <v>260</v>
      </c>
      <c r="L116" s="120" t="s">
        <v>177</v>
      </c>
      <c r="M116" s="115" t="str">
        <f>IF(B116&gt;1,VLOOKUP(B116,DB!$D$4:$F$800,3,0),"")</f>
        <v>BATIK AIR</v>
      </c>
      <c r="N116" s="193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0.7159722222</v>
      </c>
      <c r="AE116" s="133">
        <f t="shared" si="41"/>
        <v>0.7875</v>
      </c>
    </row>
    <row r="117">
      <c r="A117" s="168">
        <v>100.0</v>
      </c>
      <c r="B117" s="168" t="s">
        <v>882</v>
      </c>
      <c r="C117" s="146" t="str">
        <f>IF(B117&gt;1,VLOOKUP(B117,DB!$D$4:$E$800,2,0),"")</f>
        <v>HK 900</v>
      </c>
      <c r="D117" s="259">
        <v>0.7729166666666667</v>
      </c>
      <c r="E117" s="231" t="b">
        <v>1</v>
      </c>
      <c r="F117" s="148">
        <v>0.8</v>
      </c>
      <c r="G117" s="190" t="b">
        <v>1</v>
      </c>
      <c r="H117" s="228" t="s">
        <v>1096</v>
      </c>
      <c r="I117" s="221" t="s">
        <v>1178</v>
      </c>
      <c r="J117" s="150" t="s">
        <v>1137</v>
      </c>
      <c r="K117" s="169"/>
      <c r="L117" s="150"/>
      <c r="M117" s="168" t="s">
        <v>1138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0.7729166667</v>
      </c>
      <c r="AE117" s="133">
        <f t="shared" si="41"/>
        <v>0.8</v>
      </c>
    </row>
    <row r="118">
      <c r="A118" s="115">
        <v>101.0</v>
      </c>
      <c r="B118" s="115" t="s">
        <v>24</v>
      </c>
      <c r="C118" s="117" t="str">
        <f>IF(B118&gt;1,VLOOKUP(B118,DB!$D$4:$E$800,2,0),"")</f>
        <v>B 733</v>
      </c>
      <c r="D118" s="252">
        <v>0.7972222222222223</v>
      </c>
      <c r="E118" s="229" t="b">
        <v>1</v>
      </c>
      <c r="F118" s="119">
        <v>0.9241874074068619</v>
      </c>
      <c r="G118" s="192" t="b">
        <v>0</v>
      </c>
      <c r="H118" s="230" t="s">
        <v>1097</v>
      </c>
      <c r="I118" s="219" t="s">
        <v>35</v>
      </c>
      <c r="J118" s="120" t="s">
        <v>23</v>
      </c>
      <c r="K118" s="124"/>
      <c r="L118" s="125"/>
      <c r="M118" s="115" t="str">
        <f>IF(B118&gt;1,VLOOKUP(B118,DB!$D$4:$F$800,3,0),"")</f>
        <v>AIRNESIA</v>
      </c>
      <c r="N118" s="220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0.7972222222</v>
      </c>
      <c r="AE118" s="133">
        <f t="shared" si="41"/>
        <v>0.9241874074</v>
      </c>
    </row>
    <row r="119">
      <c r="A119" s="168">
        <v>102.0</v>
      </c>
      <c r="B119" s="168" t="s">
        <v>906</v>
      </c>
      <c r="C119" s="146" t="str">
        <f>IF(B119&gt;1,VLOOKUP(B119,DB!$D$4:$E$800,2,0),"")</f>
        <v>G IV</v>
      </c>
      <c r="D119" s="259">
        <v>0.7923611111111111</v>
      </c>
      <c r="E119" s="231" t="b">
        <v>1</v>
      </c>
      <c r="F119" s="148">
        <v>0.8396457175913383</v>
      </c>
      <c r="G119" s="190" t="b">
        <v>1</v>
      </c>
      <c r="H119" s="228" t="s">
        <v>1100</v>
      </c>
      <c r="I119" s="221" t="s">
        <v>75</v>
      </c>
      <c r="J119" s="150" t="s">
        <v>1149</v>
      </c>
      <c r="K119" s="169"/>
      <c r="L119" s="150"/>
      <c r="M119" s="168" t="s">
        <v>1153</v>
      </c>
      <c r="N119" s="336" t="s">
        <v>1228</v>
      </c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0.7923611111</v>
      </c>
      <c r="AE119" s="133">
        <f t="shared" si="41"/>
        <v>0.8396457176</v>
      </c>
    </row>
    <row r="120">
      <c r="A120" s="115">
        <v>103.0</v>
      </c>
      <c r="B120" s="115" t="s">
        <v>305</v>
      </c>
      <c r="C120" s="117" t="str">
        <f>IF(B120&gt;1,VLOOKUP(B120,DB!$D$4:$E$800,2,0),"")</f>
        <v>A 320</v>
      </c>
      <c r="D120" s="252">
        <v>0.8291666666666667</v>
      </c>
      <c r="E120" s="229" t="b">
        <v>1</v>
      </c>
      <c r="F120" s="119"/>
      <c r="G120" s="192" t="b">
        <v>0</v>
      </c>
      <c r="H120" s="230" t="s">
        <v>1081</v>
      </c>
      <c r="I120" s="122" t="str">
        <f>IF(K120&gt;1,VLOOKUP(K120,DB!$A$4:$B$500,2,0),"")</f>
        <v>WARR</v>
      </c>
      <c r="J120" s="123" t="str">
        <f>IF(L120&gt;1,VLOOKUP(L120,DB!$A$4:$B$500,2,0),"")</f>
        <v/>
      </c>
      <c r="K120" s="124" t="s">
        <v>200</v>
      </c>
      <c r="L120" s="120"/>
      <c r="M120" s="115" t="str">
        <f>IF(B120&gt;1,VLOOKUP(B120,DB!$D$4:$F$800,3,0),"")</f>
        <v>BATIK AIR</v>
      </c>
      <c r="N120" s="193"/>
      <c r="O120" s="128" t="str">
        <f t="shared" si="34"/>
        <v>RON</v>
      </c>
      <c r="Q120" s="64" t="str">
        <f t="shared" si="35"/>
        <v>B8</v>
      </c>
      <c r="R120" s="64" t="str">
        <f t="shared" si="36"/>
        <v>RON</v>
      </c>
      <c r="S120" s="64" t="str">
        <f t="shared" si="37"/>
        <v>A 320</v>
      </c>
      <c r="T120" s="64" t="str">
        <f t="shared" si="38"/>
        <v>PK-LUT</v>
      </c>
      <c r="U120" s="64" t="str">
        <f t="shared" si="39"/>
        <v>BATIK AIR</v>
      </c>
      <c r="AC120" s="133"/>
      <c r="AD120" s="133">
        <f t="shared" si="40"/>
        <v>0.8291666667</v>
      </c>
      <c r="AE120" s="133" t="str">
        <f t="shared" si="41"/>
        <v>-</v>
      </c>
    </row>
    <row r="121">
      <c r="A121" s="168">
        <v>104.0</v>
      </c>
      <c r="B121" s="168" t="s">
        <v>882</v>
      </c>
      <c r="C121" s="146" t="str">
        <f>IF(B121&gt;1,VLOOKUP(B121,DB!$D$4:$E$800,2,0),"")</f>
        <v>HK 900</v>
      </c>
      <c r="D121" s="259">
        <v>0.8069444444444445</v>
      </c>
      <c r="E121" s="231" t="b">
        <v>1</v>
      </c>
      <c r="F121" s="148"/>
      <c r="G121" s="190" t="b">
        <v>0</v>
      </c>
      <c r="H121" s="228" t="s">
        <v>1137</v>
      </c>
      <c r="I121" s="221" t="s">
        <v>1096</v>
      </c>
      <c r="J121" s="153" t="str">
        <f>IF(L121&gt;1,VLOOKUP(L121,DB!$A$4:$B$500,2,0),"")</f>
        <v/>
      </c>
      <c r="K121" s="169"/>
      <c r="L121" s="150"/>
      <c r="M121" s="168" t="s">
        <v>1138</v>
      </c>
      <c r="N121" s="200"/>
      <c r="O121" s="155" t="str">
        <f t="shared" si="34"/>
        <v>RON</v>
      </c>
      <c r="Q121" s="64" t="str">
        <f t="shared" si="35"/>
        <v>NSA11</v>
      </c>
      <c r="R121" s="64" t="str">
        <f t="shared" si="36"/>
        <v>RON</v>
      </c>
      <c r="S121" s="64" t="str">
        <f t="shared" si="37"/>
        <v>HK 900</v>
      </c>
      <c r="T121" s="64" t="str">
        <f t="shared" si="38"/>
        <v>PK-DJV</v>
      </c>
      <c r="U121" s="64" t="str">
        <f t="shared" si="39"/>
        <v>KARISMA</v>
      </c>
      <c r="AC121" s="133"/>
      <c r="AD121" s="133">
        <f t="shared" si="40"/>
        <v>0.8069444444</v>
      </c>
      <c r="AE121" s="133" t="str">
        <f t="shared" si="41"/>
        <v>-</v>
      </c>
    </row>
    <row r="122">
      <c r="A122" s="115">
        <v>105.0</v>
      </c>
      <c r="B122" s="115" t="s">
        <v>827</v>
      </c>
      <c r="C122" s="117" t="str">
        <f>IF(B122&gt;1,VLOOKUP(B122,DB!$D$4:$E$800,2,0),"")</f>
        <v>B 733</v>
      </c>
      <c r="D122" s="252">
        <v>0.8190921296336455</v>
      </c>
      <c r="E122" s="229" t="b">
        <v>1</v>
      </c>
      <c r="F122" s="119">
        <v>0.8881944444444444</v>
      </c>
      <c r="G122" s="192" t="b">
        <v>1</v>
      </c>
      <c r="H122" s="230" t="s">
        <v>1093</v>
      </c>
      <c r="I122" s="122" t="str">
        <f>IF(K122&gt;1,VLOOKUP(K122,DB!$A$4:$B$500,2,0),"")</f>
        <v>WIDD</v>
      </c>
      <c r="J122" s="123" t="str">
        <f>IF(L122&gt;1,VLOOKUP(L122,DB!$A$4:$B$500,2,0),"")</f>
        <v>WAAA</v>
      </c>
      <c r="K122" s="124" t="s">
        <v>322</v>
      </c>
      <c r="L122" s="120" t="s">
        <v>335</v>
      </c>
      <c r="M122" s="115" t="str">
        <f>IF(B122&gt;1,VLOOKUP(B122,DB!$D$4:$F$800,3,0),"")</f>
        <v>TRIGANA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0.8190921296</v>
      </c>
      <c r="AE122" s="133">
        <f t="shared" si="41"/>
        <v>0.8881944444</v>
      </c>
    </row>
    <row r="123">
      <c r="A123" s="168">
        <v>106.0</v>
      </c>
      <c r="B123" s="168" t="s">
        <v>823</v>
      </c>
      <c r="C123" s="146" t="str">
        <f>IF(B123&gt;1,VLOOKUP(B123,DB!$D$4:$E$800,2,0),"")</f>
        <v>B 733</v>
      </c>
      <c r="D123" s="259">
        <v>0.8333333333333334</v>
      </c>
      <c r="E123" s="231" t="b">
        <v>1</v>
      </c>
      <c r="F123" s="148">
        <v>0.9192191319452832</v>
      </c>
      <c r="G123" s="190" t="b">
        <v>0</v>
      </c>
      <c r="H123" s="228" t="s">
        <v>1088</v>
      </c>
      <c r="I123" s="152" t="str">
        <f>IF(K123&gt;1,VLOOKUP(K123,DB!$A$4:$B$500,2,0),"")</f>
        <v>WIKK</v>
      </c>
      <c r="J123" s="153" t="str">
        <f>IF(L123&gt;1,VLOOKUP(L123,DB!$A$4:$B$500,2,0),"")</f>
        <v>WIMM</v>
      </c>
      <c r="K123" s="169" t="s">
        <v>311</v>
      </c>
      <c r="L123" s="150" t="s">
        <v>290</v>
      </c>
      <c r="M123" s="168" t="str">
        <f>IF(B123&gt;1,VLOOKUP(B123,DB!$D$4:$F$800,3,0),"")</f>
        <v>TRIGANA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0.8333333333</v>
      </c>
      <c r="AE123" s="133">
        <f t="shared" si="41"/>
        <v>0.9192191319</v>
      </c>
    </row>
    <row r="124">
      <c r="A124" s="115">
        <v>107.0</v>
      </c>
      <c r="B124" s="115" t="s">
        <v>702</v>
      </c>
      <c r="C124" s="117" t="str">
        <f>IF(B124&gt;1,VLOOKUP(B124,DB!$D$4:$E$800,2,0),"")</f>
        <v>CL 850</v>
      </c>
      <c r="D124" s="252">
        <v>0.8159722222222222</v>
      </c>
      <c r="E124" s="229" t="b">
        <v>1</v>
      </c>
      <c r="F124" s="119">
        <v>0.8703794212924549</v>
      </c>
      <c r="G124" s="192" t="b">
        <v>1</v>
      </c>
      <c r="H124" s="230" t="s">
        <v>1096</v>
      </c>
      <c r="I124" s="219" t="s">
        <v>1151</v>
      </c>
      <c r="J124" s="120" t="s">
        <v>1301</v>
      </c>
      <c r="K124" s="124"/>
      <c r="L124" s="120" t="s">
        <v>1302</v>
      </c>
      <c r="M124" s="115" t="str">
        <f>IF(B124&gt;1,VLOOKUP(B124,DB!$D$4:$F$800,3,0),"")</f>
        <v>JETSET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0.8159722222</v>
      </c>
      <c r="AE124" s="133">
        <f t="shared" si="41"/>
        <v>0.8703794213</v>
      </c>
    </row>
    <row r="125">
      <c r="A125" s="168">
        <v>108.0</v>
      </c>
      <c r="B125" s="168" t="s">
        <v>715</v>
      </c>
      <c r="C125" s="146" t="str">
        <f>IF(B125&gt;1,VLOOKUP(B125,DB!$D$4:$E$800,2,0),"")</f>
        <v>ATR 72</v>
      </c>
      <c r="D125" s="259">
        <v>0.8256944444444444</v>
      </c>
      <c r="E125" s="231" t="b">
        <v>1</v>
      </c>
      <c r="F125" s="148"/>
      <c r="G125" s="190" t="b">
        <v>0</v>
      </c>
      <c r="H125" s="228" t="s">
        <v>1146</v>
      </c>
      <c r="I125" s="221" t="s">
        <v>1076</v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>PELITA</v>
      </c>
      <c r="N125" s="200"/>
      <c r="O125" s="155" t="str">
        <f t="shared" si="34"/>
        <v>RON</v>
      </c>
      <c r="Q125" s="64" t="str">
        <f t="shared" si="35"/>
        <v>SA09</v>
      </c>
      <c r="R125" s="64" t="str">
        <f t="shared" si="36"/>
        <v>RON</v>
      </c>
      <c r="S125" s="64" t="str">
        <f t="shared" si="37"/>
        <v>ATR 72</v>
      </c>
      <c r="T125" s="64" t="str">
        <f t="shared" si="38"/>
        <v>PK-PAH</v>
      </c>
      <c r="U125" s="64" t="str">
        <f t="shared" si="39"/>
        <v>PELITA</v>
      </c>
      <c r="AC125" s="133"/>
      <c r="AD125" s="133">
        <f t="shared" si="40"/>
        <v>0.8256944444</v>
      </c>
      <c r="AE125" s="133" t="str">
        <f t="shared" si="41"/>
        <v>-</v>
      </c>
    </row>
    <row r="126">
      <c r="A126" s="115">
        <v>109.0</v>
      </c>
      <c r="B126" s="115" t="s">
        <v>542</v>
      </c>
      <c r="C126" s="117" t="str">
        <f>IF(B126&gt;1,VLOOKUP(B126,DB!$D$4:$E$800,2,0),"")</f>
        <v>B 738</v>
      </c>
      <c r="D126" s="252">
        <v>0.85</v>
      </c>
      <c r="E126" s="229" t="b">
        <v>1</v>
      </c>
      <c r="F126" s="119"/>
      <c r="G126" s="192" t="b">
        <v>0</v>
      </c>
      <c r="H126" s="230" t="s">
        <v>1087</v>
      </c>
      <c r="I126" s="122" t="str">
        <f>IF(K126&gt;1,VLOOKUP(K126,DB!$A$4:$B$500,2,0),"")</f>
        <v>WIEE</v>
      </c>
      <c r="J126" s="123" t="str">
        <f>IF(L126&gt;1,VLOOKUP(L126,DB!$A$4:$B$500,2,0),"")</f>
        <v/>
      </c>
      <c r="K126" s="124" t="s">
        <v>66</v>
      </c>
      <c r="L126" s="120"/>
      <c r="M126" s="115" t="str">
        <f>IF(B126&gt;1,VLOOKUP(B126,DB!$D$4:$F$800,3,0),"")</f>
        <v>GARUDA</v>
      </c>
      <c r="N126" s="193"/>
      <c r="O126" s="128" t="str">
        <f t="shared" si="34"/>
        <v>RON</v>
      </c>
      <c r="Q126" s="64" t="str">
        <f t="shared" si="35"/>
        <v>B2</v>
      </c>
      <c r="R126" s="64" t="str">
        <f t="shared" si="36"/>
        <v>RON</v>
      </c>
      <c r="S126" s="64" t="str">
        <f t="shared" si="37"/>
        <v>B 738</v>
      </c>
      <c r="T126" s="64" t="str">
        <f t="shared" si="38"/>
        <v>PK-GFH</v>
      </c>
      <c r="U126" s="64" t="str">
        <f t="shared" si="39"/>
        <v>GARUDA</v>
      </c>
      <c r="AC126" s="133"/>
      <c r="AD126" s="133">
        <f t="shared" si="40"/>
        <v>0.85</v>
      </c>
      <c r="AE126" s="133" t="str">
        <f t="shared" si="41"/>
        <v>-</v>
      </c>
    </row>
    <row r="127">
      <c r="A127" s="168">
        <v>110.0</v>
      </c>
      <c r="B127" s="168" t="s">
        <v>197</v>
      </c>
      <c r="C127" s="146" t="str">
        <f>IF(B127&gt;1,VLOOKUP(B127,DB!$D$4:$E$800,2,0),"")</f>
        <v>A 320</v>
      </c>
      <c r="D127" s="259">
        <v>0.8604166666666667</v>
      </c>
      <c r="E127" s="231" t="b">
        <v>1</v>
      </c>
      <c r="F127" s="148">
        <v>0.9623854282399407</v>
      </c>
      <c r="G127" s="190" t="b">
        <v>0</v>
      </c>
      <c r="H127" s="228" t="s">
        <v>1076</v>
      </c>
      <c r="I127" s="152" t="str">
        <f>IF(K127&gt;1,VLOOKUP(K127,DB!$A$4:$B$500,2,0),"")</f>
        <v>WADD</v>
      </c>
      <c r="J127" s="150" t="s">
        <v>1163</v>
      </c>
      <c r="K127" s="169" t="s">
        <v>194</v>
      </c>
      <c r="L127" s="172"/>
      <c r="M127" s="168" t="str">
        <f>IF(B127&gt;1,VLOOKUP(B127,DB!$D$4:$F$800,3,0),"")</f>
        <v>BATIK AIR</v>
      </c>
      <c r="N127" s="271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0.8604166667</v>
      </c>
      <c r="AE127" s="133">
        <f t="shared" si="41"/>
        <v>0.9623854282</v>
      </c>
    </row>
    <row r="128">
      <c r="A128" s="115">
        <v>111.0</v>
      </c>
      <c r="B128" s="115" t="s">
        <v>431</v>
      </c>
      <c r="C128" s="117" t="str">
        <f>IF(B128&gt;1,VLOOKUP(B128,DB!$D$4:$E$800,2,0),"")</f>
        <v>A 320</v>
      </c>
      <c r="D128" s="252">
        <v>0.875</v>
      </c>
      <c r="E128" s="229" t="b">
        <v>1</v>
      </c>
      <c r="F128" s="119"/>
      <c r="G128" s="192" t="b">
        <v>0</v>
      </c>
      <c r="H128" s="230" t="s">
        <v>1079</v>
      </c>
      <c r="I128" s="122" t="str">
        <f>IF(K128&gt;1,VLOOKUP(K128,DB!$A$4:$B$500,2,0),"")</f>
        <v>WARR</v>
      </c>
      <c r="J128" s="123" t="str">
        <f>IF(L128&gt;1,VLOOKUP(L128,DB!$A$4:$B$500,2,0),"")</f>
        <v/>
      </c>
      <c r="K128" s="124" t="s">
        <v>493</v>
      </c>
      <c r="L128" s="120"/>
      <c r="M128" s="115" t="str">
        <f>IF(B128&gt;1,VLOOKUP(B128,DB!$D$4:$F$800,3,0),"")</f>
        <v>CITILINK</v>
      </c>
      <c r="N128" s="193"/>
      <c r="O128" s="128" t="str">
        <f t="shared" si="34"/>
        <v>RON</v>
      </c>
      <c r="Q128" s="64" t="str">
        <f t="shared" si="35"/>
        <v>B7</v>
      </c>
      <c r="R128" s="64" t="str">
        <f t="shared" si="36"/>
        <v>RON</v>
      </c>
      <c r="S128" s="64" t="str">
        <f t="shared" si="37"/>
        <v>A 320</v>
      </c>
      <c r="T128" s="64" t="str">
        <f t="shared" si="38"/>
        <v>PK-GQQ</v>
      </c>
      <c r="U128" s="64" t="str">
        <f t="shared" si="39"/>
        <v>CITILINK</v>
      </c>
      <c r="AC128" s="133"/>
      <c r="AD128" s="133">
        <f t="shared" si="40"/>
        <v>0.875</v>
      </c>
      <c r="AE128" s="133" t="str">
        <f t="shared" si="41"/>
        <v>-</v>
      </c>
    </row>
    <row r="129">
      <c r="A129" s="168">
        <v>112.0</v>
      </c>
      <c r="B129" s="168" t="s">
        <v>855</v>
      </c>
      <c r="C129" s="146" t="str">
        <f>IF(B129&gt;1,VLOOKUP(B129,DB!$D$4:$E$800,2,0),"")</f>
        <v>GLEX</v>
      </c>
      <c r="D129" s="259">
        <v>0.8638888888888889</v>
      </c>
      <c r="E129" s="231" t="b">
        <v>1</v>
      </c>
      <c r="F129" s="148">
        <v>0.8820340393504011</v>
      </c>
      <c r="G129" s="190" t="b">
        <v>1</v>
      </c>
      <c r="H129" s="228" t="s">
        <v>1077</v>
      </c>
      <c r="I129" s="221" t="s">
        <v>87</v>
      </c>
      <c r="J129" s="150" t="s">
        <v>1152</v>
      </c>
      <c r="K129" s="169"/>
      <c r="L129" s="172"/>
      <c r="M129" s="168" t="s">
        <v>759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0.8638888889</v>
      </c>
      <c r="AE129" s="133">
        <f t="shared" si="41"/>
        <v>0.8820340394</v>
      </c>
    </row>
    <row r="130">
      <c r="A130" s="115">
        <v>113.0</v>
      </c>
      <c r="B130" s="115" t="s">
        <v>303</v>
      </c>
      <c r="C130" s="117" t="str">
        <f>IF(B130&gt;1,VLOOKUP(B130,DB!$D$4:$E$800,2,0),"")</f>
        <v>A 320</v>
      </c>
      <c r="D130" s="252">
        <v>0.8798611111111111</v>
      </c>
      <c r="E130" s="229" t="b">
        <v>1</v>
      </c>
      <c r="F130" s="119"/>
      <c r="G130" s="192" t="b">
        <v>0</v>
      </c>
      <c r="H130" s="230" t="s">
        <v>1084</v>
      </c>
      <c r="I130" s="122" t="str">
        <f>IF(K130&gt;1,VLOOKUP(K130,DB!$A$4:$B$500,2,0),"")</f>
        <v>WIEE</v>
      </c>
      <c r="J130" s="123" t="str">
        <f>IF(L130&gt;1,VLOOKUP(L130,DB!$A$4:$B$500,2,0),"")</f>
        <v/>
      </c>
      <c r="K130" s="124" t="s">
        <v>181</v>
      </c>
      <c r="L130" s="120"/>
      <c r="M130" s="115" t="str">
        <f>IF(B130&gt;1,VLOOKUP(B130,DB!$D$4:$F$800,3,0),"")</f>
        <v>BATIK AIR</v>
      </c>
      <c r="N130" s="220"/>
      <c r="O130" s="128" t="str">
        <f t="shared" si="34"/>
        <v>RON</v>
      </c>
      <c r="Q130" s="64" t="str">
        <f t="shared" si="35"/>
        <v>B1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PK-LUS</v>
      </c>
      <c r="U130" s="64" t="str">
        <f t="shared" si="39"/>
        <v>BATIK AIR</v>
      </c>
      <c r="AC130" s="133"/>
      <c r="AD130" s="133">
        <f t="shared" si="40"/>
        <v>0.8798611111</v>
      </c>
      <c r="AE130" s="133" t="str">
        <f t="shared" si="41"/>
        <v>-</v>
      </c>
    </row>
    <row r="131">
      <c r="A131" s="168">
        <v>114.0</v>
      </c>
      <c r="B131" s="168" t="s">
        <v>307</v>
      </c>
      <c r="C131" s="146" t="str">
        <f>IF(B131&gt;1,VLOOKUP(B131,DB!$D$4:$E$800,2,0),"")</f>
        <v>A 320</v>
      </c>
      <c r="D131" s="259">
        <v>0.8972222222222223</v>
      </c>
      <c r="E131" s="231" t="b">
        <v>1</v>
      </c>
      <c r="F131" s="148">
        <v>0.935357280090102</v>
      </c>
      <c r="G131" s="190" t="b">
        <v>1</v>
      </c>
      <c r="H131" s="228" t="s">
        <v>1077</v>
      </c>
      <c r="I131" s="152" t="str">
        <f>IF(K131&gt;1,VLOOKUP(K131,DB!$A$4:$B$500,2,0),"")</f>
        <v>WIMM</v>
      </c>
      <c r="J131" s="150" t="s">
        <v>1154</v>
      </c>
      <c r="K131" s="169" t="s">
        <v>139</v>
      </c>
      <c r="L131" s="172"/>
      <c r="M131" s="168" t="str">
        <f>IF(B131&gt;1,VLOOKUP(B131,DB!$D$4:$F$800,3,0),"")</f>
        <v>BATIK AIR</v>
      </c>
      <c r="N131" s="200"/>
      <c r="O131" s="155" t="str">
        <f t="shared" si="34"/>
        <v/>
      </c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>
        <f t="shared" si="40"/>
        <v>0.8972222222</v>
      </c>
      <c r="AE131" s="133">
        <f t="shared" si="41"/>
        <v>0.9353572801</v>
      </c>
    </row>
    <row r="132">
      <c r="A132" s="115">
        <v>115.0</v>
      </c>
      <c r="B132" s="115" t="s">
        <v>906</v>
      </c>
      <c r="C132" s="117" t="str">
        <f>IF(B132&gt;1,VLOOKUP(B132,DB!$D$4:$E$800,2,0),"")</f>
        <v>G IV</v>
      </c>
      <c r="D132" s="252">
        <v>0.8465277777777778</v>
      </c>
      <c r="E132" s="229" t="b">
        <v>1</v>
      </c>
      <c r="F132" s="119"/>
      <c r="G132" s="192" t="b">
        <v>0</v>
      </c>
      <c r="H132" s="230" t="s">
        <v>1149</v>
      </c>
      <c r="I132" s="219" t="s">
        <v>1100</v>
      </c>
      <c r="J132" s="123" t="str">
        <f>IF(L132&gt;1,VLOOKUP(L132,DB!$A$4:$B$500,2,0),"")</f>
        <v/>
      </c>
      <c r="K132" s="124"/>
      <c r="L132" s="120"/>
      <c r="M132" s="115" t="s">
        <v>1153</v>
      </c>
      <c r="N132" s="193"/>
      <c r="O132" s="128" t="str">
        <f t="shared" si="34"/>
        <v>RON</v>
      </c>
      <c r="Q132" s="64" t="str">
        <f t="shared" si="35"/>
        <v>SA11</v>
      </c>
      <c r="R132" s="64" t="str">
        <f t="shared" si="36"/>
        <v>RON</v>
      </c>
      <c r="S132" s="64" t="str">
        <f t="shared" si="37"/>
        <v>G IV</v>
      </c>
      <c r="T132" s="64" t="str">
        <f t="shared" si="38"/>
        <v>T7-HNA</v>
      </c>
      <c r="U132" s="64" t="str">
        <f t="shared" si="39"/>
        <v>AFM</v>
      </c>
      <c r="AC132" s="133"/>
      <c r="AD132" s="133">
        <f t="shared" si="40"/>
        <v>0.8465277778</v>
      </c>
      <c r="AE132" s="133" t="str">
        <f t="shared" si="41"/>
        <v>-</v>
      </c>
    </row>
    <row r="133">
      <c r="A133" s="168">
        <v>116.0</v>
      </c>
      <c r="B133" s="168" t="s">
        <v>747</v>
      </c>
      <c r="C133" s="146" t="str">
        <f>IF(B133&gt;1,VLOOKUP(B133,DB!$D$4:$E$800,2,0),"")</f>
        <v>PH 300</v>
      </c>
      <c r="D133" s="259">
        <v>0.9055555555555556</v>
      </c>
      <c r="E133" s="231" t="b">
        <v>1</v>
      </c>
      <c r="F133" s="148">
        <v>0.9208333333333333</v>
      </c>
      <c r="G133" s="190" t="b">
        <v>1</v>
      </c>
      <c r="H133" s="228" t="s">
        <v>1092</v>
      </c>
      <c r="I133" s="221" t="s">
        <v>190</v>
      </c>
      <c r="J133" s="150" t="s">
        <v>1171</v>
      </c>
      <c r="K133" s="169"/>
      <c r="L133" s="172"/>
      <c r="M133" s="168" t="str">
        <f>IF(B133&gt;1,VLOOKUP(B133,DB!$D$4:$F$800,3,0),"")</f>
        <v>PREMI</v>
      </c>
      <c r="N133" s="200"/>
      <c r="O133" s="155" t="str">
        <f t="shared" si="34"/>
        <v/>
      </c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>
        <f t="shared" si="40"/>
        <v>0.9055555556</v>
      </c>
      <c r="AE133" s="133">
        <f t="shared" si="41"/>
        <v>0.9208333333</v>
      </c>
    </row>
    <row r="134">
      <c r="A134" s="272">
        <v>117.0</v>
      </c>
      <c r="B134" s="272" t="s">
        <v>413</v>
      </c>
      <c r="C134" s="117" t="str">
        <f>IF(B134&gt;1,VLOOKUP(B134,DB!$D$4:$E$800,2,0),"")</f>
        <v>A 320</v>
      </c>
      <c r="D134" s="273">
        <v>0.9215277777777777</v>
      </c>
      <c r="E134" s="274" t="b">
        <v>1</v>
      </c>
      <c r="F134" s="275"/>
      <c r="G134" s="276" t="b">
        <v>0</v>
      </c>
      <c r="H134" s="277" t="s">
        <v>1080</v>
      </c>
      <c r="I134" s="122" t="str">
        <f>IF(K134&gt;1,VLOOKUP(K134,DB!$A$4:$B$500,2,0),"")</f>
        <v>WIMM</v>
      </c>
      <c r="J134" s="123" t="str">
        <f>IF(L134&gt;1,VLOOKUP(L134,DB!$A$4:$B$500,2,0),"")</f>
        <v/>
      </c>
      <c r="K134" s="278" t="s">
        <v>441</v>
      </c>
      <c r="L134" s="279"/>
      <c r="M134" s="115" t="str">
        <f>IF(B134&gt;1,VLOOKUP(B134,DB!$D$4:$F$800,3,0),"")</f>
        <v>CITILINK</v>
      </c>
      <c r="N134" s="280"/>
      <c r="O134" s="128" t="str">
        <f t="shared" si="34"/>
        <v>RON</v>
      </c>
      <c r="Q134" s="64" t="str">
        <f t="shared" si="35"/>
        <v>A3</v>
      </c>
      <c r="R134" s="64" t="str">
        <f t="shared" si="36"/>
        <v>RON</v>
      </c>
      <c r="S134" s="64" t="str">
        <f t="shared" si="37"/>
        <v>A 320</v>
      </c>
      <c r="T134" s="64" t="str">
        <f t="shared" si="38"/>
        <v>PK-GQI</v>
      </c>
      <c r="U134" s="64" t="str">
        <f t="shared" si="39"/>
        <v>CITILINK</v>
      </c>
      <c r="AC134" s="133"/>
      <c r="AD134" s="133">
        <f t="shared" si="40"/>
        <v>0.9215277778</v>
      </c>
      <c r="AE134" s="133" t="str">
        <f t="shared" si="41"/>
        <v>-</v>
      </c>
    </row>
    <row r="135">
      <c r="A135" s="168">
        <v>118.0</v>
      </c>
      <c r="B135" s="372" t="s">
        <v>855</v>
      </c>
      <c r="C135" s="146" t="str">
        <f>IF(B135&gt;1,VLOOKUP(B135,DB!$D$4:$E$800,2,0),"")</f>
        <v>GLEX</v>
      </c>
      <c r="D135" s="373">
        <v>0.8888888888888888</v>
      </c>
      <c r="E135" s="374" t="b">
        <v>1</v>
      </c>
      <c r="F135" s="375"/>
      <c r="G135" s="376" t="b">
        <v>0</v>
      </c>
      <c r="H135" s="377" t="s">
        <v>1152</v>
      </c>
      <c r="I135" s="221" t="s">
        <v>1077</v>
      </c>
      <c r="J135" s="153" t="str">
        <f>IF(L135&gt;1,VLOOKUP(L135,DB!$A$4:$B$500,2,0),"")</f>
        <v/>
      </c>
      <c r="K135" s="378"/>
      <c r="L135" s="379"/>
      <c r="M135" s="168" t="s">
        <v>759</v>
      </c>
      <c r="N135" s="384"/>
      <c r="O135" s="385" t="str">
        <f t="shared" si="34"/>
        <v>RON</v>
      </c>
      <c r="Q135" s="64" t="str">
        <f t="shared" si="35"/>
        <v>SA16</v>
      </c>
      <c r="R135" s="64" t="str">
        <f t="shared" si="36"/>
        <v>RON</v>
      </c>
      <c r="S135" s="64" t="str">
        <f t="shared" si="37"/>
        <v>GLEX</v>
      </c>
      <c r="T135" s="64" t="str">
        <f t="shared" si="38"/>
        <v>N-11UB</v>
      </c>
      <c r="U135" s="64" t="str">
        <f t="shared" si="39"/>
        <v>PTN</v>
      </c>
      <c r="AC135" s="133"/>
      <c r="AD135" s="133">
        <f t="shared" si="40"/>
        <v>0.8888888889</v>
      </c>
      <c r="AE135" s="133" t="str">
        <f t="shared" si="41"/>
        <v>-</v>
      </c>
    </row>
    <row r="136">
      <c r="A136" s="272">
        <v>119.0</v>
      </c>
      <c r="B136" s="115" t="s">
        <v>699</v>
      </c>
      <c r="C136" s="117" t="str">
        <f>IF(B136&gt;1,VLOOKUP(B136,DB!$D$4:$E$800,2,0),"")</f>
        <v>G IV</v>
      </c>
      <c r="D136" s="252">
        <v>0.89375</v>
      </c>
      <c r="E136" s="229" t="b">
        <v>1</v>
      </c>
      <c r="F136" s="119"/>
      <c r="G136" s="192" t="b">
        <v>0</v>
      </c>
      <c r="H136" s="230" t="s">
        <v>1096</v>
      </c>
      <c r="I136" s="219" t="s">
        <v>1154</v>
      </c>
      <c r="J136" s="123" t="str">
        <f>IF(L136&gt;1,VLOOKUP(L136,DB!$A$4:$B$500,2,0),"")</f>
        <v/>
      </c>
      <c r="K136" s="124"/>
      <c r="L136" s="125"/>
      <c r="M136" s="115" t="str">
        <f>IF(B136&gt;1,VLOOKUP(B136,DB!$D$4:$F$800,3,0),"")</f>
        <v>JETSET</v>
      </c>
      <c r="N136" s="193"/>
      <c r="O136" s="281" t="str">
        <f t="shared" si="34"/>
        <v>RON</v>
      </c>
      <c r="Q136" s="64" t="str">
        <f t="shared" si="35"/>
        <v>B4</v>
      </c>
      <c r="R136" s="64" t="str">
        <f t="shared" si="36"/>
        <v>RON</v>
      </c>
      <c r="S136" s="64" t="str">
        <f t="shared" si="37"/>
        <v>G IV</v>
      </c>
      <c r="T136" s="64" t="str">
        <f t="shared" si="38"/>
        <v>PK-BON</v>
      </c>
      <c r="U136" s="64" t="str">
        <f t="shared" si="39"/>
        <v>JETSET</v>
      </c>
      <c r="AC136" s="133"/>
      <c r="AD136" s="133">
        <f t="shared" si="40"/>
        <v>0.89375</v>
      </c>
      <c r="AE136" s="133" t="str">
        <f t="shared" si="41"/>
        <v>-</v>
      </c>
    </row>
    <row r="137">
      <c r="A137" s="168">
        <v>120.0</v>
      </c>
      <c r="B137" s="372" t="s">
        <v>307</v>
      </c>
      <c r="C137" s="146" t="str">
        <f>IF(B137&gt;1,VLOOKUP(B137,DB!$D$4:$E$800,2,0),"")</f>
        <v>A 320</v>
      </c>
      <c r="D137" s="373">
        <v>0.9416666666666667</v>
      </c>
      <c r="E137" s="374" t="b">
        <v>1</v>
      </c>
      <c r="F137" s="375"/>
      <c r="G137" s="376" t="b">
        <v>0</v>
      </c>
      <c r="H137" s="377" t="s">
        <v>1154</v>
      </c>
      <c r="I137" s="221" t="s">
        <v>1077</v>
      </c>
      <c r="J137" s="153" t="str">
        <f>IF(L137&gt;1,VLOOKUP(L137,DB!$A$4:$B$500,2,0),"")</f>
        <v/>
      </c>
      <c r="K137" s="378"/>
      <c r="L137" s="379"/>
      <c r="M137" s="168" t="str">
        <f>IF(B137&gt;1,VLOOKUP(B137,DB!$D$4:$F$800,3,0),"")</f>
        <v>BATIK AIR</v>
      </c>
      <c r="N137" s="384"/>
      <c r="O137" s="155" t="str">
        <f t="shared" si="34"/>
        <v>RON</v>
      </c>
      <c r="Q137" s="64" t="str">
        <f t="shared" si="35"/>
        <v>SA17</v>
      </c>
      <c r="R137" s="64" t="str">
        <f t="shared" si="36"/>
        <v>RON</v>
      </c>
      <c r="S137" s="64" t="str">
        <f t="shared" si="37"/>
        <v>A 320</v>
      </c>
      <c r="T137" s="64" t="str">
        <f t="shared" si="38"/>
        <v>PK-LUU</v>
      </c>
      <c r="U137" s="64" t="str">
        <f t="shared" si="39"/>
        <v>BATIK AIR</v>
      </c>
      <c r="AC137" s="133"/>
      <c r="AD137" s="133">
        <f t="shared" si="40"/>
        <v>0.9416666667</v>
      </c>
      <c r="AE137" s="133" t="str">
        <f t="shared" si="41"/>
        <v>-</v>
      </c>
    </row>
    <row r="138">
      <c r="A138" s="272">
        <v>121.0</v>
      </c>
      <c r="B138" s="115" t="s">
        <v>197</v>
      </c>
      <c r="C138" s="117" t="str">
        <f>IF(B138&gt;1,VLOOKUP(B138,DB!$D$4:$E$800,2,0),"")</f>
        <v>A 320</v>
      </c>
      <c r="D138" s="252">
        <v>0.96875</v>
      </c>
      <c r="E138" s="229" t="b">
        <v>1</v>
      </c>
      <c r="F138" s="119"/>
      <c r="G138" s="192" t="b">
        <v>0</v>
      </c>
      <c r="H138" s="230" t="s">
        <v>1163</v>
      </c>
      <c r="I138" s="219" t="s">
        <v>1076</v>
      </c>
      <c r="J138" s="123" t="str">
        <f>IF(L138&gt;1,VLOOKUP(L138,DB!$A$4:$B$500,2,0),"")</f>
        <v/>
      </c>
      <c r="K138" s="124"/>
      <c r="L138" s="125"/>
      <c r="M138" s="115" t="str">
        <f>IF(B138&gt;1,VLOOKUP(B138,DB!$D$4:$F$800,3,0),"")</f>
        <v>BATIK AIR</v>
      </c>
      <c r="N138" s="193"/>
      <c r="O138" s="281" t="str">
        <f t="shared" si="34"/>
        <v>RON</v>
      </c>
      <c r="Q138" s="64" t="str">
        <f t="shared" si="35"/>
        <v>SA20</v>
      </c>
      <c r="R138" s="64" t="str">
        <f t="shared" si="36"/>
        <v>RON</v>
      </c>
      <c r="S138" s="64" t="str">
        <f t="shared" si="37"/>
        <v>A 320</v>
      </c>
      <c r="T138" s="64" t="str">
        <f t="shared" si="38"/>
        <v>PK-LAT</v>
      </c>
      <c r="U138" s="64" t="str">
        <f t="shared" si="39"/>
        <v>BATIK AIR</v>
      </c>
      <c r="AD138" s="133">
        <f t="shared" si="40"/>
        <v>0.96875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403" t="b">
        <v>0</v>
      </c>
      <c r="F139" s="148"/>
      <c r="G139" s="190" t="b">
        <v>0</v>
      </c>
      <c r="H139" s="228"/>
      <c r="I139" s="221"/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380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152" t="str">
        <f>IF(K167&gt;1,VLOOKUP(K167,DB!$A$4:$B$500,2,0),"")</f>
        <v/>
      </c>
      <c r="J167" s="153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45788.0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0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23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PK-GJV</v>
      </c>
      <c r="X18" s="131" t="str">
        <f t="shared" si="6"/>
        <v>ATR 72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1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1</v>
      </c>
      <c r="BD18" s="141">
        <f t="shared" si="26"/>
        <v>0</v>
      </c>
      <c r="BE18" s="141">
        <f t="shared" si="27"/>
        <v>1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5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0</v>
      </c>
      <c r="AX19" s="141">
        <f t="shared" si="20"/>
        <v>1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1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1</v>
      </c>
      <c r="BG19" s="141">
        <f t="shared" si="29"/>
        <v>0</v>
      </c>
      <c r="BH19" s="141">
        <f t="shared" si="30"/>
        <v>1</v>
      </c>
      <c r="BI19" s="141">
        <f t="shared" si="31"/>
        <v>0</v>
      </c>
      <c r="BJ19" s="142">
        <f t="shared" si="32"/>
        <v>0</v>
      </c>
      <c r="BK19" s="143">
        <f t="shared" si="33"/>
        <v>5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PK-GQQ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1</v>
      </c>
      <c r="BC20" s="141">
        <f t="shared" si="25"/>
        <v>0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PK-LUS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1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1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5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PK-GFH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3</v>
      </c>
      <c r="AJ22" s="138">
        <f t="shared" si="8"/>
        <v>6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0</v>
      </c>
      <c r="BA22" s="141">
        <f t="shared" si="23"/>
        <v>0</v>
      </c>
      <c r="BB22" s="141">
        <f t="shared" si="24"/>
        <v>1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3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2</v>
      </c>
      <c r="AI23" s="165">
        <f>COUNTIFS($AE$18:$AE$167,"&gt;06:00",$AE$18:$AE$167,"&lt;=07:00")</f>
        <v>5</v>
      </c>
      <c r="AJ23" s="109">
        <f t="shared" si="8"/>
        <v>7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1</v>
      </c>
      <c r="AS23" s="141">
        <f t="shared" si="15"/>
        <v>0</v>
      </c>
      <c r="AT23" s="141">
        <f t="shared" si="16"/>
        <v>0</v>
      </c>
      <c r="AU23" s="141">
        <f t="shared" si="17"/>
        <v>1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1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4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19">
        <v>0.4597222222222222</v>
      </c>
      <c r="G24" s="120" t="b">
        <v>1</v>
      </c>
      <c r="H24" s="230" t="s">
        <v>1133</v>
      </c>
      <c r="I24" s="122" t="str">
        <f>IF(K24&gt;1,VLOOKUP(K24,DB!$A$4:$B$500,2,0),"")</f>
        <v>EX RON</v>
      </c>
      <c r="J24" s="120" t="s">
        <v>1100</v>
      </c>
      <c r="K24" s="124" t="s">
        <v>7</v>
      </c>
      <c r="L24" s="125"/>
      <c r="M24" s="115" t="s">
        <v>1134</v>
      </c>
      <c r="N24" s="127"/>
      <c r="O24" s="128" t="str">
        <f t="shared" si="34"/>
        <v/>
      </c>
      <c r="Q24" s="64" t="str">
        <f t="shared" si="35"/>
        <v/>
      </c>
      <c r="R24" s="64" t="str">
        <f t="shared" si="36"/>
        <v/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>
        <f t="shared" si="41"/>
        <v>0.4597222222</v>
      </c>
      <c r="AF24" s="134">
        <v>0.2923611111111111</v>
      </c>
      <c r="AG24" s="135">
        <v>0.3333333333333333</v>
      </c>
      <c r="AH24" s="136">
        <f>COUNTIFS($AD$18:$AD$167,"&gt;07:00",$AD$18:$AD$167,"&lt;=08:00")</f>
        <v>2</v>
      </c>
      <c r="AI24" s="137">
        <f>COUNTIFS($AE$18:$AE$167,"&gt;07:00",$AE$18:$AE$167,"&lt;=08:00")</f>
        <v>1</v>
      </c>
      <c r="AJ24" s="138">
        <f t="shared" si="8"/>
        <v>3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1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1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2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4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>PK-GJT</v>
      </c>
      <c r="X25" s="160" t="str">
        <f t="shared" si="6"/>
        <v>ATR 72</v>
      </c>
      <c r="Y25" s="161" t="str">
        <f t="shared" si="7"/>
        <v>CITILINK</v>
      </c>
      <c r="Z25" s="104" t="b">
        <v>1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5</v>
      </c>
      <c r="AI25" s="165">
        <f>COUNTIFS($AE$18:$AE$167,"&gt;08:00",$AE$18:$AE$167,"&lt;=09:00")</f>
        <v>4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1</v>
      </c>
      <c r="AV25" s="141">
        <f t="shared" si="18"/>
        <v>0</v>
      </c>
      <c r="AW25" s="141">
        <f t="shared" si="19"/>
        <v>0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1</v>
      </c>
      <c r="BD25" s="141">
        <f t="shared" si="26"/>
        <v>0</v>
      </c>
      <c r="BE25" s="141">
        <f t="shared" si="27"/>
        <v>1</v>
      </c>
      <c r="BF25" s="141">
        <f t="shared" si="28"/>
        <v>0</v>
      </c>
      <c r="BG25" s="141">
        <f t="shared" si="29"/>
        <v>1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5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3</v>
      </c>
      <c r="AJ26" s="138">
        <f t="shared" si="8"/>
        <v>5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1</v>
      </c>
      <c r="AW26" s="141">
        <f t="shared" si="19"/>
        <v>0</v>
      </c>
      <c r="AX26" s="141">
        <f t="shared" si="20"/>
        <v>1</v>
      </c>
      <c r="AY26" s="141">
        <f t="shared" si="21"/>
        <v>1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5</v>
      </c>
    </row>
    <row r="27">
      <c r="A27" s="168">
        <v>10.0</v>
      </c>
      <c r="B27" s="298" t="s">
        <v>775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SUSI AIR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AVANTI</v>
      </c>
      <c r="T27" s="64" t="str">
        <f t="shared" si="38"/>
        <v>PK-BVX</v>
      </c>
      <c r="U27" s="64" t="str">
        <f t="shared" si="39"/>
        <v>SUSI AIR</v>
      </c>
      <c r="V27" s="158" t="s">
        <v>1079</v>
      </c>
      <c r="W27" s="159" t="str">
        <f t="shared" si="5"/>
        <v>PK-LAO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5</v>
      </c>
      <c r="AJ27" s="109">
        <f t="shared" si="8"/>
        <v>7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1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1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1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7" t="s">
        <v>882</v>
      </c>
      <c r="C28" s="117" t="str">
        <f>IF(B28&gt;1,VLOOKUP(B28,DB!$D$4:$E$800,2,0),"")</f>
        <v>HK 900</v>
      </c>
      <c r="D28" s="252" t="s">
        <v>7</v>
      </c>
      <c r="E28" s="119" t="b">
        <v>0</v>
      </c>
      <c r="F28" s="119">
        <v>0.625</v>
      </c>
      <c r="G28" s="120" t="b">
        <v>1</v>
      </c>
      <c r="H28" s="230" t="s">
        <v>1137</v>
      </c>
      <c r="I28" s="122" t="str">
        <f>IF(K28&gt;1,VLOOKUP(K28,DB!$A$4:$B$500,2,0),"")</f>
        <v>EX RON</v>
      </c>
      <c r="J28" s="120" t="s">
        <v>1171</v>
      </c>
      <c r="K28" s="124" t="s">
        <v>7</v>
      </c>
      <c r="L28" s="128"/>
      <c r="M28" s="115" t="s">
        <v>1138</v>
      </c>
      <c r="N28" s="171"/>
      <c r="O28" s="128" t="str">
        <f t="shared" si="34"/>
        <v/>
      </c>
      <c r="Q28" s="64" t="str">
        <f t="shared" si="35"/>
        <v/>
      </c>
      <c r="R28" s="64" t="str">
        <f t="shared" si="36"/>
        <v/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>PK-GQI</v>
      </c>
      <c r="X28" s="131" t="str">
        <f t="shared" si="6"/>
        <v>A 320</v>
      </c>
      <c r="Y28" s="132" t="str">
        <f t="shared" si="7"/>
        <v>CITILINK</v>
      </c>
      <c r="Z28" s="104" t="b">
        <v>1</v>
      </c>
      <c r="AA28" s="64"/>
      <c r="AC28" s="133"/>
      <c r="AD28" s="133" t="str">
        <f t="shared" si="40"/>
        <v>-</v>
      </c>
      <c r="AE28" s="133">
        <f t="shared" si="41"/>
        <v>0.625</v>
      </c>
      <c r="AF28" s="134">
        <v>0.45902777777777776</v>
      </c>
      <c r="AG28" s="135">
        <v>0.5</v>
      </c>
      <c r="AH28" s="136">
        <f>COUNTIFS($AD$18:$AD$167,"&gt;11:00",$AD$18:$AD$167,"&lt;=12:00")</f>
        <v>6</v>
      </c>
      <c r="AI28" s="137">
        <f>COUNTIFS($AE$18:$AE$167,"&gt;11:00",$AE$18:$AE$167,"&lt;=12:00")</f>
        <v>5</v>
      </c>
      <c r="AJ28" s="138">
        <f t="shared" si="8"/>
        <v>11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1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1</v>
      </c>
      <c r="AZ28" s="141">
        <f t="shared" si="22"/>
        <v>0</v>
      </c>
      <c r="BA28" s="141">
        <f t="shared" si="23"/>
        <v>0</v>
      </c>
      <c r="BB28" s="141">
        <f t="shared" si="24"/>
        <v>1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3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300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PK-LAL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8</v>
      </c>
      <c r="AI29" s="165">
        <f>COUNTIFS($AE$18:$AE$167,"&gt;12:00",$AE$18:$AE$167,"&lt;=13:00")</f>
        <v>7</v>
      </c>
      <c r="AJ29" s="109">
        <f t="shared" si="8"/>
        <v>15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1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1</v>
      </c>
    </row>
    <row r="30">
      <c r="A30" s="115">
        <v>13.0</v>
      </c>
      <c r="B30" s="297" t="s">
        <v>1042</v>
      </c>
      <c r="C30" s="117" t="str">
        <f>IF(B30&gt;1,VLOOKUP(B30,DB!$D$4:$E$800,2,0),"")</f>
        <v>DHC 6</v>
      </c>
      <c r="D30" s="252" t="s">
        <v>7</v>
      </c>
      <c r="E30" s="119" t="b">
        <v>0</v>
      </c>
      <c r="F30" s="119"/>
      <c r="G30" s="120" t="b">
        <v>0</v>
      </c>
      <c r="H30" s="299" t="s">
        <v>1148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AIRFAST</v>
      </c>
      <c r="N30" s="171"/>
      <c r="O30" s="128" t="str">
        <f t="shared" si="34"/>
        <v>RON</v>
      </c>
      <c r="Q30" s="64" t="str">
        <f t="shared" si="35"/>
        <v>SA02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PK-OCI</v>
      </c>
      <c r="U30" s="64" t="str">
        <f t="shared" si="39"/>
        <v>AIRFAST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2</v>
      </c>
      <c r="AJ30" s="138">
        <f t="shared" si="8"/>
        <v>2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1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1</v>
      </c>
      <c r="BC30" s="141">
        <f t="shared" si="25"/>
        <v>0</v>
      </c>
      <c r="BD30" s="141">
        <f t="shared" si="26"/>
        <v>0</v>
      </c>
      <c r="BE30" s="141">
        <f t="shared" si="27"/>
        <v>1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992</v>
      </c>
      <c r="C31" s="146" t="str">
        <f>IF(B31&gt;1,VLOOKUP(B31,DB!$D$4:$E$800,2,0),"")</f>
        <v>DHC 6</v>
      </c>
      <c r="D31" s="259" t="s">
        <v>7</v>
      </c>
      <c r="E31" s="148" t="b">
        <v>0</v>
      </c>
      <c r="F31" s="148"/>
      <c r="G31" s="150" t="b">
        <v>0</v>
      </c>
      <c r="H31" s="300" t="s">
        <v>1140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AIRFAST</v>
      </c>
      <c r="N31" s="170"/>
      <c r="O31" s="155" t="str">
        <f t="shared" si="34"/>
        <v>RON</v>
      </c>
      <c r="Q31" s="64" t="str">
        <f t="shared" si="35"/>
        <v>SA03</v>
      </c>
      <c r="R31" s="64" t="str">
        <f t="shared" si="36"/>
        <v>RON</v>
      </c>
      <c r="S31" s="64" t="str">
        <f t="shared" si="37"/>
        <v>DHC 6</v>
      </c>
      <c r="T31" s="64" t="str">
        <f t="shared" si="38"/>
        <v>PK-OCF</v>
      </c>
      <c r="U31" s="64" t="str">
        <f t="shared" si="39"/>
        <v>AIRFAST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3</v>
      </c>
      <c r="AI31" s="165">
        <f>COUNTIFS($AE$18:$AE$167,"&gt;14:00",$AE$18:$AE$167,"&lt;=15:00")</f>
        <v>6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1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31</v>
      </c>
      <c r="C32" s="117" t="str">
        <f>IF(B32&gt;1,VLOOKUP(B32,DB!$D$4:$E$800,2,0),"")</f>
        <v>B 734</v>
      </c>
      <c r="D32" s="252" t="s">
        <v>7</v>
      </c>
      <c r="E32" s="119" t="b">
        <v>0</v>
      </c>
      <c r="F32" s="119"/>
      <c r="G32" s="120" t="b">
        <v>0</v>
      </c>
      <c r="H32" s="299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B. B. N.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B 734</v>
      </c>
      <c r="T32" s="64" t="str">
        <f t="shared" si="38"/>
        <v>PK-BBJ</v>
      </c>
      <c r="U32" s="64" t="str">
        <f t="shared" si="39"/>
        <v>B. B. N.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9</v>
      </c>
      <c r="AI32" s="137">
        <f>COUNTIFS($AE$18:$AE$167,"&gt;15:00",$AE$18:$AE$167,"&lt;=16:00")</f>
        <v>6</v>
      </c>
      <c r="AJ32" s="138">
        <f t="shared" si="8"/>
        <v>15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0</v>
      </c>
      <c r="BB32" s="141">
        <f t="shared" si="24"/>
        <v>1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1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4</v>
      </c>
    </row>
    <row r="33">
      <c r="A33" s="168">
        <v>16.0</v>
      </c>
      <c r="B33" s="296" t="s">
        <v>888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>
        <v>0.24027777777777778</v>
      </c>
      <c r="G33" s="150" t="b">
        <v>1</v>
      </c>
      <c r="H33" s="300" t="s">
        <v>1142</v>
      </c>
      <c r="I33" s="152" t="str">
        <f>IF(K33&gt;1,VLOOKUP(K33,DB!$A$4:$B$500,2,0),"")</f>
        <v>EX RON</v>
      </c>
      <c r="J33" s="150" t="s">
        <v>1092</v>
      </c>
      <c r="K33" s="169" t="s">
        <v>7</v>
      </c>
      <c r="L33" s="155"/>
      <c r="M33" s="168" t="s">
        <v>759</v>
      </c>
      <c r="N33" s="170"/>
      <c r="O33" s="155" t="str">
        <f t="shared" si="34"/>
        <v/>
      </c>
      <c r="Q33" s="64" t="str">
        <f t="shared" si="35"/>
        <v/>
      </c>
      <c r="R33" s="64" t="str">
        <f t="shared" si="36"/>
        <v/>
      </c>
      <c r="S33" s="64" t="str">
        <f t="shared" si="37"/>
        <v/>
      </c>
      <c r="T33" s="64" t="str">
        <f t="shared" si="38"/>
        <v/>
      </c>
      <c r="U33" s="64" t="str">
        <f t="shared" si="39"/>
        <v/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>
        <f t="shared" si="41"/>
        <v>0.2402777778</v>
      </c>
      <c r="AF33" s="162">
        <v>0.6673611111111111</v>
      </c>
      <c r="AG33" s="163">
        <v>0.7083333333333334</v>
      </c>
      <c r="AH33" s="164">
        <f>COUNTIFS($AD$18:$AD$167,"&gt;16:00",$AD$18:$AD$167,"&lt;=17:00")</f>
        <v>4</v>
      </c>
      <c r="AI33" s="165">
        <f>COUNTIFS($AE$18:$AE$167,"&gt;16:00",$AE$18:$AE$167,"&lt;=17:00")</f>
        <v>5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1</v>
      </c>
      <c r="BE33" s="179">
        <f t="shared" si="27"/>
        <v>0</v>
      </c>
      <c r="BF33" s="179">
        <f t="shared" si="28"/>
        <v>0</v>
      </c>
      <c r="BG33" s="179">
        <f t="shared" si="29"/>
        <v>1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295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299" t="s">
        <v>1143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SA06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2</v>
      </c>
      <c r="AI34" s="137">
        <f>COUNTIFS($AE$18:$AE$167,"&gt;17:00",$AE$18:$AE$167,"&lt;=18:00")</f>
        <v>4</v>
      </c>
      <c r="AJ34" s="138">
        <f t="shared" si="8"/>
        <v>6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2</v>
      </c>
      <c r="AR34" s="187">
        <f t="shared" si="42"/>
        <v>3</v>
      </c>
      <c r="AS34" s="187">
        <f t="shared" si="42"/>
        <v>1</v>
      </c>
      <c r="AT34" s="187">
        <f t="shared" si="42"/>
        <v>2</v>
      </c>
      <c r="AU34" s="187">
        <f t="shared" si="42"/>
        <v>5</v>
      </c>
      <c r="AV34" s="187">
        <f t="shared" si="42"/>
        <v>2</v>
      </c>
      <c r="AW34" s="187">
        <f t="shared" si="42"/>
        <v>1</v>
      </c>
      <c r="AX34" s="187">
        <f t="shared" si="42"/>
        <v>6</v>
      </c>
      <c r="AY34" s="187">
        <f t="shared" si="42"/>
        <v>7</v>
      </c>
      <c r="AZ34" s="187">
        <f t="shared" si="42"/>
        <v>0</v>
      </c>
      <c r="BA34" s="187">
        <f t="shared" si="42"/>
        <v>3</v>
      </c>
      <c r="BB34" s="187">
        <f t="shared" si="42"/>
        <v>8</v>
      </c>
      <c r="BC34" s="187">
        <f t="shared" si="42"/>
        <v>4</v>
      </c>
      <c r="BD34" s="187">
        <f t="shared" si="42"/>
        <v>2</v>
      </c>
      <c r="BE34" s="187">
        <f t="shared" si="42"/>
        <v>5</v>
      </c>
      <c r="BF34" s="187">
        <f t="shared" si="42"/>
        <v>5</v>
      </c>
      <c r="BG34" s="187">
        <f t="shared" si="42"/>
        <v>3</v>
      </c>
      <c r="BH34" s="187">
        <f t="shared" si="42"/>
        <v>2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331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300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BIOMANTARA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N-939GS</v>
      </c>
      <c r="U35" s="64" t="str">
        <f t="shared" si="39"/>
        <v>BIOMANTARA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0</v>
      </c>
      <c r="AJ35" s="109">
        <f t="shared" si="8"/>
        <v>5</v>
      </c>
    </row>
    <row r="36">
      <c r="A36" s="115">
        <v>19.0</v>
      </c>
      <c r="B36" s="297" t="s">
        <v>715</v>
      </c>
      <c r="C36" s="117" t="str">
        <f>IF(B36&gt;1,VLOOKUP(B36,DB!$D$4:$E$800,2,0),"")</f>
        <v>ATR 72</v>
      </c>
      <c r="D36" s="252" t="s">
        <v>7</v>
      </c>
      <c r="E36" s="119" t="b">
        <v>0</v>
      </c>
      <c r="F36" s="119">
        <v>0.8895833333333333</v>
      </c>
      <c r="G36" s="120" t="b">
        <v>1</v>
      </c>
      <c r="H36" s="230" t="s">
        <v>1145</v>
      </c>
      <c r="I36" s="219" t="s">
        <v>8</v>
      </c>
      <c r="J36" s="120" t="s">
        <v>1078</v>
      </c>
      <c r="K36" s="167"/>
      <c r="L36" s="125"/>
      <c r="M36" s="115" t="str">
        <f>IF(B36&gt;1,VLOOKUP(B36,DB!$D$4:$F$800,3,0),"")</f>
        <v>PELITA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0.8895833333</v>
      </c>
      <c r="AF36" s="134">
        <v>0.7923611111111111</v>
      </c>
      <c r="AG36" s="135">
        <v>0.8333333333333334</v>
      </c>
      <c r="AH36" s="136">
        <f>COUNTIFS($AD$18:$AD$167,"&gt;19:00",$AD$18:$AD$167,"&lt;=20:00")</f>
        <v>5</v>
      </c>
      <c r="AI36" s="137">
        <f>COUNTIFS($AE$18:$AE$167,"&gt;19:00",$AE$18:$AE$167,"&lt;=20:00")</f>
        <v>5</v>
      </c>
      <c r="AJ36" s="138">
        <f t="shared" si="8"/>
        <v>10</v>
      </c>
    </row>
    <row r="37">
      <c r="A37" s="168">
        <v>20.0</v>
      </c>
      <c r="B37" s="298" t="s">
        <v>757</v>
      </c>
      <c r="C37" s="146" t="str">
        <f>IF(B37&gt;1,VLOOKUP(B37,DB!$D$4:$E$800,2,0),"")</f>
        <v>BBJ 2</v>
      </c>
      <c r="D37" s="259" t="s">
        <v>7</v>
      </c>
      <c r="E37" s="148" t="b">
        <v>0</v>
      </c>
      <c r="F37" s="148"/>
      <c r="G37" s="150" t="b">
        <v>0</v>
      </c>
      <c r="H37" s="228" t="s">
        <v>1146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PTN</v>
      </c>
      <c r="N37" s="170"/>
      <c r="O37" s="155" t="str">
        <f t="shared" si="34"/>
        <v>RON</v>
      </c>
      <c r="Q37" s="64" t="str">
        <f t="shared" si="35"/>
        <v>SA09</v>
      </c>
      <c r="R37" s="64" t="str">
        <f t="shared" si="36"/>
        <v>RON</v>
      </c>
      <c r="S37" s="64" t="str">
        <f t="shared" si="37"/>
        <v>BBJ 2</v>
      </c>
      <c r="T37" s="64" t="str">
        <f t="shared" si="38"/>
        <v>PK-GRD</v>
      </c>
      <c r="U37" s="64" t="str">
        <f t="shared" si="39"/>
        <v>PTN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4</v>
      </c>
      <c r="AI37" s="165">
        <f>COUNTIFS($AE$18:$AE$167,"&gt;20:00",$AE$18:$AE$167,"&lt;=21:00")</f>
        <v>2</v>
      </c>
      <c r="AJ37" s="109">
        <f t="shared" si="8"/>
        <v>6</v>
      </c>
    </row>
    <row r="38">
      <c r="A38" s="115">
        <v>21.0</v>
      </c>
      <c r="B38" s="295" t="s">
        <v>906</v>
      </c>
      <c r="C38" s="117" t="str">
        <f>IF(B38&gt;1,VLOOKUP(B38,DB!$D$4:$E$800,2,0),"")</f>
        <v>G IV</v>
      </c>
      <c r="D38" s="252" t="s">
        <v>7</v>
      </c>
      <c r="E38" s="119" t="b">
        <v>0</v>
      </c>
      <c r="F38" s="119"/>
      <c r="G38" s="120" t="b">
        <v>0</v>
      </c>
      <c r="H38" s="230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1153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G IV</v>
      </c>
      <c r="T38" s="64" t="str">
        <f t="shared" si="38"/>
        <v>T7-HNA</v>
      </c>
      <c r="U38" s="64" t="str">
        <f t="shared" si="39"/>
        <v>AFM</v>
      </c>
      <c r="V38" s="129" t="s">
        <v>1142</v>
      </c>
      <c r="W38" s="130" t="str">
        <f t="shared" si="5"/>
        <v>PK-BKT</v>
      </c>
      <c r="X38" s="131" t="str">
        <f t="shared" si="6"/>
        <v>A 320</v>
      </c>
      <c r="Y38" s="132" t="str">
        <f t="shared" si="7"/>
        <v>BATIK AIR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5</v>
      </c>
      <c r="AJ38" s="138">
        <f t="shared" si="8"/>
        <v>9</v>
      </c>
    </row>
    <row r="39">
      <c r="A39" s="168">
        <v>22.0</v>
      </c>
      <c r="B39" s="145" t="s">
        <v>736</v>
      </c>
      <c r="C39" s="146" t="str">
        <f>IF(B39&gt;1,VLOOKUP(B39,DB!$D$4:$E$800,2,0),"")</f>
        <v>L 1000</v>
      </c>
      <c r="D39" s="259" t="s">
        <v>7</v>
      </c>
      <c r="E39" s="189" t="b">
        <v>0</v>
      </c>
      <c r="F39" s="148"/>
      <c r="G39" s="190" t="b">
        <v>0</v>
      </c>
      <c r="H39" s="228" t="s">
        <v>1149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1153</v>
      </c>
      <c r="N39" s="170"/>
      <c r="O39" s="155" t="str">
        <f t="shared" si="34"/>
        <v>RON</v>
      </c>
      <c r="Q39" s="64" t="str">
        <f t="shared" si="35"/>
        <v>SA11</v>
      </c>
      <c r="R39" s="64" t="str">
        <f t="shared" si="36"/>
        <v>RON</v>
      </c>
      <c r="S39" s="64" t="str">
        <f t="shared" si="37"/>
        <v>L 1000</v>
      </c>
      <c r="T39" s="64" t="str">
        <f t="shared" si="38"/>
        <v>N-227GV</v>
      </c>
      <c r="U39" s="64" t="str">
        <f t="shared" si="39"/>
        <v>AFM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2</v>
      </c>
      <c r="AJ39" s="109">
        <f t="shared" si="8"/>
        <v>3</v>
      </c>
    </row>
    <row r="40">
      <c r="A40" s="115">
        <v>23.0</v>
      </c>
      <c r="B40" s="297" t="s">
        <v>920</v>
      </c>
      <c r="C40" s="117" t="str">
        <f>IF(B40&gt;1,VLOOKUP(B40,DB!$D$4:$E$800,2,0),"")</f>
        <v>GLEX</v>
      </c>
      <c r="D40" s="252" t="s">
        <v>7</v>
      </c>
      <c r="E40" s="191" t="b">
        <v>0</v>
      </c>
      <c r="F40" s="119"/>
      <c r="G40" s="192" t="b">
        <v>0</v>
      </c>
      <c r="H40" s="230" t="s">
        <v>1150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1153</v>
      </c>
      <c r="N40" s="193"/>
      <c r="O40" s="128" t="str">
        <f t="shared" si="34"/>
        <v>RON</v>
      </c>
      <c r="Q40" s="64" t="str">
        <f t="shared" si="35"/>
        <v>SA12</v>
      </c>
      <c r="R40" s="64" t="str">
        <f t="shared" si="36"/>
        <v>RON</v>
      </c>
      <c r="S40" s="64" t="str">
        <f t="shared" si="37"/>
        <v>GLEX</v>
      </c>
      <c r="T40" s="64" t="str">
        <f t="shared" si="38"/>
        <v>VP-CGO</v>
      </c>
      <c r="U40" s="64" t="str">
        <f t="shared" si="39"/>
        <v>AFM</v>
      </c>
      <c r="V40" s="129" t="s">
        <v>1144</v>
      </c>
      <c r="W40" s="130" t="str">
        <f t="shared" si="5"/>
        <v>N-939GS</v>
      </c>
      <c r="X40" s="131" t="str">
        <f t="shared" si="6"/>
        <v>GLEX</v>
      </c>
      <c r="Y40" s="132" t="str">
        <f t="shared" si="7"/>
        <v>BIOMANTARA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969</v>
      </c>
      <c r="C41" s="146" t="str">
        <f>IF(B41&gt;1,VLOOKUP(B41,DB!$D$4:$E$800,2,0),"")</f>
        <v>ATR 72</v>
      </c>
      <c r="D41" s="259" t="s">
        <v>7</v>
      </c>
      <c r="E41" s="199" t="b">
        <v>0</v>
      </c>
      <c r="F41" s="148"/>
      <c r="G41" s="190" t="b">
        <v>0</v>
      </c>
      <c r="H41" s="228" t="s">
        <v>1156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1134</v>
      </c>
      <c r="N41" s="200"/>
      <c r="O41" s="155" t="str">
        <f t="shared" si="34"/>
        <v>RON</v>
      </c>
      <c r="Q41" s="64" t="str">
        <f t="shared" si="35"/>
        <v>SA13</v>
      </c>
      <c r="R41" s="64" t="str">
        <f t="shared" si="36"/>
        <v>RON</v>
      </c>
      <c r="S41" s="64" t="str">
        <f t="shared" si="37"/>
        <v>ATR 72</v>
      </c>
      <c r="T41" s="64" t="str">
        <f t="shared" si="38"/>
        <v>PK-OTR</v>
      </c>
      <c r="U41" s="64" t="str">
        <f t="shared" si="39"/>
        <v>TAS</v>
      </c>
      <c r="V41" s="158" t="s">
        <v>1145</v>
      </c>
      <c r="W41" s="159" t="str">
        <f t="shared" si="5"/>
        <v>PK-LUP</v>
      </c>
      <c r="X41" s="160" t="str">
        <f t="shared" si="6"/>
        <v>A 320</v>
      </c>
      <c r="Y41" s="161" t="str">
        <f t="shared" si="7"/>
        <v>BATIK AIR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69</v>
      </c>
      <c r="AI41" s="204">
        <f t="shared" si="43"/>
        <v>71</v>
      </c>
      <c r="AJ41" s="204">
        <f t="shared" si="43"/>
        <v>140</v>
      </c>
    </row>
    <row r="42">
      <c r="A42" s="205">
        <v>25.0</v>
      </c>
      <c r="B42" s="297" t="s">
        <v>855</v>
      </c>
      <c r="C42" s="117" t="str">
        <f>IF(B42&gt;1,VLOOKUP(B42,DB!$D$4:$E$800,2,0),"")</f>
        <v>GLEX</v>
      </c>
      <c r="D42" s="252" t="s">
        <v>7</v>
      </c>
      <c r="E42" s="206" t="b">
        <v>0</v>
      </c>
      <c r="F42" s="119"/>
      <c r="G42" s="192" t="b">
        <v>0</v>
      </c>
      <c r="H42" s="230" t="s">
        <v>1151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1153</v>
      </c>
      <c r="N42" s="193"/>
      <c r="O42" s="128" t="str">
        <f t="shared" si="34"/>
        <v>RON</v>
      </c>
      <c r="Q42" s="64" t="str">
        <f t="shared" si="35"/>
        <v>SA14</v>
      </c>
      <c r="R42" s="64" t="str">
        <f t="shared" si="36"/>
        <v>RON</v>
      </c>
      <c r="S42" s="64" t="str">
        <f t="shared" si="37"/>
        <v>GLEX</v>
      </c>
      <c r="T42" s="64" t="str">
        <f t="shared" si="38"/>
        <v>N-11UB</v>
      </c>
      <c r="U42" s="64" t="str">
        <f t="shared" si="39"/>
        <v>AFM</v>
      </c>
      <c r="V42" s="129" t="s">
        <v>1146</v>
      </c>
      <c r="W42" s="130" t="str">
        <f t="shared" si="5"/>
        <v>PK-GRD</v>
      </c>
      <c r="X42" s="131" t="str">
        <f t="shared" si="6"/>
        <v>BBJ 2</v>
      </c>
      <c r="Y42" s="132" t="str">
        <f t="shared" si="7"/>
        <v>PTN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7</v>
      </c>
      <c r="AI42" s="210">
        <f t="shared" si="44"/>
        <v>6</v>
      </c>
      <c r="AJ42" s="210">
        <f t="shared" ref="AJ42:AJ43" si="46">SUM(AH42:AI42)</f>
        <v>13</v>
      </c>
    </row>
    <row r="43">
      <c r="A43" s="168">
        <v>26.0</v>
      </c>
      <c r="B43" s="298" t="s">
        <v>307</v>
      </c>
      <c r="C43" s="146" t="str">
        <f>IF(B43&gt;1,VLOOKUP(B43,DB!$D$4:$E$800,2,0),"")</f>
        <v>A 320</v>
      </c>
      <c r="D43" s="259" t="s">
        <v>7</v>
      </c>
      <c r="E43" s="199" t="b">
        <v>0</v>
      </c>
      <c r="F43" s="148">
        <v>0.6597222222222222</v>
      </c>
      <c r="G43" s="190" t="b">
        <v>1</v>
      </c>
      <c r="H43" s="228" t="s">
        <v>1161</v>
      </c>
      <c r="I43" s="152" t="str">
        <f>IF(K43&gt;1,VLOOKUP(K43,DB!$A$4:$B$500,2,0),"")</f>
        <v>EX RON</v>
      </c>
      <c r="J43" s="150" t="s">
        <v>1076</v>
      </c>
      <c r="K43" s="169" t="s">
        <v>7</v>
      </c>
      <c r="L43" s="150"/>
      <c r="M43" s="168" t="s">
        <v>1134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T7-HNA</v>
      </c>
      <c r="X43" s="160" t="str">
        <f t="shared" si="6"/>
        <v>G IV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0.6597222222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4</v>
      </c>
      <c r="AJ43" s="215">
        <f t="shared" si="46"/>
        <v>8</v>
      </c>
    </row>
    <row r="44">
      <c r="A44" s="115">
        <v>27.0</v>
      </c>
      <c r="B44" s="297" t="s">
        <v>885</v>
      </c>
      <c r="C44" s="117" t="str">
        <f>IF(B44&gt;1,VLOOKUP(B44,DB!$D$4:$E$800,2,0),"")</f>
        <v>CL 850</v>
      </c>
      <c r="D44" s="252" t="s">
        <v>7</v>
      </c>
      <c r="E44" s="206" t="b">
        <v>0</v>
      </c>
      <c r="F44" s="119"/>
      <c r="G44" s="192" t="b">
        <v>0</v>
      </c>
      <c r="H44" s="230" t="s">
        <v>1152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759</v>
      </c>
      <c r="N44" s="193"/>
      <c r="O44" s="128" t="str">
        <f t="shared" si="34"/>
        <v>RON</v>
      </c>
      <c r="Q44" s="64" t="str">
        <f t="shared" si="35"/>
        <v>SA16</v>
      </c>
      <c r="R44" s="64" t="str">
        <f t="shared" si="36"/>
        <v>RON</v>
      </c>
      <c r="S44" s="64" t="str">
        <f t="shared" si="37"/>
        <v>CL 850</v>
      </c>
      <c r="T44" s="64" t="str">
        <f t="shared" si="38"/>
        <v>PK-IDR</v>
      </c>
      <c r="U44" s="64" t="str">
        <f t="shared" si="39"/>
        <v>PTN</v>
      </c>
      <c r="V44" s="129" t="s">
        <v>1149</v>
      </c>
      <c r="W44" s="130" t="str">
        <f t="shared" si="5"/>
        <v>N-227GV</v>
      </c>
      <c r="X44" s="131" t="str">
        <f t="shared" si="6"/>
        <v>L 1000</v>
      </c>
      <c r="Y44" s="132" t="str">
        <f t="shared" si="7"/>
        <v>AFM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921</v>
      </c>
      <c r="C45" s="146" t="str">
        <f>IF(B45&gt;1,VLOOKUP(B45,DB!$D$4:$E$800,2,0),"")</f>
        <v>EMB 135</v>
      </c>
      <c r="D45" s="259" t="s">
        <v>7</v>
      </c>
      <c r="E45" s="189" t="b">
        <v>0</v>
      </c>
      <c r="F45" s="148">
        <v>0.2263888888888889</v>
      </c>
      <c r="G45" s="190" t="b">
        <v>1</v>
      </c>
      <c r="H45" s="228" t="s">
        <v>1154</v>
      </c>
      <c r="I45" s="152" t="str">
        <f>IF(K45&gt;1,VLOOKUP(K45,DB!$A$4:$B$500,2,0),"")</f>
        <v>EX RON</v>
      </c>
      <c r="J45" s="150" t="s">
        <v>1096</v>
      </c>
      <c r="K45" s="169" t="s">
        <v>7</v>
      </c>
      <c r="L45" s="150"/>
      <c r="M45" s="168" t="s">
        <v>1138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VP-CGO</v>
      </c>
      <c r="X45" s="160" t="str">
        <f t="shared" si="6"/>
        <v>GLEX</v>
      </c>
      <c r="Y45" s="161" t="str">
        <f t="shared" si="7"/>
        <v>AFM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0.2263888889</v>
      </c>
    </row>
    <row r="46">
      <c r="A46" s="115">
        <v>29.0</v>
      </c>
      <c r="B46" s="297" t="s">
        <v>197</v>
      </c>
      <c r="C46" s="117" t="str">
        <f>IF(B46&gt;1,VLOOKUP(B46,DB!$D$4:$E$800,2,0),"")</f>
        <v>A 320</v>
      </c>
      <c r="D46" s="252" t="s">
        <v>7</v>
      </c>
      <c r="E46" s="191" t="b">
        <v>0</v>
      </c>
      <c r="F46" s="119">
        <v>0.5173611111111112</v>
      </c>
      <c r="G46" s="192" t="b">
        <v>1</v>
      </c>
      <c r="H46" s="230" t="s">
        <v>1159</v>
      </c>
      <c r="I46" s="219" t="s">
        <v>8</v>
      </c>
      <c r="J46" s="120" t="s">
        <v>1081</v>
      </c>
      <c r="K46" s="124"/>
      <c r="L46" s="120"/>
      <c r="M46" s="115" t="s">
        <v>738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PK-OTR</v>
      </c>
      <c r="X46" s="131" t="str">
        <f t="shared" si="6"/>
        <v>ATR 72</v>
      </c>
      <c r="Y46" s="132" t="str">
        <f t="shared" si="7"/>
        <v>TAS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0.5173611111</v>
      </c>
    </row>
    <row r="47">
      <c r="A47" s="168">
        <v>30.0</v>
      </c>
      <c r="B47" s="146" t="s">
        <v>340</v>
      </c>
      <c r="C47" s="146" t="str">
        <f>IF(B47&gt;1,VLOOKUP(B47,DB!$D$4:$E$800,2,0),"")</f>
        <v>ATR 72</v>
      </c>
      <c r="D47" s="259" t="s">
        <v>7</v>
      </c>
      <c r="E47" s="199" t="b">
        <v>0</v>
      </c>
      <c r="F47" s="148">
        <v>0.24086751157301478</v>
      </c>
      <c r="G47" s="190" t="b">
        <v>1</v>
      </c>
      <c r="H47" s="300" t="s">
        <v>1078</v>
      </c>
      <c r="I47" s="152" t="str">
        <f>IF(K47&gt;1,VLOOKUP(K47,DB!$A$4:$B$500,2,0),"")</f>
        <v>EX RON</v>
      </c>
      <c r="J47" s="153" t="str">
        <f>IF(L47&gt;1,VLOOKUP(L47,DB!$A$4:$B$500,2,0),"")</f>
        <v>WAHH</v>
      </c>
      <c r="K47" s="169" t="s">
        <v>7</v>
      </c>
      <c r="L47" s="150" t="s">
        <v>527</v>
      </c>
      <c r="M47" s="168" t="s">
        <v>1138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N-11UB</v>
      </c>
      <c r="X47" s="160" t="str">
        <f t="shared" si="6"/>
        <v>GLEX</v>
      </c>
      <c r="Y47" s="161" t="str">
        <f t="shared" si="7"/>
        <v>AFM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0.2408675116</v>
      </c>
    </row>
    <row r="48">
      <c r="A48" s="115">
        <v>31.0</v>
      </c>
      <c r="B48" s="117" t="s">
        <v>413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0.2791694444458699</v>
      </c>
      <c r="G48" s="192" t="b">
        <v>1</v>
      </c>
      <c r="H48" s="299" t="s">
        <v>1080</v>
      </c>
      <c r="I48" s="122" t="str">
        <f>IF(K48&gt;1,VLOOKUP(K48,DB!$A$4:$B$500,2,0),"")</f>
        <v>EX RON</v>
      </c>
      <c r="J48" s="123" t="str">
        <f>IF(L48&gt;1,VLOOKUP(L48,DB!$A$4:$B$500,2,0),"")</f>
        <v>WIMN</v>
      </c>
      <c r="K48" s="124" t="s">
        <v>7</v>
      </c>
      <c r="L48" s="120" t="s">
        <v>434</v>
      </c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0.2791694444</v>
      </c>
    </row>
    <row r="49">
      <c r="A49" s="168">
        <v>32.0</v>
      </c>
      <c r="B49" s="146" t="s">
        <v>303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>
        <v>0.3527777777777778</v>
      </c>
      <c r="G49" s="190" t="b">
        <v>1</v>
      </c>
      <c r="H49" s="300" t="s">
        <v>1084</v>
      </c>
      <c r="I49" s="152" t="str">
        <f>IF(K49&gt;1,VLOOKUP(K49,DB!$A$4:$B$500,2,0),"")</f>
        <v>EX RON</v>
      </c>
      <c r="J49" s="153" t="str">
        <f>IF(L49&gt;1,VLOOKUP(L49,DB!$A$4:$B$500,2,0),"")</f>
        <v>WAHI</v>
      </c>
      <c r="K49" s="169" t="s">
        <v>7</v>
      </c>
      <c r="L49" s="150" t="s">
        <v>237</v>
      </c>
      <c r="M49" s="168" t="str">
        <f>IF(B49&gt;1,VLOOKUP(B49,DB!$D$4:$F$800,3,0),"")</f>
        <v>BATIK AIR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PK-IDR</v>
      </c>
      <c r="X49" s="160" t="str">
        <f t="shared" si="6"/>
        <v>CL 850</v>
      </c>
      <c r="Y49" s="161" t="str">
        <f t="shared" si="7"/>
        <v>PTN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0.3527777778</v>
      </c>
    </row>
    <row r="50">
      <c r="A50" s="115">
        <v>33.0</v>
      </c>
      <c r="B50" s="117" t="s">
        <v>542</v>
      </c>
      <c r="C50" s="117" t="str">
        <f>IF(B50&gt;1,VLOOKUP(B50,DB!$D$4:$E$800,2,0),"")</f>
        <v>B 738</v>
      </c>
      <c r="D50" s="252" t="s">
        <v>7</v>
      </c>
      <c r="E50" s="206" t="b">
        <v>0</v>
      </c>
      <c r="F50" s="119">
        <v>0.25753541666199453</v>
      </c>
      <c r="G50" s="192" t="b">
        <v>1</v>
      </c>
      <c r="H50" s="299" t="s">
        <v>1087</v>
      </c>
      <c r="I50" s="122" t="str">
        <f>IF(K50&gt;1,VLOOKUP(K50,DB!$A$4:$B$500,2,0),"")</f>
        <v>EX RON</v>
      </c>
      <c r="J50" s="123" t="str">
        <f>IF(L50&gt;1,VLOOKUP(L50,DB!$A$4:$B$500,2,0),"")</f>
        <v>WIMM</v>
      </c>
      <c r="K50" s="124" t="s">
        <v>7</v>
      </c>
      <c r="L50" s="120" t="s">
        <v>71</v>
      </c>
      <c r="M50" s="115" t="str">
        <f>IF(B50&gt;1,VLOOKUP(B50,DB!$D$4:$F$800,3,0),"")</f>
        <v>GARUDA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0.2575354167</v>
      </c>
    </row>
    <row r="51">
      <c r="A51" s="168">
        <v>34.0</v>
      </c>
      <c r="B51" s="146" t="s">
        <v>699</v>
      </c>
      <c r="C51" s="146" t="str">
        <f>IF(B51&gt;1,VLOOKUP(B51,DB!$D$4:$E$800,2,0),"")</f>
        <v>G IV</v>
      </c>
      <c r="D51" s="259" t="s">
        <v>7</v>
      </c>
      <c r="E51" s="199" t="b">
        <v>0</v>
      </c>
      <c r="F51" s="148">
        <v>0.17095340277592186</v>
      </c>
      <c r="G51" s="190" t="b">
        <v>1</v>
      </c>
      <c r="H51" s="300" t="s">
        <v>1096</v>
      </c>
      <c r="I51" s="152" t="str">
        <f>IF(K51&gt;1,VLOOKUP(K51,DB!$A$4:$B$500,2,0),"")</f>
        <v>EX RON</v>
      </c>
      <c r="J51" s="150" t="s">
        <v>1303</v>
      </c>
      <c r="K51" s="169" t="s">
        <v>7</v>
      </c>
      <c r="L51" s="150" t="s">
        <v>1304</v>
      </c>
      <c r="M51" s="168" t="str">
        <f>IF(B51&gt;1,VLOOKUP(B51,DB!$D$4:$F$800,3,0),"")</f>
        <v>JETSET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N-61WX</v>
      </c>
      <c r="X51" s="160" t="str">
        <f t="shared" si="6"/>
        <v>G VI</v>
      </c>
      <c r="Y51" s="161" t="str">
        <f t="shared" si="7"/>
        <v>KARISMA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0.1709534028</v>
      </c>
    </row>
    <row r="52">
      <c r="A52" s="115">
        <v>35.0</v>
      </c>
      <c r="B52" s="117" t="s">
        <v>431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0.4548611111111111</v>
      </c>
      <c r="G52" s="192" t="b">
        <v>1</v>
      </c>
      <c r="H52" s="299" t="s">
        <v>1079</v>
      </c>
      <c r="I52" s="122" t="str">
        <f>IF(K52&gt;1,VLOOKUP(K52,DB!$A$4:$B$500,2,0),"")</f>
        <v>EX RON</v>
      </c>
      <c r="J52" s="123" t="str">
        <f>IF(L52&gt;1,VLOOKUP(L52,DB!$A$4:$B$500,2,0),"")</f>
        <v>WAHI</v>
      </c>
      <c r="K52" s="124" t="s">
        <v>7</v>
      </c>
      <c r="L52" s="120" t="s">
        <v>467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0.4548611111</v>
      </c>
    </row>
    <row r="53">
      <c r="A53" s="168">
        <v>36.0</v>
      </c>
      <c r="B53" s="146" t="s">
        <v>305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0.2891094444494229</v>
      </c>
      <c r="G53" s="190" t="b">
        <v>1</v>
      </c>
      <c r="H53" s="300" t="s">
        <v>1081</v>
      </c>
      <c r="I53" s="152" t="str">
        <f>IF(K53&gt;1,VLOOKUP(K53,DB!$A$4:$B$500,2,0),"")</f>
        <v>EX RON</v>
      </c>
      <c r="J53" s="150" t="s">
        <v>1080</v>
      </c>
      <c r="K53" s="169" t="s">
        <v>7</v>
      </c>
      <c r="L53" s="150"/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0.2891094444</v>
      </c>
    </row>
    <row r="54">
      <c r="A54" s="115">
        <v>37.0</v>
      </c>
      <c r="B54" s="117" t="s">
        <v>297</v>
      </c>
      <c r="C54" s="117" t="str">
        <f>IF(B54&gt;1,VLOOKUP(B54,DB!$D$4:$E$800,2,0),"")</f>
        <v>A 320</v>
      </c>
      <c r="D54" s="252" t="s">
        <v>7</v>
      </c>
      <c r="E54" s="206" t="b">
        <v>0</v>
      </c>
      <c r="F54" s="119">
        <v>0.4638888888888889</v>
      </c>
      <c r="G54" s="192" t="b">
        <v>1</v>
      </c>
      <c r="H54" s="299" t="s">
        <v>1085</v>
      </c>
      <c r="I54" s="122" t="str">
        <f>IF(K54&gt;1,VLOOKUP(K54,DB!$A$4:$B$500,2,0),"")</f>
        <v>EX RON</v>
      </c>
      <c r="J54" s="123" t="str">
        <f>IF(L54&gt;1,VLOOKUP(L54,DB!$A$4:$B$500,2,0),"")</f>
        <v>WARA</v>
      </c>
      <c r="K54" s="124" t="s">
        <v>7</v>
      </c>
      <c r="L54" s="120" t="s">
        <v>271</v>
      </c>
      <c r="M54" s="115" t="str">
        <f>IF(B54&gt;1,VLOOKUP(B54,DB!$D$4:$F$800,3,0),"")</f>
        <v>BATIK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0.4638888889</v>
      </c>
    </row>
    <row r="55">
      <c r="A55" s="168">
        <v>38.0</v>
      </c>
      <c r="B55" s="168" t="s">
        <v>24</v>
      </c>
      <c r="C55" s="146" t="str">
        <f>IF(B55&gt;1,VLOOKUP(B55,DB!$D$4:$E$800,2,0),"")</f>
        <v>B 733</v>
      </c>
      <c r="D55" s="259">
        <v>0.17569444444444443</v>
      </c>
      <c r="E55" s="199" t="b">
        <v>1</v>
      </c>
      <c r="F55" s="148">
        <v>0.2925357407366391</v>
      </c>
      <c r="G55" s="190" t="b">
        <v>1</v>
      </c>
      <c r="H55" s="228" t="s">
        <v>1088</v>
      </c>
      <c r="I55" s="221" t="s">
        <v>23</v>
      </c>
      <c r="J55" s="150" t="s">
        <v>46</v>
      </c>
      <c r="K55" s="169"/>
      <c r="L55" s="150"/>
      <c r="M55" s="168" t="str">
        <f>IF(B55&gt;1,VLOOKUP(B55,DB!$D$4:$F$800,3,0),"")</f>
        <v>AIRNESIA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>
        <f t="shared" si="40"/>
        <v>0.1756944444</v>
      </c>
      <c r="AE55" s="133">
        <f t="shared" si="41"/>
        <v>0.2925357407</v>
      </c>
      <c r="AF55" s="4"/>
    </row>
    <row r="56">
      <c r="A56" s="115">
        <v>39.0</v>
      </c>
      <c r="B56" s="115" t="s">
        <v>823</v>
      </c>
      <c r="C56" s="117" t="str">
        <f>IF(B56&gt;1,VLOOKUP(B56,DB!$D$4:$E$800,2,0),"")</f>
        <v>B 733</v>
      </c>
      <c r="D56" s="252">
        <v>0.1875</v>
      </c>
      <c r="E56" s="206" t="b">
        <v>1</v>
      </c>
      <c r="F56" s="119">
        <v>0.26685684027324896</v>
      </c>
      <c r="G56" s="192" t="b">
        <v>1</v>
      </c>
      <c r="H56" s="230" t="s">
        <v>1093</v>
      </c>
      <c r="I56" s="122" t="str">
        <f>IF(K56&gt;1,VLOOKUP(K56,DB!$A$4:$B$500,2,0),"")</f>
        <v>WIMM</v>
      </c>
      <c r="J56" s="123" t="str">
        <f>IF(L56&gt;1,VLOOKUP(L56,DB!$A$4:$B$500,2,0),"")</f>
        <v>WALL</v>
      </c>
      <c r="K56" s="124" t="s">
        <v>298</v>
      </c>
      <c r="L56" s="120" t="s">
        <v>349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>
        <f t="shared" si="40"/>
        <v>0.1875</v>
      </c>
      <c r="AE56" s="133">
        <f t="shared" si="41"/>
        <v>0.2668568403</v>
      </c>
      <c r="AF56" s="4"/>
    </row>
    <row r="57">
      <c r="A57" s="168">
        <v>40.0</v>
      </c>
      <c r="B57" s="168" t="s">
        <v>502</v>
      </c>
      <c r="C57" s="146" t="str">
        <f>IF(B57&gt;1,VLOOKUP(B57,DB!$D$4:$E$800,2,0),"")</f>
        <v>ATR 72</v>
      </c>
      <c r="D57" s="259">
        <v>0.21388888888888888</v>
      </c>
      <c r="E57" s="199" t="b">
        <v>1</v>
      </c>
      <c r="F57" s="148">
        <v>0.2555585069494555</v>
      </c>
      <c r="G57" s="190" t="b">
        <v>1</v>
      </c>
      <c r="H57" s="228" t="s">
        <v>1076</v>
      </c>
      <c r="I57" s="221" t="s">
        <v>13</v>
      </c>
      <c r="J57" s="150" t="s">
        <v>1154</v>
      </c>
      <c r="K57" s="169" t="s">
        <v>1305</v>
      </c>
      <c r="L57" s="150"/>
      <c r="M57" s="168" t="str">
        <f>IF(B57&gt;1,VLOOKUP(B57,DB!$D$4:$F$800,3,0),"")</f>
        <v>CITILINK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0.2138888889</v>
      </c>
      <c r="AE57" s="133">
        <f t="shared" si="41"/>
        <v>0.2555585069</v>
      </c>
      <c r="AF57" s="4"/>
    </row>
    <row r="58">
      <c r="A58" s="115">
        <v>41.0</v>
      </c>
      <c r="B58" s="115" t="s">
        <v>921</v>
      </c>
      <c r="C58" s="117" t="str">
        <f>IF(B58&gt;1,VLOOKUP(B58,DB!$D$4:$E$800,2,0),"")</f>
        <v>EMB 135</v>
      </c>
      <c r="D58" s="252">
        <v>0.23333333333333334</v>
      </c>
      <c r="E58" s="224" t="b">
        <v>1</v>
      </c>
      <c r="F58" s="119">
        <v>0.3347222222222222</v>
      </c>
      <c r="G58" s="120" t="b">
        <v>1</v>
      </c>
      <c r="H58" s="230" t="s">
        <v>1096</v>
      </c>
      <c r="I58" s="219" t="s">
        <v>1154</v>
      </c>
      <c r="J58" s="120" t="s">
        <v>252</v>
      </c>
      <c r="K58" s="124"/>
      <c r="L58" s="120"/>
      <c r="M58" s="115" t="s">
        <v>1138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0.2333333333</v>
      </c>
      <c r="AE58" s="133">
        <f t="shared" si="41"/>
        <v>0.3347222222</v>
      </c>
      <c r="AF58" s="4"/>
    </row>
    <row r="59">
      <c r="A59" s="168">
        <v>42.0</v>
      </c>
      <c r="B59" s="168" t="s">
        <v>888</v>
      </c>
      <c r="C59" s="146" t="str">
        <f>IF(B59&gt;1,VLOOKUP(B59,DB!$D$4:$E$800,2,0),"")</f>
        <v>EMB 135</v>
      </c>
      <c r="D59" s="259">
        <v>0.24722222222222223</v>
      </c>
      <c r="E59" s="226" t="b">
        <v>1</v>
      </c>
      <c r="F59" s="148">
        <v>0.3347222222222222</v>
      </c>
      <c r="G59" s="227" t="b">
        <v>1</v>
      </c>
      <c r="H59" s="228" t="s">
        <v>1092</v>
      </c>
      <c r="I59" s="221" t="s">
        <v>1142</v>
      </c>
      <c r="J59" s="150" t="s">
        <v>1242</v>
      </c>
      <c r="K59" s="169"/>
      <c r="L59" s="150"/>
      <c r="M59" s="168" t="s">
        <v>759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0.2472222222</v>
      </c>
      <c r="AE59" s="133">
        <f t="shared" si="41"/>
        <v>0.3347222222</v>
      </c>
      <c r="AF59" s="4"/>
    </row>
    <row r="60">
      <c r="A60" s="115">
        <v>43.0</v>
      </c>
      <c r="B60" s="115" t="s">
        <v>502</v>
      </c>
      <c r="C60" s="117" t="str">
        <f>IF(B60&gt;1,VLOOKUP(B60,DB!$D$4:$E$800,2,0),"")</f>
        <v>ATR 72</v>
      </c>
      <c r="D60" s="252">
        <v>0.2625</v>
      </c>
      <c r="E60" s="229" t="b">
        <v>1</v>
      </c>
      <c r="F60" s="119">
        <v>0.48055555555555557</v>
      </c>
      <c r="G60" s="192" t="b">
        <v>1</v>
      </c>
      <c r="H60" s="230" t="s">
        <v>1154</v>
      </c>
      <c r="I60" s="219" t="s">
        <v>1096</v>
      </c>
      <c r="J60" s="120" t="s">
        <v>1080</v>
      </c>
      <c r="K60" s="124"/>
      <c r="L60" s="120"/>
      <c r="M60" s="115" t="str">
        <f>IF(B60&gt;1,VLOOKUP(B60,DB!$D$4:$F$800,3,0),"")</f>
        <v>CITILINK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0.2625</v>
      </c>
      <c r="AE60" s="133">
        <f t="shared" si="41"/>
        <v>0.4805555556</v>
      </c>
    </row>
    <row r="61">
      <c r="A61" s="168">
        <v>44.0</v>
      </c>
      <c r="B61" s="168" t="s">
        <v>305</v>
      </c>
      <c r="C61" s="146" t="str">
        <f>IF(B61&gt;1,VLOOKUP(B61,DB!$D$4:$E$800,2,0),"")</f>
        <v>A 320</v>
      </c>
      <c r="D61" s="259">
        <v>0.2916666666666667</v>
      </c>
      <c r="E61" s="231" t="b">
        <v>1</v>
      </c>
      <c r="F61" s="148">
        <v>0.38055555555555554</v>
      </c>
      <c r="G61" s="190" t="b">
        <v>1</v>
      </c>
      <c r="H61" s="228" t="s">
        <v>1080</v>
      </c>
      <c r="I61" s="221" t="s">
        <v>1081</v>
      </c>
      <c r="J61" s="153" t="str">
        <f>IF(L61&gt;1,VLOOKUP(L61,DB!$A$4:$B$500,2,0),"")</f>
        <v>WADD</v>
      </c>
      <c r="K61" s="169" t="s">
        <v>7</v>
      </c>
      <c r="L61" s="150" t="s">
        <v>192</v>
      </c>
      <c r="M61" s="168" t="str">
        <f>IF(B61&gt;1,VLOOKUP(B61,DB!$D$4:$F$800,3,0),"")</f>
        <v>BATIK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0.2916666667</v>
      </c>
      <c r="AE61" s="133">
        <f t="shared" si="41"/>
        <v>0.3805555556</v>
      </c>
    </row>
    <row r="62">
      <c r="A62" s="115">
        <v>45.0</v>
      </c>
      <c r="B62" s="115" t="s">
        <v>299</v>
      </c>
      <c r="C62" s="117" t="str">
        <f>IF(B62&gt;1,VLOOKUP(B62,DB!$D$4:$E$800,2,0),"")</f>
        <v>A 320</v>
      </c>
      <c r="D62" s="264">
        <v>0.32083333333333336</v>
      </c>
      <c r="E62" s="232" t="b">
        <v>1</v>
      </c>
      <c r="F62" s="233">
        <v>0.3597222222222222</v>
      </c>
      <c r="G62" s="234" t="b">
        <v>1</v>
      </c>
      <c r="H62" s="235" t="s">
        <v>1076</v>
      </c>
      <c r="I62" s="122" t="str">
        <f>IF(K62&gt;1,VLOOKUP(K62,DB!$A$4:$B$500,2,0),"")</f>
        <v>WIBB</v>
      </c>
      <c r="J62" s="123" t="str">
        <f>IF(L62&gt;1,VLOOKUP(L62,DB!$A$4:$B$500,2,0),"")</f>
        <v>WARR</v>
      </c>
      <c r="K62" s="236" t="s">
        <v>179</v>
      </c>
      <c r="L62" s="227" t="s">
        <v>212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0.3208333333</v>
      </c>
      <c r="AE62" s="133">
        <f t="shared" si="41"/>
        <v>0.3597222222</v>
      </c>
    </row>
    <row r="63">
      <c r="A63" s="168">
        <v>46.0</v>
      </c>
      <c r="B63" s="168" t="s">
        <v>282</v>
      </c>
      <c r="C63" s="146" t="str">
        <f>IF(B63&gt;1,VLOOKUP(B63,DB!$D$4:$E$800,2,0),"")</f>
        <v>A 320</v>
      </c>
      <c r="D63" s="259">
        <v>0.3333333333333333</v>
      </c>
      <c r="E63" s="231" t="b">
        <v>1</v>
      </c>
      <c r="F63" s="148">
        <v>0.44583333333333336</v>
      </c>
      <c r="G63" s="190" t="b">
        <v>1</v>
      </c>
      <c r="H63" s="228" t="s">
        <v>1081</v>
      </c>
      <c r="I63" s="152" t="str">
        <f>IF(K63&gt;1,VLOOKUP(K63,DB!$A$4:$B$500,2,0),"")</f>
        <v>WIPP</v>
      </c>
      <c r="J63" s="153" t="str">
        <f>IF(L63&gt;1,VLOOKUP(L63,DB!$A$4:$B$500,2,0),"")</f>
        <v>WAHQ</v>
      </c>
      <c r="K63" s="169" t="s">
        <v>163</v>
      </c>
      <c r="L63" s="150" t="s">
        <v>233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0.3333333333</v>
      </c>
      <c r="AE63" s="133">
        <f t="shared" si="41"/>
        <v>0.4458333333</v>
      </c>
    </row>
    <row r="64">
      <c r="A64" s="115">
        <v>47.0</v>
      </c>
      <c r="B64" s="115" t="s">
        <v>83</v>
      </c>
      <c r="C64" s="117" t="str">
        <f>IF(B64&gt;1,VLOOKUP(B64,DB!$D$4:$E$800,2,0),"")</f>
        <v>A 320</v>
      </c>
      <c r="D64" s="252">
        <v>0.3576388888888889</v>
      </c>
      <c r="E64" s="229" t="b">
        <v>1</v>
      </c>
      <c r="F64" s="119">
        <v>0.4013888888888889</v>
      </c>
      <c r="G64" s="192" t="b">
        <v>1</v>
      </c>
      <c r="H64" s="230" t="s">
        <v>1078</v>
      </c>
      <c r="I64" s="122" t="str">
        <f>IF(K64&gt;1,VLOOKUP(K64,DB!$A$4:$B$500,2,0),"")</f>
        <v>WARR</v>
      </c>
      <c r="J64" s="123" t="str">
        <f>IF(L64&gt;1,VLOOKUP(L64,DB!$A$4:$B$500,2,0),"")</f>
        <v>WAHS</v>
      </c>
      <c r="K64" s="124" t="s">
        <v>206</v>
      </c>
      <c r="L64" s="120" t="s">
        <v>258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0.3576388889</v>
      </c>
      <c r="AE64" s="133">
        <f t="shared" si="41"/>
        <v>0.4013888889</v>
      </c>
    </row>
    <row r="65">
      <c r="A65" s="168">
        <v>48.0</v>
      </c>
      <c r="B65" s="168" t="s">
        <v>827</v>
      </c>
      <c r="C65" s="146" t="str">
        <f>IF(B65&gt;1,VLOOKUP(B65,DB!$D$4:$E$800,2,0),"")</f>
        <v>B 733</v>
      </c>
      <c r="D65" s="259">
        <v>0.3611111111111111</v>
      </c>
      <c r="E65" s="231" t="b">
        <v>1</v>
      </c>
      <c r="F65" s="148">
        <v>0.4201388888888889</v>
      </c>
      <c r="G65" s="190" t="b">
        <v>1</v>
      </c>
      <c r="H65" s="228" t="s">
        <v>1097</v>
      </c>
      <c r="I65" s="152" t="str">
        <f>IF(K65&gt;1,VLOOKUP(K65,DB!$A$4:$B$500,2,0),"")</f>
        <v>WAMM</v>
      </c>
      <c r="J65" s="153" t="str">
        <f>IF(L65&gt;1,VLOOKUP(L65,DB!$A$4:$B$500,2,0),"")</f>
        <v>WAGG</v>
      </c>
      <c r="K65" s="169" t="s">
        <v>361</v>
      </c>
      <c r="L65" s="150" t="s">
        <v>302</v>
      </c>
      <c r="M65" s="168" t="str">
        <f>IF(B65&gt;1,VLOOKUP(B65,DB!$D$4:$F$800,3,0),"")</f>
        <v>TRIGANA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0.3611111111</v>
      </c>
      <c r="AE65" s="133">
        <f t="shared" si="41"/>
        <v>0.4201388889</v>
      </c>
    </row>
    <row r="66">
      <c r="A66" s="115">
        <v>49.0</v>
      </c>
      <c r="B66" s="115" t="s">
        <v>340</v>
      </c>
      <c r="C66" s="117" t="str">
        <f>IF(B66&gt;1,VLOOKUP(B66,DB!$D$4:$E$800,2,0),"")</f>
        <v>ATR 72</v>
      </c>
      <c r="D66" s="252">
        <v>0.3680555555555556</v>
      </c>
      <c r="E66" s="229" t="b">
        <v>1</v>
      </c>
      <c r="F66" s="119">
        <v>0.40625</v>
      </c>
      <c r="G66" s="192" t="b">
        <v>1</v>
      </c>
      <c r="H66" s="230" t="s">
        <v>1100</v>
      </c>
      <c r="I66" s="122" t="str">
        <f>IF(K66&gt;1,VLOOKUP(K66,DB!$A$4:$B$500,2,0),"")</f>
        <v>WAHH</v>
      </c>
      <c r="J66" s="123" t="str">
        <f>IF(L66&gt;1,VLOOKUP(L66,DB!$A$4:$B$500,2,0),"")</f>
        <v>WAHH</v>
      </c>
      <c r="K66" s="124" t="s">
        <v>531</v>
      </c>
      <c r="L66" s="120" t="s">
        <v>537</v>
      </c>
      <c r="M66" s="115" t="str">
        <f>IF(B66&gt;1,VLOOKUP(B66,DB!$D$4:$F$800,3,0),"")</f>
        <v>CITILINK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0.3680555556</v>
      </c>
      <c r="AE66" s="133">
        <f t="shared" si="41"/>
        <v>0.40625</v>
      </c>
    </row>
    <row r="67">
      <c r="A67" s="168">
        <v>50.0</v>
      </c>
      <c r="B67" s="168" t="s">
        <v>746</v>
      </c>
      <c r="C67" s="146" t="str">
        <f>IF(B67&gt;1,VLOOKUP(B67,DB!$D$4:$E$800,2,0),"")</f>
        <v>G VI</v>
      </c>
      <c r="D67" s="259">
        <v>0.3715277777777778</v>
      </c>
      <c r="E67" s="231" t="b">
        <v>1</v>
      </c>
      <c r="F67" s="148">
        <v>0.5138888888888888</v>
      </c>
      <c r="G67" s="190" t="b">
        <v>1</v>
      </c>
      <c r="H67" s="228" t="s">
        <v>1092</v>
      </c>
      <c r="I67" s="221" t="s">
        <v>1171</v>
      </c>
      <c r="J67" s="150" t="s">
        <v>1230</v>
      </c>
      <c r="K67" s="169"/>
      <c r="L67" s="150"/>
      <c r="M67" s="168" t="str">
        <f>IF(B67&gt;1,VLOOKUP(B67,DB!$D$4:$F$800,3,0),"")</f>
        <v>PREMI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0.3715277778</v>
      </c>
      <c r="AE67" s="133">
        <f t="shared" si="41"/>
        <v>0.5138888889</v>
      </c>
    </row>
    <row r="68">
      <c r="A68" s="115">
        <v>51.0</v>
      </c>
      <c r="B68" s="115" t="s">
        <v>819</v>
      </c>
      <c r="C68" s="117" t="str">
        <f>IF(B68&gt;1,VLOOKUP(B68,DB!$D$4:$E$800,2,0),"")</f>
        <v>B 733</v>
      </c>
      <c r="D68" s="264">
        <v>0.375</v>
      </c>
      <c r="E68" s="232" t="b">
        <v>1</v>
      </c>
      <c r="F68" s="233">
        <v>0.45</v>
      </c>
      <c r="G68" s="234" t="b">
        <v>1</v>
      </c>
      <c r="H68" s="235" t="s">
        <v>1101</v>
      </c>
      <c r="I68" s="122" t="str">
        <f>IF(K68&gt;1,VLOOKUP(K68,DB!$A$4:$B$500,2,0),"")</f>
        <v>WIMM</v>
      </c>
      <c r="J68" s="120" t="s">
        <v>1142</v>
      </c>
      <c r="K68" s="236" t="s">
        <v>113</v>
      </c>
      <c r="L68" s="227"/>
      <c r="M68" s="115" t="str">
        <f>IF(B68&gt;1,VLOOKUP(B68,DB!$D$4:$F$800,3,0),"")</f>
        <v>TRI MG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0.375</v>
      </c>
      <c r="AE68" s="133">
        <f t="shared" si="41"/>
        <v>0.45</v>
      </c>
    </row>
    <row r="69">
      <c r="A69" s="168">
        <v>52.0</v>
      </c>
      <c r="B69" s="168" t="s">
        <v>863</v>
      </c>
      <c r="C69" s="146" t="str">
        <f>IF(B69&gt;1,VLOOKUP(B69,DB!$D$4:$E$800,2,0),"")</f>
        <v>CT 525</v>
      </c>
      <c r="D69" s="259">
        <v>0.38055555555555554</v>
      </c>
      <c r="E69" s="231" t="b">
        <v>1</v>
      </c>
      <c r="F69" s="148">
        <v>0.48055555555555557</v>
      </c>
      <c r="G69" s="190" t="b">
        <v>1</v>
      </c>
      <c r="H69" s="228" t="s">
        <v>1077</v>
      </c>
      <c r="I69" s="221" t="s">
        <v>1171</v>
      </c>
      <c r="J69" s="150" t="s">
        <v>1178</v>
      </c>
      <c r="K69" s="169"/>
      <c r="L69" s="150"/>
      <c r="M69" s="168" t="s">
        <v>738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0.3805555556</v>
      </c>
      <c r="AE69" s="133">
        <f t="shared" si="41"/>
        <v>0.4805555556</v>
      </c>
    </row>
    <row r="70">
      <c r="A70" s="115">
        <v>53.0</v>
      </c>
      <c r="B70" s="115" t="s">
        <v>427</v>
      </c>
      <c r="C70" s="117" t="str">
        <f>IF(B70&gt;1,VLOOKUP(B70,DB!$D$4:$E$800,2,0),"")</f>
        <v>A 320</v>
      </c>
      <c r="D70" s="252">
        <v>0.4166666666666667</v>
      </c>
      <c r="E70" s="229" t="b">
        <v>1</v>
      </c>
      <c r="F70" s="119">
        <v>0.4479166666666667</v>
      </c>
      <c r="G70" s="192" t="b">
        <v>1</v>
      </c>
      <c r="H70" s="230" t="s">
        <v>1084</v>
      </c>
      <c r="I70" s="122" t="str">
        <f>IF(K70&gt;1,VLOOKUP(K70,DB!$A$4:$B$500,2,0),"")</f>
        <v>WARR</v>
      </c>
      <c r="J70" s="123" t="str">
        <f>IF(L70&gt;1,VLOOKUP(L70,DB!$A$4:$B$500,2,0),"")</f>
        <v>WIPP</v>
      </c>
      <c r="K70" s="124" t="s">
        <v>489</v>
      </c>
      <c r="L70" s="120" t="s">
        <v>463</v>
      </c>
      <c r="M70" s="115" t="str">
        <f>IF(B70&gt;1,VLOOKUP(B70,DB!$D$4:$F$800,3,0),"")</f>
        <v>CITILINK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N-977JH</v>
      </c>
      <c r="X70" s="131" t="str">
        <f t="shared" si="6"/>
        <v>CT 680</v>
      </c>
      <c r="Y70" s="132" t="str">
        <f t="shared" si="7"/>
        <v>JIP</v>
      </c>
      <c r="Z70" s="104" t="b">
        <v>1</v>
      </c>
      <c r="AA70" s="64"/>
      <c r="AC70" s="133"/>
      <c r="AD70" s="133">
        <f t="shared" si="40"/>
        <v>0.4166666667</v>
      </c>
      <c r="AE70" s="133">
        <f t="shared" si="41"/>
        <v>0.4479166667</v>
      </c>
      <c r="AF70" s="248" t="s">
        <v>1180</v>
      </c>
    </row>
    <row r="71">
      <c r="A71" s="168">
        <v>54.0</v>
      </c>
      <c r="B71" s="168" t="s">
        <v>833</v>
      </c>
      <c r="C71" s="146" t="str">
        <f>IF(B71&gt;1,VLOOKUP(B71,DB!$D$4:$E$800,2,0),"")</f>
        <v>B 733</v>
      </c>
      <c r="D71" s="259">
        <v>0.4548611111111111</v>
      </c>
      <c r="E71" s="231" t="b">
        <v>1</v>
      </c>
      <c r="F71" s="148">
        <v>0.4986111111111111</v>
      </c>
      <c r="G71" s="190" t="b">
        <v>1</v>
      </c>
      <c r="H71" s="228" t="s">
        <v>1093</v>
      </c>
      <c r="I71" s="152" t="str">
        <f>IF(K71&gt;1,VLOOKUP(K71,DB!$A$4:$B$500,2,0),"")</f>
        <v>WIOO</v>
      </c>
      <c r="J71" s="153" t="str">
        <f>IF(L71&gt;1,VLOOKUP(L71,DB!$A$4:$B$500,2,0),"")</f>
        <v>WIKK</v>
      </c>
      <c r="K71" s="169" t="s">
        <v>390</v>
      </c>
      <c r="L71" s="150" t="s">
        <v>308</v>
      </c>
      <c r="M71" s="168" t="str">
        <f>IF(B71&gt;1,VLOOKUP(B71,DB!$D$4:$F$800,3,0),"")</f>
        <v>TRIGANA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0.4548611111</v>
      </c>
      <c r="AE71" s="133">
        <f t="shared" si="41"/>
        <v>0.4986111111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819</v>
      </c>
      <c r="C72" s="117" t="str">
        <f>IF(B72&gt;1,VLOOKUP(B72,DB!$D$4:$E$800,2,0),"")</f>
        <v>B 733</v>
      </c>
      <c r="D72" s="264">
        <v>0.45694444444444443</v>
      </c>
      <c r="E72" s="232" t="b">
        <v>1</v>
      </c>
      <c r="F72" s="233">
        <v>0.8159722222222222</v>
      </c>
      <c r="G72" s="234" t="b">
        <v>1</v>
      </c>
      <c r="H72" s="235" t="s">
        <v>1142</v>
      </c>
      <c r="I72" s="219" t="s">
        <v>1101</v>
      </c>
      <c r="J72" s="120" t="s">
        <v>1097</v>
      </c>
      <c r="K72" s="236"/>
      <c r="L72" s="227"/>
      <c r="M72" s="115" t="str">
        <f>IF(B72&gt;1,VLOOKUP(B72,DB!$D$4:$F$800,3,0),"")</f>
        <v>TRI MG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0.4569444444</v>
      </c>
      <c r="AE72" s="133">
        <f t="shared" si="41"/>
        <v>0.8159722222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856</v>
      </c>
      <c r="C73" s="146" t="str">
        <f>IF(B73&gt;1,VLOOKUP(B73,DB!$D$4:$E$800,2,0),"")</f>
        <v>HK 800</v>
      </c>
      <c r="D73" s="259">
        <v>0.4666666666666667</v>
      </c>
      <c r="E73" s="231" t="b">
        <v>1</v>
      </c>
      <c r="F73" s="148">
        <v>0.6180555555555556</v>
      </c>
      <c r="G73" s="190" t="b">
        <v>1</v>
      </c>
      <c r="H73" s="228" t="s">
        <v>1100</v>
      </c>
      <c r="I73" s="221" t="s">
        <v>1133</v>
      </c>
      <c r="J73" s="150" t="s">
        <v>528</v>
      </c>
      <c r="K73" s="169"/>
      <c r="L73" s="150"/>
      <c r="M73" s="168" t="s">
        <v>1153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PK-BVX</v>
      </c>
      <c r="X73" s="160" t="str">
        <f t="shared" si="6"/>
        <v>AVANTI</v>
      </c>
      <c r="Y73" s="161" t="str">
        <f t="shared" si="7"/>
        <v>SUSI AIR</v>
      </c>
      <c r="Z73" s="104" t="b">
        <v>1</v>
      </c>
      <c r="AA73" s="64"/>
      <c r="AC73" s="133"/>
      <c r="AD73" s="133">
        <f t="shared" si="40"/>
        <v>0.4666666667</v>
      </c>
      <c r="AE73" s="133">
        <f t="shared" si="41"/>
        <v>0.6180555556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303</v>
      </c>
      <c r="C74" s="117" t="str">
        <f>IF(B74&gt;1,VLOOKUP(B74,DB!$D$4:$E$800,2,0),"")</f>
        <v>A 320</v>
      </c>
      <c r="D74" s="252">
        <v>0.4847222222222222</v>
      </c>
      <c r="E74" s="229" t="b">
        <v>1</v>
      </c>
      <c r="F74" s="119">
        <v>0.5208333333333334</v>
      </c>
      <c r="G74" s="192" t="b">
        <v>1</v>
      </c>
      <c r="H74" s="230" t="s">
        <v>1078</v>
      </c>
      <c r="I74" s="122" t="str">
        <f>IF(K74&gt;1,VLOOKUP(K74,DB!$A$4:$B$500,2,0),"")</f>
        <v>WAHI</v>
      </c>
      <c r="J74" s="123" t="str">
        <f>IF(L74&gt;1,VLOOKUP(L74,DB!$A$4:$B$500,2,0),"")</f>
        <v>WARR</v>
      </c>
      <c r="K74" s="124" t="s">
        <v>247</v>
      </c>
      <c r="L74" s="120" t="s">
        <v>216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>
        <f t="shared" si="40"/>
        <v>0.4847222222</v>
      </c>
      <c r="AE74" s="133">
        <f t="shared" si="41"/>
        <v>0.5208333333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413</v>
      </c>
      <c r="C75" s="146" t="str">
        <f>IF(B75&gt;1,VLOOKUP(B75,DB!$D$4:$E$800,2,0),"")</f>
        <v>A 320</v>
      </c>
      <c r="D75" s="259">
        <v>0.4875</v>
      </c>
      <c r="E75" s="231" t="b">
        <v>1</v>
      </c>
      <c r="F75" s="148">
        <v>0.5173611111111112</v>
      </c>
      <c r="G75" s="190" t="b">
        <v>1</v>
      </c>
      <c r="H75" s="228" t="s">
        <v>1084</v>
      </c>
      <c r="I75" s="152" t="str">
        <f>IF(K75&gt;1,VLOOKUP(K75,DB!$A$4:$B$500,2,0),"")</f>
        <v>WIMN</v>
      </c>
      <c r="J75" s="153" t="str">
        <f>IF(L75&gt;1,VLOOKUP(L75,DB!$A$4:$B$500,2,0),"")</f>
        <v>WARA</v>
      </c>
      <c r="K75" s="169" t="s">
        <v>437</v>
      </c>
      <c r="L75" s="150" t="s">
        <v>483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0.4875</v>
      </c>
      <c r="AE75" s="133">
        <f t="shared" si="41"/>
        <v>0.5173611111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754</v>
      </c>
      <c r="C76" s="117" t="str">
        <f>IF(B76&gt;1,VLOOKUP(B76,DB!$D$4:$E$800,2,0),"")</f>
        <v>EMB 135</v>
      </c>
      <c r="D76" s="252">
        <v>0.49166666666666664</v>
      </c>
      <c r="E76" s="229" t="b">
        <v>1</v>
      </c>
      <c r="F76" s="119">
        <v>0.5381944444444444</v>
      </c>
      <c r="G76" s="192" t="b">
        <v>1</v>
      </c>
      <c r="H76" s="230" t="s">
        <v>1077</v>
      </c>
      <c r="I76" s="219" t="s">
        <v>190</v>
      </c>
      <c r="J76" s="120" t="s">
        <v>1154</v>
      </c>
      <c r="K76" s="124"/>
      <c r="L76" s="120"/>
      <c r="M76" s="115" t="str">
        <f>IF(B76&gt;1,VLOOKUP(B76,DB!$D$4:$F$800,3,0),"")</f>
        <v>PREMI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0.4916666667</v>
      </c>
      <c r="AE76" s="133">
        <f t="shared" si="41"/>
        <v>0.5381944444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542</v>
      </c>
      <c r="C77" s="146" t="str">
        <f>IF(B77&gt;1,VLOOKUP(B77,DB!$D$4:$E$800,2,0),"")</f>
        <v>B 738</v>
      </c>
      <c r="D77" s="259">
        <v>0.49444444444444446</v>
      </c>
      <c r="E77" s="231" t="b">
        <v>1</v>
      </c>
      <c r="F77" s="148">
        <v>0.5298611111111111</v>
      </c>
      <c r="G77" s="190" t="b">
        <v>1</v>
      </c>
      <c r="H77" s="228" t="s">
        <v>1087</v>
      </c>
      <c r="I77" s="221" t="s">
        <v>64</v>
      </c>
      <c r="J77" s="153" t="str">
        <f>IF(L77&gt;1,VLOOKUP(L77,DB!$A$4:$B$500,2,0),"")</f>
        <v>WARR</v>
      </c>
      <c r="K77" s="169" t="s">
        <v>73</v>
      </c>
      <c r="L77" s="150" t="s">
        <v>74</v>
      </c>
      <c r="M77" s="168" t="str">
        <f>IF(B77&gt;1,VLOOKUP(B77,DB!$D$4:$F$800,3,0),"")</f>
        <v>GARUDA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0.4944444444</v>
      </c>
      <c r="AE77" s="133">
        <f t="shared" si="41"/>
        <v>0.5298611111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502</v>
      </c>
      <c r="C78" s="117" t="str">
        <f>IF(B78&gt;1,VLOOKUP(B78,DB!$D$4:$E$800,2,0),"")</f>
        <v>ATR 72</v>
      </c>
      <c r="D78" s="252">
        <v>0.49166666666666664</v>
      </c>
      <c r="E78" s="229" t="b">
        <v>1</v>
      </c>
      <c r="F78" s="119">
        <v>0.625</v>
      </c>
      <c r="G78" s="192" t="b">
        <v>1</v>
      </c>
      <c r="H78" s="230" t="s">
        <v>1080</v>
      </c>
      <c r="I78" s="219" t="s">
        <v>1154</v>
      </c>
      <c r="J78" s="123" t="str">
        <f>IF(L78&gt;1,VLOOKUP(L78,DB!$A$4:$B$500,2,0),"")</f>
        <v>WAHH</v>
      </c>
      <c r="K78" s="124" t="s">
        <v>7</v>
      </c>
      <c r="L78" s="120" t="s">
        <v>533</v>
      </c>
      <c r="M78" s="115" t="str">
        <f>IF(B78&gt;1,VLOOKUP(B78,DB!$D$4:$F$800,3,0),"")</f>
        <v>CITILINK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0.4916666667</v>
      </c>
      <c r="AE78" s="133">
        <f t="shared" si="41"/>
        <v>0.625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299</v>
      </c>
      <c r="C79" s="146" t="str">
        <f>IF(B79&gt;1,VLOOKUP(B79,DB!$D$4:$E$800,2,0),"")</f>
        <v>A 320</v>
      </c>
      <c r="D79" s="259">
        <v>0.5041666666666667</v>
      </c>
      <c r="E79" s="231" t="b">
        <v>1</v>
      </c>
      <c r="F79" s="148">
        <v>0.5347222222222222</v>
      </c>
      <c r="G79" s="190" t="b">
        <v>1</v>
      </c>
      <c r="H79" s="228" t="s">
        <v>1076</v>
      </c>
      <c r="I79" s="152" t="str">
        <f>IF(K79&gt;1,VLOOKUP(K79,DB!$A$4:$B$500,2,0),"")</f>
        <v>WARR</v>
      </c>
      <c r="J79" s="153" t="str">
        <f>IF(L79&gt;1,VLOOKUP(L79,DB!$A$4:$B$500,2,0),"")</f>
        <v>WIPP</v>
      </c>
      <c r="K79" s="169" t="s">
        <v>218</v>
      </c>
      <c r="L79" s="150" t="s">
        <v>152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0.5041666667</v>
      </c>
      <c r="AE79" s="133">
        <f t="shared" si="41"/>
        <v>0.5347222222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24</v>
      </c>
      <c r="C80" s="117" t="str">
        <f>IF(B80&gt;1,VLOOKUP(B80,DB!$D$4:$E$800,2,0),"")</f>
        <v>B 733</v>
      </c>
      <c r="D80" s="252">
        <v>0.5173611111111112</v>
      </c>
      <c r="E80" s="229" t="b">
        <v>1</v>
      </c>
      <c r="F80" s="119">
        <v>0.6055555555555555</v>
      </c>
      <c r="G80" s="192" t="b">
        <v>1</v>
      </c>
      <c r="H80" s="230" t="s">
        <v>1101</v>
      </c>
      <c r="I80" s="219" t="s">
        <v>46</v>
      </c>
      <c r="J80" s="120" t="s">
        <v>35</v>
      </c>
      <c r="K80" s="124"/>
      <c r="L80" s="120"/>
      <c r="M80" s="115" t="str">
        <f>IF(B80&gt;1,VLOOKUP(B80,DB!$D$4:$F$800,3,0),"")</f>
        <v>AIRNESIA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0.5173611111</v>
      </c>
      <c r="AE80" s="133">
        <f t="shared" si="41"/>
        <v>0.6055555556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340</v>
      </c>
      <c r="C81" s="146" t="str">
        <f>IF(B81&gt;1,VLOOKUP(B81,DB!$D$4:$E$800,2,0),"")</f>
        <v>ATR 72</v>
      </c>
      <c r="D81" s="259">
        <v>0.5284722222222222</v>
      </c>
      <c r="E81" s="231" t="b">
        <v>1</v>
      </c>
      <c r="F81" s="148">
        <v>0.7305555555555555</v>
      </c>
      <c r="G81" s="190" t="b">
        <v>1</v>
      </c>
      <c r="H81" s="228" t="s">
        <v>1079</v>
      </c>
      <c r="I81" s="152" t="str">
        <f>IF(K81&gt;1,VLOOKUP(K81,DB!$A$4:$B$500,2,0),"")</f>
        <v>WAHH</v>
      </c>
      <c r="J81" s="153" t="str">
        <f>IF(L81&gt;1,VLOOKUP(L81,DB!$A$4:$B$500,2,0),"")</f>
        <v>WIPO</v>
      </c>
      <c r="K81" s="169" t="s">
        <v>535</v>
      </c>
      <c r="L81" s="150" t="s">
        <v>549</v>
      </c>
      <c r="M81" s="168" t="str">
        <f>IF(B81&gt;1,VLOOKUP(B81,DB!$D$4:$F$800,3,0),"")</f>
        <v>CITILINK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0.5284722222</v>
      </c>
      <c r="AE81" s="133">
        <f t="shared" si="41"/>
        <v>0.7305555556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823</v>
      </c>
      <c r="C82" s="117" t="str">
        <f>IF(B82&gt;1,VLOOKUP(B82,DB!$D$4:$E$800,2,0),"")</f>
        <v>B 733</v>
      </c>
      <c r="D82" s="252">
        <v>0.5208333333333334</v>
      </c>
      <c r="E82" s="229" t="b">
        <v>1</v>
      </c>
      <c r="F82" s="119">
        <v>0.6145833333333334</v>
      </c>
      <c r="G82" s="192" t="b">
        <v>1</v>
      </c>
      <c r="H82" s="230" t="s">
        <v>1097</v>
      </c>
      <c r="I82" s="122" t="str">
        <f>IF(K82&gt;1,VLOOKUP(K82,DB!$A$4:$B$500,2,0),"")</f>
        <v>WALL</v>
      </c>
      <c r="J82" s="123" t="str">
        <f>IF(L82&gt;1,VLOOKUP(L82,DB!$A$4:$B$500,2,0),"")</f>
        <v>WAGG</v>
      </c>
      <c r="K82" s="124" t="s">
        <v>355</v>
      </c>
      <c r="L82" s="120" t="s">
        <v>300</v>
      </c>
      <c r="M82" s="115" t="str">
        <f>IF(B82&gt;1,VLOOKUP(B82,DB!$D$4:$F$800,3,0),"")</f>
        <v>TRIGANA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0.5208333333</v>
      </c>
      <c r="AE82" s="133">
        <f t="shared" si="41"/>
        <v>0.6145833333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83</v>
      </c>
      <c r="C83" s="146" t="str">
        <f>IF(B83&gt;1,VLOOKUP(B83,DB!$D$4:$E$800,2,0),"")</f>
        <v>A 320</v>
      </c>
      <c r="D83" s="259">
        <v>0.5243055555555556</v>
      </c>
      <c r="E83" s="231" t="b">
        <v>1</v>
      </c>
      <c r="F83" s="148">
        <v>0.5590277777777778</v>
      </c>
      <c r="G83" s="190" t="b">
        <v>1</v>
      </c>
      <c r="H83" s="228" t="s">
        <v>1077</v>
      </c>
      <c r="I83" s="152" t="str">
        <f>IF(K83&gt;1,VLOOKUP(K83,DB!$A$4:$B$500,2,0),"")</f>
        <v>WAHS</v>
      </c>
      <c r="J83" s="153" t="str">
        <f>IF(L83&gt;1,VLOOKUP(L83,DB!$A$4:$B$500,2,0),"")</f>
        <v>WIMM</v>
      </c>
      <c r="K83" s="169" t="s">
        <v>256</v>
      </c>
      <c r="L83" s="150" t="s">
        <v>141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0.5243055556</v>
      </c>
      <c r="AE83" s="133">
        <f t="shared" si="41"/>
        <v>0.5590277778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752</v>
      </c>
      <c r="C84" s="117" t="str">
        <f>IF(B84&gt;1,VLOOKUP(B84,DB!$D$4:$E$800,2,0),"")</f>
        <v>G 7500</v>
      </c>
      <c r="D84" s="252">
        <v>0.5270833333333333</v>
      </c>
      <c r="E84" s="229" t="b">
        <v>1</v>
      </c>
      <c r="F84" s="119">
        <v>0.6208333333333333</v>
      </c>
      <c r="G84" s="192" t="b">
        <v>1</v>
      </c>
      <c r="H84" s="230" t="s">
        <v>1092</v>
      </c>
      <c r="I84" s="219" t="s">
        <v>1171</v>
      </c>
      <c r="J84" s="120" t="s">
        <v>528</v>
      </c>
      <c r="K84" s="124"/>
      <c r="L84" s="120"/>
      <c r="M84" s="115" t="str">
        <f>IF(B84&gt;1,VLOOKUP(B84,DB!$D$4:$F$800,3,0),"")</f>
        <v>PREMI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0.5270833333</v>
      </c>
      <c r="AE84" s="133">
        <f t="shared" si="41"/>
        <v>0.6208333333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197</v>
      </c>
      <c r="C85" s="146" t="str">
        <f>IF(B85&gt;1,VLOOKUP(B85,DB!$D$4:$E$800,2,0),"")</f>
        <v>A 320</v>
      </c>
      <c r="D85" s="259">
        <v>0.5333333333333333</v>
      </c>
      <c r="E85" s="231" t="b">
        <v>1</v>
      </c>
      <c r="F85" s="148">
        <v>0.6256944444444444</v>
      </c>
      <c r="G85" s="190" t="b">
        <v>1</v>
      </c>
      <c r="H85" s="228" t="s">
        <v>1081</v>
      </c>
      <c r="I85" s="221" t="s">
        <v>1159</v>
      </c>
      <c r="J85" s="153" t="str">
        <f>IF(L85&gt;1,VLOOKUP(L85,DB!$A$4:$B$500,2,0),"")</f>
        <v>WIEE</v>
      </c>
      <c r="K85" s="169" t="s">
        <v>7</v>
      </c>
      <c r="L85" s="150" t="s">
        <v>183</v>
      </c>
      <c r="M85" s="168" t="str">
        <f>IF(B85&gt;1,VLOOKUP(B85,DB!$D$4:$F$800,3,0),"")</f>
        <v>BATIK AIR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0.5333333333</v>
      </c>
      <c r="AE85" s="133">
        <f t="shared" si="41"/>
        <v>0.6256944444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427</v>
      </c>
      <c r="C86" s="117" t="str">
        <f>IF(B86&gt;1,VLOOKUP(B86,DB!$D$4:$E$800,2,0),"")</f>
        <v>A 320</v>
      </c>
      <c r="D86" s="252">
        <v>0.6194444444444445</v>
      </c>
      <c r="E86" s="229" t="b">
        <v>1</v>
      </c>
      <c r="F86" s="119">
        <v>0.6520833333333333</v>
      </c>
      <c r="G86" s="192" t="b">
        <v>1</v>
      </c>
      <c r="H86" s="230" t="s">
        <v>1084</v>
      </c>
      <c r="I86" s="122" t="str">
        <f>IF(K86&gt;1,VLOOKUP(K86,DB!$A$4:$B$500,2,0),"")</f>
        <v>WIPP</v>
      </c>
      <c r="J86" s="123" t="str">
        <f>IF(L86&gt;1,VLOOKUP(L86,DB!$A$4:$B$500,2,0),"")</f>
        <v>WARR</v>
      </c>
      <c r="K86" s="124" t="s">
        <v>465</v>
      </c>
      <c r="L86" s="120" t="s">
        <v>495</v>
      </c>
      <c r="M86" s="115" t="str">
        <f>IF(B86&gt;1,VLOOKUP(B86,DB!$D$4:$F$800,3,0),"")</f>
        <v>CITILINK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0.6194444444</v>
      </c>
      <c r="AE86" s="133">
        <f t="shared" si="41"/>
        <v>0.6520833333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180</v>
      </c>
      <c r="C87" s="146" t="str">
        <f>IF(B87&gt;1,VLOOKUP(B87,DB!$D$4:$E$800,2,0),"")</f>
        <v>A 320</v>
      </c>
      <c r="D87" s="259">
        <v>0.6145833333333334</v>
      </c>
      <c r="E87" s="231" t="b">
        <v>1</v>
      </c>
      <c r="F87" s="148"/>
      <c r="G87" s="190" t="b">
        <v>0</v>
      </c>
      <c r="H87" s="228" t="s">
        <v>1085</v>
      </c>
      <c r="I87" s="152" t="str">
        <f>IF(K87&gt;1,VLOOKUP(K87,DB!$A$4:$B$500,2,0),"")</f>
        <v>WADD</v>
      </c>
      <c r="J87" s="153" t="str">
        <f>IF(L87&gt;1,VLOOKUP(L87,DB!$A$4:$B$500,2,0),"")</f>
        <v/>
      </c>
      <c r="K87" s="169" t="s">
        <v>189</v>
      </c>
      <c r="L87" s="150"/>
      <c r="M87" s="168" t="str">
        <f>IF(B87&gt;1,VLOOKUP(B87,DB!$D$4:$F$800,3,0),"")</f>
        <v>BATIK AIR</v>
      </c>
      <c r="N87" s="211"/>
      <c r="O87" s="155" t="str">
        <f t="shared" si="34"/>
        <v>RON</v>
      </c>
      <c r="Q87" s="64" t="str">
        <f t="shared" si="35"/>
        <v>B9</v>
      </c>
      <c r="R87" s="64" t="str">
        <f t="shared" si="36"/>
        <v>RON</v>
      </c>
      <c r="S87" s="64" t="str">
        <f t="shared" si="37"/>
        <v>A 320</v>
      </c>
      <c r="T87" s="64" t="str">
        <f t="shared" si="38"/>
        <v>PK-LAL</v>
      </c>
      <c r="U87" s="64" t="str">
        <f t="shared" si="39"/>
        <v>BATIK AIR</v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0.6145833333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282</v>
      </c>
      <c r="C88" s="117" t="str">
        <f>IF(B88&gt;1,VLOOKUP(B88,DB!$D$4:$E$800,2,0),"")</f>
        <v>A 320</v>
      </c>
      <c r="D88" s="264">
        <v>0.63125</v>
      </c>
      <c r="E88" s="232" t="b">
        <v>1</v>
      </c>
      <c r="F88" s="233">
        <v>0.6666666666666666</v>
      </c>
      <c r="G88" s="234" t="b">
        <v>1</v>
      </c>
      <c r="H88" s="235" t="s">
        <v>1096</v>
      </c>
      <c r="I88" s="122" t="str">
        <f>IF(K88&gt;1,VLOOKUP(K88,DB!$A$4:$B$500,2,0),"")</f>
        <v>WAHQ</v>
      </c>
      <c r="J88" s="123" t="str">
        <f>IF(L88&gt;1,VLOOKUP(L88,DB!$A$4:$B$500,2,0),"")</f>
        <v>WAHS</v>
      </c>
      <c r="K88" s="236" t="s">
        <v>235</v>
      </c>
      <c r="L88" s="227" t="s">
        <v>262</v>
      </c>
      <c r="M88" s="115" t="str">
        <f>IF(B88&gt;1,VLOOKUP(B88,DB!$D$4:$F$800,3,0),"")</f>
        <v>BATIK AIR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0.63125</v>
      </c>
      <c r="AE88" s="133">
        <f t="shared" si="41"/>
        <v>0.6666666667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431</v>
      </c>
      <c r="C89" s="146" t="str">
        <f>IF(B89&gt;1,VLOOKUP(B89,DB!$D$4:$E$800,2,0),"")</f>
        <v>A 320</v>
      </c>
      <c r="D89" s="259">
        <v>0.6381944444444444</v>
      </c>
      <c r="E89" s="231" t="b">
        <v>1</v>
      </c>
      <c r="F89" s="148">
        <v>0.6652777777777777</v>
      </c>
      <c r="G89" s="190" t="b">
        <v>1</v>
      </c>
      <c r="H89" s="228" t="s">
        <v>1087</v>
      </c>
      <c r="I89" s="152" t="str">
        <f>IF(K89&gt;1,VLOOKUP(K89,DB!$A$4:$B$500,2,0),"")</f>
        <v>WAHI</v>
      </c>
      <c r="J89" s="153" t="str">
        <f>IF(L89&gt;1,VLOOKUP(L89,DB!$A$4:$B$500,2,0),"")</f>
        <v>WIMM</v>
      </c>
      <c r="K89" s="169" t="s">
        <v>469</v>
      </c>
      <c r="L89" s="150" t="s">
        <v>439</v>
      </c>
      <c r="M89" s="168" t="str">
        <f>IF(B89&gt;1,VLOOKUP(B89,DB!$D$4:$F$800,3,0),"")</f>
        <v>CITILINK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0.6381944444</v>
      </c>
      <c r="AE89" s="133">
        <f t="shared" si="41"/>
        <v>0.6652777778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297</v>
      </c>
      <c r="C90" s="117" t="str">
        <f>IF(B90&gt;1,VLOOKUP(B90,DB!$D$4:$E$800,2,0),"")</f>
        <v>A 320</v>
      </c>
      <c r="D90" s="252">
        <v>0.6416666666666667</v>
      </c>
      <c r="E90" s="229" t="b">
        <v>1</v>
      </c>
      <c r="F90" s="119">
        <v>0.6743055555555556</v>
      </c>
      <c r="G90" s="192" t="b">
        <v>1</v>
      </c>
      <c r="H90" s="230" t="s">
        <v>1078</v>
      </c>
      <c r="I90" s="122" t="str">
        <f>IF(K90&gt;1,VLOOKUP(K90,DB!$A$4:$B$500,2,0),"")</f>
        <v>WARA</v>
      </c>
      <c r="J90" s="123" t="str">
        <f>IF(L90&gt;1,VLOOKUP(L90,DB!$A$4:$B$500,2,0),"")</f>
        <v>WADD</v>
      </c>
      <c r="K90" s="124" t="s">
        <v>269</v>
      </c>
      <c r="L90" s="120" t="s">
        <v>196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0.6416666667</v>
      </c>
      <c r="AE90" s="133">
        <f t="shared" si="41"/>
        <v>0.6743055556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827</v>
      </c>
      <c r="C91" s="146" t="str">
        <f>IF(B91&gt;1,VLOOKUP(B91,DB!$D$4:$E$800,2,0),"")</f>
        <v>B 733</v>
      </c>
      <c r="D91" s="259">
        <v>0.6444444444444445</v>
      </c>
      <c r="E91" s="231" t="b">
        <v>1</v>
      </c>
      <c r="F91" s="148">
        <v>0.7152777777777778</v>
      </c>
      <c r="G91" s="190" t="b">
        <v>1</v>
      </c>
      <c r="H91" s="228" t="s">
        <v>1088</v>
      </c>
      <c r="I91" s="152" t="str">
        <f>IF(K91&gt;1,VLOOKUP(K91,DB!$A$4:$B$500,2,0),"")</f>
        <v>WAGG</v>
      </c>
      <c r="J91" s="153" t="str">
        <f>IF(L91&gt;1,VLOOKUP(L91,DB!$A$4:$B$500,2,0),"")</f>
        <v>WIOO</v>
      </c>
      <c r="K91" s="169" t="s">
        <v>306</v>
      </c>
      <c r="L91" s="150" t="s">
        <v>382</v>
      </c>
      <c r="M91" s="168" t="str">
        <f>IF(B91&gt;1,VLOOKUP(B91,DB!$D$4:$F$800,3,0),"")</f>
        <v>TRIGANA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0.6444444444</v>
      </c>
      <c r="AE91" s="133">
        <f t="shared" si="41"/>
        <v>0.7152777778</v>
      </c>
    </row>
    <row r="92">
      <c r="A92" s="115">
        <v>75.0</v>
      </c>
      <c r="B92" s="115" t="s">
        <v>696</v>
      </c>
      <c r="C92" s="117" t="str">
        <f>IF(B92&gt;1,VLOOKUP(B92,DB!$D$4:$E$800,2,0),"")</f>
        <v>EMB 135</v>
      </c>
      <c r="D92" s="252">
        <v>0.5993055555555555</v>
      </c>
      <c r="E92" s="229" t="b">
        <v>1</v>
      </c>
      <c r="F92" s="119">
        <v>0.6694444444444444</v>
      </c>
      <c r="G92" s="192" t="b">
        <v>1</v>
      </c>
      <c r="H92" s="230" t="s">
        <v>1093</v>
      </c>
      <c r="I92" s="219" t="s">
        <v>1171</v>
      </c>
      <c r="J92" s="120" t="s">
        <v>75</v>
      </c>
      <c r="K92" s="124"/>
      <c r="L92" s="120"/>
      <c r="M92" s="115" t="str">
        <f>IF(B92&gt;1,VLOOKUP(B92,DB!$D$4:$F$800,3,0),"")</f>
        <v>IAT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0.5993055556</v>
      </c>
      <c r="AE92" s="133">
        <f t="shared" si="41"/>
        <v>0.6694444444</v>
      </c>
    </row>
    <row r="93">
      <c r="A93" s="168">
        <v>76.0</v>
      </c>
      <c r="B93" s="168" t="s">
        <v>754</v>
      </c>
      <c r="C93" s="146" t="str">
        <f>IF(B93&gt;1,VLOOKUP(B93,DB!$D$4:$E$800,2,0),"")</f>
        <v>EMB 135</v>
      </c>
      <c r="D93" s="259">
        <v>0.5416666666666666</v>
      </c>
      <c r="E93" s="231" t="b">
        <v>1</v>
      </c>
      <c r="F93" s="148">
        <v>0.5625</v>
      </c>
      <c r="G93" s="190" t="b">
        <v>1</v>
      </c>
      <c r="H93" s="228" t="s">
        <v>1154</v>
      </c>
      <c r="I93" s="221" t="s">
        <v>1077</v>
      </c>
      <c r="J93" s="150" t="s">
        <v>1171</v>
      </c>
      <c r="K93" s="169"/>
      <c r="L93" s="150"/>
      <c r="M93" s="168" t="str">
        <f>IF(B93&gt;1,VLOOKUP(B93,DB!$D$4:$F$800,3,0),"")</f>
        <v>PREMI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0.5416666667</v>
      </c>
      <c r="AE93" s="133">
        <f t="shared" si="41"/>
        <v>0.5625</v>
      </c>
    </row>
    <row r="94">
      <c r="A94" s="115">
        <v>77.0</v>
      </c>
      <c r="B94" s="115" t="s">
        <v>861</v>
      </c>
      <c r="C94" s="117" t="str">
        <f>IF(B94&gt;1,VLOOKUP(B94,DB!$D$4:$E$800,2,0),"")</f>
        <v>G VI</v>
      </c>
      <c r="D94" s="252">
        <v>0.6354166666666666</v>
      </c>
      <c r="E94" s="229" t="b">
        <v>1</v>
      </c>
      <c r="F94" s="119">
        <v>0.6527777777777778</v>
      </c>
      <c r="G94" s="192" t="b">
        <v>1</v>
      </c>
      <c r="H94" s="230" t="s">
        <v>1097</v>
      </c>
      <c r="I94" s="219" t="s">
        <v>1178</v>
      </c>
      <c r="J94" s="120" t="s">
        <v>1159</v>
      </c>
      <c r="K94" s="124"/>
      <c r="L94" s="120"/>
      <c r="M94" s="115" t="s">
        <v>1138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0.6354166667</v>
      </c>
      <c r="AE94" s="133">
        <f t="shared" si="41"/>
        <v>0.6527777778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299</v>
      </c>
      <c r="C95" s="146" t="str">
        <f>IF(B95&gt;1,VLOOKUP(B95,DB!$D$4:$E$800,2,0),"")</f>
        <v>A 320</v>
      </c>
      <c r="D95" s="259">
        <v>0.6548611111111111</v>
      </c>
      <c r="E95" s="231" t="b">
        <v>1</v>
      </c>
      <c r="F95" s="148">
        <v>0.8159722222222222</v>
      </c>
      <c r="G95" s="190" t="b">
        <v>1</v>
      </c>
      <c r="H95" s="228" t="s">
        <v>1080</v>
      </c>
      <c r="I95" s="152" t="str">
        <f>IF(K95&gt;1,VLOOKUP(K95,DB!$A$4:$B$500,2,0),"")</f>
        <v>WIPP</v>
      </c>
      <c r="J95" s="153" t="str">
        <f>IF(L95&gt;1,VLOOKUP(L95,DB!$A$4:$B$500,2,0),"")</f>
        <v>WIPP</v>
      </c>
      <c r="K95" s="169" t="s">
        <v>155</v>
      </c>
      <c r="L95" s="150" t="s">
        <v>161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0.6548611111</v>
      </c>
      <c r="AE95" s="133">
        <f t="shared" si="41"/>
        <v>0.8159722222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413</v>
      </c>
      <c r="C96" s="117" t="str">
        <f>IF(B96&gt;1,VLOOKUP(B96,DB!$D$4:$E$800,2,0),"")</f>
        <v>A 320</v>
      </c>
      <c r="D96" s="252">
        <v>0.6631944444444444</v>
      </c>
      <c r="E96" s="229" t="b">
        <v>1</v>
      </c>
      <c r="F96" s="119"/>
      <c r="G96" s="192" t="b">
        <v>0</v>
      </c>
      <c r="H96" s="230" t="s">
        <v>1081</v>
      </c>
      <c r="I96" s="122" t="str">
        <f>IF(K96&gt;1,VLOOKUP(K96,DB!$A$4:$B$500,2,0),"")</f>
        <v>WARA</v>
      </c>
      <c r="J96" s="123" t="str">
        <f>IF(L96&gt;1,VLOOKUP(L96,DB!$A$4:$B$500,2,0),"")</f>
        <v/>
      </c>
      <c r="K96" s="124" t="s">
        <v>485</v>
      </c>
      <c r="L96" s="120"/>
      <c r="M96" s="115" t="str">
        <f>IF(B96&gt;1,VLOOKUP(B96,DB!$D$4:$F$800,3,0),"")</f>
        <v>CITILINK</v>
      </c>
      <c r="N96" s="220"/>
      <c r="O96" s="128" t="str">
        <f t="shared" si="34"/>
        <v>RON</v>
      </c>
      <c r="Q96" s="64" t="str">
        <f t="shared" si="35"/>
        <v>B8</v>
      </c>
      <c r="R96" s="64" t="str">
        <f t="shared" si="36"/>
        <v>RON</v>
      </c>
      <c r="S96" s="64" t="str">
        <f t="shared" si="37"/>
        <v>A 320</v>
      </c>
      <c r="T96" s="64" t="str">
        <f t="shared" si="38"/>
        <v>PK-GQI</v>
      </c>
      <c r="U96" s="64" t="str">
        <f t="shared" si="39"/>
        <v>CITILINK</v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0.6631944444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746</v>
      </c>
      <c r="C97" s="146" t="str">
        <f>IF(B97&gt;1,VLOOKUP(B97,DB!$D$4:$E$800,2,0),"")</f>
        <v>G VI</v>
      </c>
      <c r="D97" s="259">
        <v>0.6534722222222222</v>
      </c>
      <c r="E97" s="231" t="b">
        <v>1</v>
      </c>
      <c r="F97" s="148">
        <v>0.6743055555555556</v>
      </c>
      <c r="G97" s="190" t="b">
        <v>1</v>
      </c>
      <c r="H97" s="228" t="s">
        <v>1092</v>
      </c>
      <c r="I97" s="221" t="s">
        <v>1230</v>
      </c>
      <c r="J97" s="150" t="s">
        <v>1171</v>
      </c>
      <c r="K97" s="169"/>
      <c r="L97" s="150"/>
      <c r="M97" s="168" t="str">
        <f>IF(B97&gt;1,VLOOKUP(B97,DB!$D$4:$F$800,3,0),"")</f>
        <v>PREMI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0.6534722222</v>
      </c>
      <c r="AE97" s="133">
        <f t="shared" si="41"/>
        <v>0.6743055556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861</v>
      </c>
      <c r="C98" s="117" t="str">
        <f>IF(B98&gt;1,VLOOKUP(B98,DB!$D$4:$E$800,2,0),"")</f>
        <v>G VI</v>
      </c>
      <c r="D98" s="252">
        <v>0.6569444444444444</v>
      </c>
      <c r="E98" s="229" t="b">
        <v>1</v>
      </c>
      <c r="F98" s="119"/>
      <c r="G98" s="192" t="b">
        <v>0</v>
      </c>
      <c r="H98" s="230" t="s">
        <v>1159</v>
      </c>
      <c r="I98" s="219" t="s">
        <v>1097</v>
      </c>
      <c r="J98" s="123" t="str">
        <f>IF(L98&gt;1,VLOOKUP(L98,DB!$A$4:$B$500,2,0),"")</f>
        <v/>
      </c>
      <c r="K98" s="124"/>
      <c r="L98" s="120"/>
      <c r="M98" s="115" t="s">
        <v>1138</v>
      </c>
      <c r="N98" s="193"/>
      <c r="O98" s="128" t="str">
        <f t="shared" si="34"/>
        <v>RON</v>
      </c>
      <c r="Q98" s="64" t="str">
        <f t="shared" si="35"/>
        <v>SA18</v>
      </c>
      <c r="R98" s="64" t="str">
        <f t="shared" si="36"/>
        <v>RON</v>
      </c>
      <c r="S98" s="64" t="str">
        <f t="shared" si="37"/>
        <v>G VI</v>
      </c>
      <c r="T98" s="64" t="str">
        <f t="shared" si="38"/>
        <v>N-61WX</v>
      </c>
      <c r="U98" s="64" t="str">
        <f t="shared" si="39"/>
        <v>KARISMA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0.6569444444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303</v>
      </c>
      <c r="C99" s="146" t="str">
        <f>IF(B99&gt;1,VLOOKUP(B99,DB!$D$4:$E$800,2,0),"")</f>
        <v>A 320</v>
      </c>
      <c r="D99" s="259">
        <v>0.6736111111111112</v>
      </c>
      <c r="E99" s="231" t="b">
        <v>1</v>
      </c>
      <c r="F99" s="148">
        <v>0.7048611111111112</v>
      </c>
      <c r="G99" s="190" t="b">
        <v>1</v>
      </c>
      <c r="H99" s="228" t="s">
        <v>1077</v>
      </c>
      <c r="I99" s="152" t="str">
        <f>IF(K99&gt;1,VLOOKUP(K99,DB!$A$4:$B$500,2,0),"")</f>
        <v>WARR</v>
      </c>
      <c r="J99" s="153" t="str">
        <f>IF(L99&gt;1,VLOOKUP(L99,DB!$A$4:$B$500,2,0),"")</f>
        <v>WAHI</v>
      </c>
      <c r="K99" s="169" t="s">
        <v>214</v>
      </c>
      <c r="L99" s="150" t="s">
        <v>249</v>
      </c>
      <c r="M99" s="168" t="str">
        <f>IF(B99&gt;1,VLOOKUP(B99,DB!$D$4:$F$800,3,0),"")</f>
        <v>BATIK AIR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0.6736111111</v>
      </c>
      <c r="AE99" s="133">
        <f t="shared" si="41"/>
        <v>0.7048611111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542</v>
      </c>
      <c r="C100" s="117" t="str">
        <f>IF(B100&gt;1,VLOOKUP(B100,DB!$D$4:$E$800,2,0),"")</f>
        <v>B 738</v>
      </c>
      <c r="D100" s="252">
        <v>0.6847222222222222</v>
      </c>
      <c r="E100" s="229" t="b">
        <v>1</v>
      </c>
      <c r="F100" s="119"/>
      <c r="G100" s="192" t="b">
        <v>0</v>
      </c>
      <c r="H100" s="230" t="s">
        <v>1087</v>
      </c>
      <c r="I100" s="122" t="str">
        <f>IF(K100&gt;1,VLOOKUP(K100,DB!$A$4:$B$500,2,0),"")</f>
        <v>WARR</v>
      </c>
      <c r="J100" s="123" t="str">
        <f>IF(L100&gt;1,VLOOKUP(L100,DB!$A$4:$B$500,2,0),"")</f>
        <v/>
      </c>
      <c r="K100" s="124" t="s">
        <v>77</v>
      </c>
      <c r="L100" s="120"/>
      <c r="M100" s="115" t="str">
        <f>IF(B100&gt;1,VLOOKUP(B100,DB!$D$4:$F$800,3,0),"")</f>
        <v>GARUDA</v>
      </c>
      <c r="N100" s="220"/>
      <c r="O100" s="128" t="str">
        <f t="shared" si="34"/>
        <v>RON</v>
      </c>
      <c r="Q100" s="64" t="str">
        <f t="shared" si="35"/>
        <v>B2</v>
      </c>
      <c r="R100" s="64" t="str">
        <f t="shared" si="36"/>
        <v>RON</v>
      </c>
      <c r="S100" s="64" t="str">
        <f t="shared" si="37"/>
        <v>B 738</v>
      </c>
      <c r="T100" s="64" t="str">
        <f t="shared" si="38"/>
        <v>PK-GFH</v>
      </c>
      <c r="U100" s="64" t="str">
        <f t="shared" si="39"/>
        <v>GARUDA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0.6847222222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452</v>
      </c>
      <c r="C101" s="146" t="str">
        <f>IF(B101&gt;1,VLOOKUP(B101,DB!$D$4:$E$800,2,0),"")</f>
        <v>A 320</v>
      </c>
      <c r="D101" s="259">
        <v>0.7097222222222223</v>
      </c>
      <c r="E101" s="231" t="b">
        <v>1</v>
      </c>
      <c r="F101" s="148">
        <v>0.7486111111111111</v>
      </c>
      <c r="G101" s="190" t="b">
        <v>1</v>
      </c>
      <c r="H101" s="228" t="s">
        <v>1084</v>
      </c>
      <c r="I101" s="152" t="str">
        <f>IF(K101&gt;1,VLOOKUP(K101,DB!$A$4:$B$500,2,0),"")</f>
        <v>WADD</v>
      </c>
      <c r="J101" s="153" t="str">
        <f>IF(L101&gt;1,VLOOKUP(L101,DB!$A$4:$B$500,2,0),"")</f>
        <v>WADD</v>
      </c>
      <c r="K101" s="169" t="s">
        <v>518</v>
      </c>
      <c r="L101" s="150" t="s">
        <v>516</v>
      </c>
      <c r="M101" s="168" t="str">
        <f>IF(B101&gt;1,VLOOKUP(B101,DB!$D$4:$F$800,3,0),"")</f>
        <v>CITILINK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0.7097222222</v>
      </c>
      <c r="AE101" s="133">
        <f t="shared" si="41"/>
        <v>0.7486111111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1306</v>
      </c>
      <c r="C102" s="115" t="s">
        <v>966</v>
      </c>
      <c r="D102" s="252">
        <v>0.6993055555555555</v>
      </c>
      <c r="E102" s="229" t="b">
        <v>1</v>
      </c>
      <c r="F102" s="119">
        <v>0.7041666666666667</v>
      </c>
      <c r="G102" s="192" t="b">
        <v>1</v>
      </c>
      <c r="H102" s="230" t="s">
        <v>1100</v>
      </c>
      <c r="I102" s="219" t="s">
        <v>638</v>
      </c>
      <c r="J102" s="120" t="s">
        <v>288</v>
      </c>
      <c r="K102" s="124"/>
      <c r="L102" s="120"/>
      <c r="M102" s="115" t="s">
        <v>507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35</v>
      </c>
      <c r="AA102" s="14"/>
      <c r="AD102" s="133">
        <f t="shared" si="40"/>
        <v>0.6993055556</v>
      </c>
      <c r="AE102" s="133">
        <f t="shared" si="41"/>
        <v>0.7041666667</v>
      </c>
    </row>
    <row r="103">
      <c r="A103" s="168">
        <v>86.0</v>
      </c>
      <c r="B103" s="168" t="s">
        <v>833</v>
      </c>
      <c r="C103" s="146" t="str">
        <f>IF(B103&gt;1,VLOOKUP(B103,DB!$D$4:$E$800,2,0),"")</f>
        <v>B 733</v>
      </c>
      <c r="D103" s="259">
        <v>0.7326388888888888</v>
      </c>
      <c r="E103" s="231" t="b">
        <v>1</v>
      </c>
      <c r="F103" s="148">
        <v>0.8145833333333333</v>
      </c>
      <c r="G103" s="190" t="b">
        <v>1</v>
      </c>
      <c r="H103" s="228" t="s">
        <v>1101</v>
      </c>
      <c r="I103" s="152" t="str">
        <f>IF(K103&gt;1,VLOOKUP(K103,DB!$A$4:$B$500,2,0),"")</f>
        <v>WIDN</v>
      </c>
      <c r="J103" s="153" t="str">
        <f>IF(L103&gt;1,VLOOKUP(L103,DB!$A$4:$B$500,2,0),"")</f>
        <v>WALL</v>
      </c>
      <c r="K103" s="169" t="s">
        <v>316</v>
      </c>
      <c r="L103" s="150" t="s">
        <v>617</v>
      </c>
      <c r="M103" s="168" t="str">
        <f>IF(B103&gt;1,VLOOKUP(B103,DB!$D$4:$F$800,3,0),"")</f>
        <v>TRIGANA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Z102-'10'!Z102</f>
        <v>-2</v>
      </c>
      <c r="AC103" s="133"/>
      <c r="AD103" s="133">
        <f t="shared" si="40"/>
        <v>0.7326388889</v>
      </c>
      <c r="AE103" s="133">
        <f t="shared" si="41"/>
        <v>0.8145833333</v>
      </c>
    </row>
    <row r="104">
      <c r="A104" s="115">
        <v>87.0</v>
      </c>
      <c r="B104" s="115" t="s">
        <v>502</v>
      </c>
      <c r="C104" s="117" t="str">
        <f>IF(B104&gt;1,VLOOKUP(B104,DB!$D$4:$E$800,2,0),"")</f>
        <v>ATR 72</v>
      </c>
      <c r="D104" s="252">
        <v>0.7652777777777777</v>
      </c>
      <c r="E104" s="229" t="b">
        <v>1</v>
      </c>
      <c r="F104" s="119"/>
      <c r="G104" s="192" t="b">
        <v>0</v>
      </c>
      <c r="H104" s="230" t="s">
        <v>1076</v>
      </c>
      <c r="I104" s="122" t="str">
        <f>IF(K104&gt;1,VLOOKUP(K104,DB!$A$4:$B$500,2,0),"")</f>
        <v>WAHH</v>
      </c>
      <c r="J104" s="123" t="str">
        <f>IF(L104&gt;1,VLOOKUP(L104,DB!$A$4:$B$500,2,0),"")</f>
        <v/>
      </c>
      <c r="K104" s="124" t="s">
        <v>539</v>
      </c>
      <c r="L104" s="120"/>
      <c r="M104" s="115" t="str">
        <f>IF(B104&gt;1,VLOOKUP(B104,DB!$D$4:$F$800,3,0),"")</f>
        <v>CITILINK</v>
      </c>
      <c r="N104" s="193"/>
      <c r="O104" s="128" t="str">
        <f t="shared" si="34"/>
        <v>RON</v>
      </c>
      <c r="Q104" s="64" t="str">
        <f t="shared" si="35"/>
        <v>A1</v>
      </c>
      <c r="R104" s="64" t="str">
        <f t="shared" si="36"/>
        <v>RON</v>
      </c>
      <c r="S104" s="64" t="str">
        <f t="shared" si="37"/>
        <v>ATR 72</v>
      </c>
      <c r="T104" s="64" t="str">
        <f t="shared" si="38"/>
        <v>PK-GJV</v>
      </c>
      <c r="U104" s="64" t="str">
        <f t="shared" si="39"/>
        <v>CITILINK</v>
      </c>
      <c r="AC104" s="133"/>
      <c r="AD104" s="133">
        <f t="shared" si="40"/>
        <v>0.7652777778</v>
      </c>
      <c r="AE104" s="133" t="str">
        <f t="shared" si="41"/>
        <v>-</v>
      </c>
    </row>
    <row r="105">
      <c r="A105" s="168">
        <v>88.0</v>
      </c>
      <c r="B105" s="168" t="s">
        <v>307</v>
      </c>
      <c r="C105" s="146" t="str">
        <f>IF(B105&gt;1,VLOOKUP(B105,DB!$D$4:$E$800,2,0),"")</f>
        <v>A 320</v>
      </c>
      <c r="D105" s="259">
        <v>0.6701388888888888</v>
      </c>
      <c r="E105" s="231" t="b">
        <v>1</v>
      </c>
      <c r="F105" s="148">
        <v>0.7347222222222223</v>
      </c>
      <c r="G105" s="190" t="b">
        <v>1</v>
      </c>
      <c r="H105" s="228" t="s">
        <v>1076</v>
      </c>
      <c r="I105" s="221" t="s">
        <v>1161</v>
      </c>
      <c r="J105" s="153" t="str">
        <f>IF(L105&gt;1,VLOOKUP(L105,DB!$A$4:$B$500,2,0),"")</f>
        <v>WARR</v>
      </c>
      <c r="K105" s="169" t="s">
        <v>7</v>
      </c>
      <c r="L105" s="150" t="s">
        <v>224</v>
      </c>
      <c r="M105" s="168" t="str">
        <f>IF(B105&gt;1,VLOOKUP(B105,DB!$D$4:$F$800,3,0),"")</f>
        <v>BATIK AIR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0.6701388889</v>
      </c>
      <c r="AE105" s="133">
        <f t="shared" si="41"/>
        <v>0.7347222222</v>
      </c>
    </row>
    <row r="106">
      <c r="A106" s="115">
        <v>89.0</v>
      </c>
      <c r="B106" s="115" t="s">
        <v>823</v>
      </c>
      <c r="C106" s="117" t="str">
        <f>IF(B106&gt;1,VLOOKUP(B106,DB!$D$4:$E$800,2,0),"")</f>
        <v>B 733</v>
      </c>
      <c r="D106" s="252">
        <v>0.7875</v>
      </c>
      <c r="E106" s="229" t="b">
        <v>1</v>
      </c>
      <c r="F106" s="119">
        <v>0.9097222222222222</v>
      </c>
      <c r="G106" s="192" t="b">
        <v>1</v>
      </c>
      <c r="H106" s="230" t="s">
        <v>1093</v>
      </c>
      <c r="I106" s="122" t="str">
        <f>IF(K106&gt;1,VLOOKUP(K106,DB!$A$4:$B$500,2,0),"")</f>
        <v>WAGG</v>
      </c>
      <c r="J106" s="123" t="str">
        <f>IF(L106&gt;1,VLOOKUP(L106,DB!$A$4:$B$500,2,0),"")</f>
        <v>WAAA</v>
      </c>
      <c r="K106" s="124" t="s">
        <v>304</v>
      </c>
      <c r="L106" s="120" t="s">
        <v>335</v>
      </c>
      <c r="M106" s="115" t="str">
        <f>IF(B106&gt;1,VLOOKUP(B106,DB!$D$4:$F$800,3,0),"")</f>
        <v>TRIGANA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0.7875</v>
      </c>
      <c r="AE106" s="133">
        <f t="shared" si="41"/>
        <v>0.9097222222</v>
      </c>
    </row>
    <row r="107">
      <c r="A107" s="168">
        <v>90.0</v>
      </c>
      <c r="B107" s="168" t="s">
        <v>24</v>
      </c>
      <c r="C107" s="146" t="str">
        <f>IF(B107&gt;1,VLOOKUP(B107,DB!$D$4:$E$800,2,0),"")</f>
        <v>B 733</v>
      </c>
      <c r="D107" s="259">
        <v>0.7861111111111111</v>
      </c>
      <c r="E107" s="231" t="b">
        <v>1</v>
      </c>
      <c r="F107" s="148">
        <v>0.9194444444444444</v>
      </c>
      <c r="G107" s="190" t="b">
        <v>1</v>
      </c>
      <c r="H107" s="228" t="s">
        <v>1088</v>
      </c>
      <c r="I107" s="221" t="s">
        <v>35</v>
      </c>
      <c r="J107" s="150" t="s">
        <v>23</v>
      </c>
      <c r="K107" s="169"/>
      <c r="L107" s="150"/>
      <c r="M107" s="168" t="str">
        <f>IF(B107&gt;1,VLOOKUP(B107,DB!$D$4:$F$800,3,0),"")</f>
        <v>AIRNESIA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0.7861111111</v>
      </c>
      <c r="AE107" s="133">
        <f t="shared" si="41"/>
        <v>0.9194444444</v>
      </c>
    </row>
    <row r="108">
      <c r="A108" s="115">
        <v>91.0</v>
      </c>
      <c r="B108" s="115" t="s">
        <v>282</v>
      </c>
      <c r="C108" s="117" t="str">
        <f>IF(B108&gt;1,VLOOKUP(B108,DB!$D$4:$E$800,2,0),"")</f>
        <v>A 320</v>
      </c>
      <c r="D108" s="252">
        <v>0.7770833333333333</v>
      </c>
      <c r="E108" s="229" t="b">
        <v>1</v>
      </c>
      <c r="F108" s="119">
        <v>0.8104166666666667</v>
      </c>
      <c r="G108" s="192" t="b">
        <v>1</v>
      </c>
      <c r="H108" s="230" t="s">
        <v>1100</v>
      </c>
      <c r="I108" s="122" t="str">
        <f>IF(K108&gt;1,VLOOKUP(K108,DB!$A$4:$B$500,2,0),"")</f>
        <v>WAHS</v>
      </c>
      <c r="J108" s="123" t="str">
        <f>IF(L108&gt;1,VLOOKUP(L108,DB!$A$4:$B$500,2,0),"")</f>
        <v>WIBB</v>
      </c>
      <c r="K108" s="124" t="s">
        <v>260</v>
      </c>
      <c r="L108" s="120" t="s">
        <v>177</v>
      </c>
      <c r="M108" s="115" t="str">
        <f>IF(B108&gt;1,VLOOKUP(B108,DB!$D$4:$F$800,3,0),"")</f>
        <v>BATIK AIR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0.7770833333</v>
      </c>
      <c r="AE108" s="133">
        <f t="shared" si="41"/>
        <v>0.8104166667</v>
      </c>
    </row>
    <row r="109">
      <c r="A109" s="168">
        <v>92.0</v>
      </c>
      <c r="B109" s="168" t="s">
        <v>83</v>
      </c>
      <c r="C109" s="146" t="str">
        <f>IF(B109&gt;1,VLOOKUP(B109,DB!$D$4:$E$800,2,0),"")</f>
        <v>A 320</v>
      </c>
      <c r="D109" s="259">
        <v>0.7798611111111111</v>
      </c>
      <c r="E109" s="231" t="b">
        <v>1</v>
      </c>
      <c r="F109" s="148">
        <v>0.8798611111111111</v>
      </c>
      <c r="G109" s="190" t="b">
        <v>1</v>
      </c>
      <c r="H109" s="228" t="s">
        <v>1079</v>
      </c>
      <c r="I109" s="152" t="str">
        <f>IF(K109&gt;1,VLOOKUP(K109,DB!$A$4:$B$500,2,0),"")</f>
        <v>WIMM</v>
      </c>
      <c r="J109" s="150" t="s">
        <v>1142</v>
      </c>
      <c r="K109" s="169" t="s">
        <v>139</v>
      </c>
      <c r="L109" s="150"/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0.7798611111</v>
      </c>
      <c r="AE109" s="133">
        <f t="shared" si="41"/>
        <v>0.8798611111</v>
      </c>
    </row>
    <row r="110">
      <c r="A110" s="115">
        <v>93.0</v>
      </c>
      <c r="B110" s="115" t="s">
        <v>705</v>
      </c>
      <c r="C110" s="117" t="str">
        <f>IF(B110&gt;1,VLOOKUP(B110,DB!$D$4:$E$800,2,0),"")</f>
        <v>CT 680</v>
      </c>
      <c r="D110" s="252">
        <v>0.8152777777777778</v>
      </c>
      <c r="E110" s="229" t="b">
        <v>1</v>
      </c>
      <c r="F110" s="119">
        <v>0.8472222222222222</v>
      </c>
      <c r="G110" s="192" t="b">
        <v>1</v>
      </c>
      <c r="H110" s="230" t="s">
        <v>1096</v>
      </c>
      <c r="I110" s="219" t="s">
        <v>23</v>
      </c>
      <c r="J110" s="120" t="s">
        <v>1133</v>
      </c>
      <c r="K110" s="124"/>
      <c r="L110" s="120"/>
      <c r="M110" s="115" t="str">
        <f>IF(B110&gt;1,VLOOKUP(B110,DB!$D$4:$F$800,3,0),"")</f>
        <v>JIP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0.8152777778</v>
      </c>
      <c r="AE110" s="133">
        <f t="shared" si="41"/>
        <v>0.8472222222</v>
      </c>
    </row>
    <row r="111">
      <c r="A111" s="168">
        <v>94.0</v>
      </c>
      <c r="B111" s="168" t="s">
        <v>197</v>
      </c>
      <c r="C111" s="146" t="str">
        <f>IF(B111&gt;1,VLOOKUP(B111,DB!$D$4:$E$800,2,0),"")</f>
        <v>A 320</v>
      </c>
      <c r="D111" s="259">
        <v>0.8097222222222222</v>
      </c>
      <c r="E111" s="231" t="b">
        <v>1</v>
      </c>
      <c r="F111" s="148">
        <v>0.8458333333333333</v>
      </c>
      <c r="G111" s="190" t="b">
        <v>1</v>
      </c>
      <c r="H111" s="228" t="s">
        <v>1078</v>
      </c>
      <c r="I111" s="152" t="str">
        <f>IF(K111&gt;1,VLOOKUP(K111,DB!$A$4:$B$500,2,0),"")</f>
        <v>WIEE</v>
      </c>
      <c r="J111" s="153" t="str">
        <f>IF(L111&gt;1,VLOOKUP(L111,DB!$A$4:$B$500,2,0),"")</f>
        <v>WARR</v>
      </c>
      <c r="K111" s="169" t="s">
        <v>181</v>
      </c>
      <c r="L111" s="150" t="s">
        <v>228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0.8097222222</v>
      </c>
      <c r="AE111" s="133">
        <f t="shared" si="41"/>
        <v>0.8458333333</v>
      </c>
    </row>
    <row r="112">
      <c r="A112" s="115">
        <v>95.0</v>
      </c>
      <c r="B112" s="115" t="s">
        <v>696</v>
      </c>
      <c r="C112" s="117" t="str">
        <f>IF(B112&gt;1,VLOOKUP(B112,DB!$D$4:$E$800,2,0),"")</f>
        <v>EMB 135</v>
      </c>
      <c r="D112" s="252">
        <v>0.8013888888888889</v>
      </c>
      <c r="E112" s="229" t="b">
        <v>1</v>
      </c>
      <c r="F112" s="119">
        <v>0.8048611111111111</v>
      </c>
      <c r="G112" s="192" t="b">
        <v>1</v>
      </c>
      <c r="H112" s="230" t="s">
        <v>1096</v>
      </c>
      <c r="I112" s="219" t="s">
        <v>75</v>
      </c>
      <c r="J112" s="120" t="s">
        <v>1171</v>
      </c>
      <c r="K112" s="124"/>
      <c r="L112" s="120"/>
      <c r="M112" s="115" t="str">
        <f>IF(B112&gt;1,VLOOKUP(B112,DB!$D$4:$F$800,3,0),"")</f>
        <v>IAT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0.8013888889</v>
      </c>
      <c r="AE112" s="133">
        <f t="shared" si="41"/>
        <v>0.8048611111</v>
      </c>
    </row>
    <row r="113">
      <c r="A113" s="168">
        <v>96.0</v>
      </c>
      <c r="B113" s="168" t="s">
        <v>303</v>
      </c>
      <c r="C113" s="146" t="str">
        <f>IF(B113&gt;1,VLOOKUP(B113,DB!$D$4:$E$800,2,0),"")</f>
        <v>A 320</v>
      </c>
      <c r="D113" s="259">
        <v>0.8111111111111111</v>
      </c>
      <c r="E113" s="231" t="b">
        <v>1</v>
      </c>
      <c r="F113" s="148"/>
      <c r="G113" s="190" t="b">
        <v>0</v>
      </c>
      <c r="H113" s="228" t="s">
        <v>1084</v>
      </c>
      <c r="I113" s="152" t="str">
        <f>IF(K113&gt;1,VLOOKUP(K113,DB!$A$4:$B$500,2,0),"")</f>
        <v>WAHI</v>
      </c>
      <c r="J113" s="153" t="str">
        <f>IF(L113&gt;1,VLOOKUP(L113,DB!$A$4:$B$500,2,0),"")</f>
        <v/>
      </c>
      <c r="K113" s="169" t="s">
        <v>230</v>
      </c>
      <c r="L113" s="150"/>
      <c r="M113" s="168" t="str">
        <f>IF(B113&gt;1,VLOOKUP(B113,DB!$D$4:$F$800,3,0),"")</f>
        <v>BATIK AIR</v>
      </c>
      <c r="N113" s="200"/>
      <c r="O113" s="155" t="str">
        <f t="shared" si="34"/>
        <v>RON</v>
      </c>
      <c r="Q113" s="64" t="str">
        <f t="shared" si="35"/>
        <v>B1</v>
      </c>
      <c r="R113" s="64" t="str">
        <f t="shared" si="36"/>
        <v>RON</v>
      </c>
      <c r="S113" s="64" t="str">
        <f t="shared" si="37"/>
        <v>A 320</v>
      </c>
      <c r="T113" s="64" t="str">
        <f t="shared" si="38"/>
        <v>PK-LUS</v>
      </c>
      <c r="U113" s="64" t="str">
        <f t="shared" si="39"/>
        <v>BATIK AIR</v>
      </c>
      <c r="AC113" s="133"/>
      <c r="AD113" s="133">
        <f t="shared" si="40"/>
        <v>0.8111111111</v>
      </c>
      <c r="AE113" s="133" t="str">
        <f t="shared" si="41"/>
        <v>-</v>
      </c>
    </row>
    <row r="114">
      <c r="A114" s="115">
        <v>97.0</v>
      </c>
      <c r="B114" s="115" t="s">
        <v>297</v>
      </c>
      <c r="C114" s="117" t="str">
        <f>IF(B114&gt;1,VLOOKUP(B114,DB!$D$4:$E$800,2,0),"")</f>
        <v>A 320</v>
      </c>
      <c r="D114" s="252">
        <v>0.8520833333333333</v>
      </c>
      <c r="E114" s="229" t="b">
        <v>1</v>
      </c>
      <c r="F114" s="119">
        <v>0.8944444444444445</v>
      </c>
      <c r="G114" s="192" t="b">
        <v>1</v>
      </c>
      <c r="H114" s="230" t="s">
        <v>1077</v>
      </c>
      <c r="I114" s="122" t="str">
        <f>IF(K114&gt;1,VLOOKUP(K114,DB!$A$4:$B$500,2,0),"")</f>
        <v>WADD</v>
      </c>
      <c r="J114" s="120" t="s">
        <v>1145</v>
      </c>
      <c r="K114" s="124" t="s">
        <v>194</v>
      </c>
      <c r="L114" s="120"/>
      <c r="M114" s="115" t="str">
        <f>IF(B114&gt;1,VLOOKUP(B114,DB!$D$4:$F$800,3,0),"")</f>
        <v>BATIK AIR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0.8520833333</v>
      </c>
      <c r="AE114" s="133">
        <f t="shared" si="41"/>
        <v>0.8944444444</v>
      </c>
    </row>
    <row r="115">
      <c r="A115" s="168">
        <v>98.0</v>
      </c>
      <c r="B115" s="168" t="s">
        <v>819</v>
      </c>
      <c r="C115" s="146" t="str">
        <f>IF(B115&gt;1,VLOOKUP(B115,DB!$D$4:$E$800,2,0),"")</f>
        <v>B 733</v>
      </c>
      <c r="D115" s="259">
        <v>0.8222222222222222</v>
      </c>
      <c r="E115" s="231" t="b">
        <v>1</v>
      </c>
      <c r="F115" s="148">
        <v>0.9</v>
      </c>
      <c r="G115" s="190" t="b">
        <v>1</v>
      </c>
      <c r="H115" s="228" t="s">
        <v>1097</v>
      </c>
      <c r="I115" s="221" t="s">
        <v>1142</v>
      </c>
      <c r="J115" s="153" t="str">
        <f>IF(L115&gt;1,VLOOKUP(L115,DB!$A$4:$B$500,2,0),"")</f>
        <v>WIMM</v>
      </c>
      <c r="K115" s="169"/>
      <c r="L115" s="150" t="s">
        <v>111</v>
      </c>
      <c r="M115" s="168" t="str">
        <f>IF(B115&gt;1,VLOOKUP(B115,DB!$D$4:$F$800,3,0),"")</f>
        <v>TRI MG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0.8222222222</v>
      </c>
      <c r="AE115" s="133">
        <f t="shared" si="41"/>
        <v>0.9</v>
      </c>
    </row>
    <row r="116">
      <c r="A116" s="115">
        <v>99.0</v>
      </c>
      <c r="B116" s="115" t="s">
        <v>827</v>
      </c>
      <c r="C116" s="117" t="str">
        <f>IF(B116&gt;1,VLOOKUP(B116,DB!$D$4:$E$800,2,0),"")</f>
        <v>B 733</v>
      </c>
      <c r="D116" s="252">
        <v>0.8659722222222223</v>
      </c>
      <c r="E116" s="229" t="b">
        <v>1</v>
      </c>
      <c r="F116" s="119">
        <v>0.9368055555555556</v>
      </c>
      <c r="G116" s="192" t="b">
        <v>1</v>
      </c>
      <c r="H116" s="230" t="s">
        <v>1101</v>
      </c>
      <c r="I116" s="122" t="str">
        <f>IF(K116&gt;1,VLOOKUP(K116,DB!$A$4:$B$500,2,0),"")</f>
        <v>WIOO</v>
      </c>
      <c r="J116" s="123" t="str">
        <f>IF(L116&gt;1,VLOOKUP(L116,DB!$A$4:$B$500,2,0),"")</f>
        <v>WIMM</v>
      </c>
      <c r="K116" s="124" t="s">
        <v>384</v>
      </c>
      <c r="L116" s="120" t="s">
        <v>290</v>
      </c>
      <c r="M116" s="115" t="str">
        <f>IF(B116&gt;1,VLOOKUP(B116,DB!$D$4:$F$800,3,0),"")</f>
        <v>TRIGANA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0.8659722222</v>
      </c>
      <c r="AE116" s="133">
        <f t="shared" si="41"/>
        <v>0.9368055556</v>
      </c>
    </row>
    <row r="117">
      <c r="A117" s="168">
        <v>100.0</v>
      </c>
      <c r="B117" s="168" t="s">
        <v>705</v>
      </c>
      <c r="C117" s="146" t="str">
        <f>IF(B117&gt;1,VLOOKUP(B117,DB!$D$4:$E$800,2,0),"")</f>
        <v>CT 680</v>
      </c>
      <c r="D117" s="259">
        <v>0.8541666666666666</v>
      </c>
      <c r="E117" s="231" t="b">
        <v>1</v>
      </c>
      <c r="F117" s="148"/>
      <c r="G117" s="190" t="b">
        <v>0</v>
      </c>
      <c r="H117" s="228" t="s">
        <v>1133</v>
      </c>
      <c r="I117" s="221" t="s">
        <v>1096</v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>JIP</v>
      </c>
      <c r="N117" s="211"/>
      <c r="O117" s="155" t="str">
        <f t="shared" si="34"/>
        <v>RON</v>
      </c>
      <c r="Q117" s="64" t="str">
        <f t="shared" si="35"/>
        <v>NSA07</v>
      </c>
      <c r="R117" s="64" t="str">
        <f t="shared" si="36"/>
        <v>RON</v>
      </c>
      <c r="S117" s="64" t="str">
        <f t="shared" si="37"/>
        <v>CT 680</v>
      </c>
      <c r="T117" s="64" t="str">
        <f t="shared" si="38"/>
        <v>N-977JH</v>
      </c>
      <c r="U117" s="64" t="str">
        <f t="shared" si="39"/>
        <v>JIP</v>
      </c>
      <c r="AC117" s="133"/>
      <c r="AD117" s="133">
        <f t="shared" si="40"/>
        <v>0.8541666667</v>
      </c>
      <c r="AE117" s="133" t="str">
        <f t="shared" si="41"/>
        <v>-</v>
      </c>
    </row>
    <row r="118">
      <c r="A118" s="115">
        <v>101.0</v>
      </c>
      <c r="B118" s="115" t="s">
        <v>340</v>
      </c>
      <c r="C118" s="117" t="str">
        <f>IF(B118&gt;1,VLOOKUP(B118,DB!$D$4:$E$800,2,0),"")</f>
        <v>ATR 72</v>
      </c>
      <c r="D118" s="252">
        <v>0.8590277777777777</v>
      </c>
      <c r="E118" s="229" t="b">
        <v>1</v>
      </c>
      <c r="F118" s="119"/>
      <c r="G118" s="192" t="b">
        <v>0</v>
      </c>
      <c r="H118" s="230" t="s">
        <v>1100</v>
      </c>
      <c r="I118" s="122" t="str">
        <f>IF(K118&gt;1,VLOOKUP(K118,DB!$A$4:$B$500,2,0),"")</f>
        <v>WIPO</v>
      </c>
      <c r="J118" s="123" t="str">
        <f>IF(L118&gt;1,VLOOKUP(L118,DB!$A$4:$B$500,2,0),"")</f>
        <v/>
      </c>
      <c r="K118" s="124" t="s">
        <v>552</v>
      </c>
      <c r="L118" s="120"/>
      <c r="M118" s="115" t="str">
        <f>IF(B118&gt;1,VLOOKUP(B118,DB!$D$4:$F$800,3,0),"")</f>
        <v>CITILINK</v>
      </c>
      <c r="N118" s="193"/>
      <c r="O118" s="128" t="str">
        <f t="shared" si="34"/>
        <v>RON</v>
      </c>
      <c r="Q118" s="64" t="str">
        <f t="shared" si="35"/>
        <v>B5</v>
      </c>
      <c r="R118" s="64" t="str">
        <f t="shared" si="36"/>
        <v>RON</v>
      </c>
      <c r="S118" s="64" t="str">
        <f t="shared" si="37"/>
        <v>ATR 72</v>
      </c>
      <c r="T118" s="64" t="str">
        <f t="shared" si="38"/>
        <v>PK-GJT</v>
      </c>
      <c r="U118" s="64" t="str">
        <f t="shared" si="39"/>
        <v>CITILINK</v>
      </c>
      <c r="AC118" s="133"/>
      <c r="AD118" s="133">
        <f t="shared" si="40"/>
        <v>0.8590277778</v>
      </c>
      <c r="AE118" s="133" t="str">
        <f t="shared" si="41"/>
        <v>-</v>
      </c>
    </row>
    <row r="119">
      <c r="A119" s="168">
        <v>102.0</v>
      </c>
      <c r="B119" s="168" t="s">
        <v>431</v>
      </c>
      <c r="C119" s="146" t="str">
        <f>IF(B119&gt;1,VLOOKUP(B119,DB!$D$4:$E$800,2,0),"")</f>
        <v>A 320</v>
      </c>
      <c r="D119" s="259">
        <v>0.8888888888888888</v>
      </c>
      <c r="E119" s="231" t="b">
        <v>1</v>
      </c>
      <c r="F119" s="148"/>
      <c r="G119" s="190" t="b">
        <v>0</v>
      </c>
      <c r="H119" s="228" t="s">
        <v>1080</v>
      </c>
      <c r="I119" s="152" t="str">
        <f>IF(K119&gt;1,VLOOKUP(K119,DB!$A$4:$B$500,2,0),"")</f>
        <v>WIMM</v>
      </c>
      <c r="J119" s="153" t="str">
        <f>IF(L119&gt;1,VLOOKUP(L119,DB!$A$4:$B$500,2,0),"")</f>
        <v/>
      </c>
      <c r="K119" s="169" t="s">
        <v>441</v>
      </c>
      <c r="L119" s="150"/>
      <c r="M119" s="168" t="str">
        <f>IF(B119&gt;1,VLOOKUP(B119,DB!$D$4:$F$800,3,0),"")</f>
        <v>CITILINK</v>
      </c>
      <c r="N119" s="200"/>
      <c r="O119" s="155" t="str">
        <f t="shared" si="34"/>
        <v>RON</v>
      </c>
      <c r="Q119" s="64" t="str">
        <f t="shared" si="35"/>
        <v>A3</v>
      </c>
      <c r="R119" s="64" t="str">
        <f t="shared" si="36"/>
        <v>RON</v>
      </c>
      <c r="S119" s="64" t="str">
        <f t="shared" si="37"/>
        <v>A 320</v>
      </c>
      <c r="T119" s="64" t="str">
        <f t="shared" si="38"/>
        <v>PK-GQQ</v>
      </c>
      <c r="U119" s="64" t="str">
        <f t="shared" si="39"/>
        <v>CITILINK</v>
      </c>
      <c r="AC119" s="133"/>
      <c r="AD119" s="133">
        <f t="shared" si="40"/>
        <v>0.8888888889</v>
      </c>
      <c r="AE119" s="133" t="str">
        <f t="shared" si="41"/>
        <v>-</v>
      </c>
    </row>
    <row r="120">
      <c r="A120" s="115">
        <v>103.0</v>
      </c>
      <c r="B120" s="115" t="s">
        <v>715</v>
      </c>
      <c r="C120" s="117" t="str">
        <f>IF(B120&gt;1,VLOOKUP(B120,DB!$D$4:$E$800,2,0),"")</f>
        <v>ATR 72</v>
      </c>
      <c r="D120" s="252">
        <v>0.8965277777777778</v>
      </c>
      <c r="E120" s="229" t="b">
        <v>1</v>
      </c>
      <c r="F120" s="119"/>
      <c r="G120" s="192" t="b">
        <v>0</v>
      </c>
      <c r="H120" s="230" t="s">
        <v>1078</v>
      </c>
      <c r="I120" s="219" t="s">
        <v>1145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PELITA</v>
      </c>
      <c r="N120" s="193"/>
      <c r="O120" s="128" t="str">
        <f t="shared" si="34"/>
        <v>RON</v>
      </c>
      <c r="Q120" s="64" t="str">
        <f t="shared" si="35"/>
        <v>A2</v>
      </c>
      <c r="R120" s="64" t="str">
        <f t="shared" si="36"/>
        <v>RON</v>
      </c>
      <c r="S120" s="64" t="str">
        <f t="shared" si="37"/>
        <v>ATR 72</v>
      </c>
      <c r="T120" s="64" t="str">
        <f t="shared" si="38"/>
        <v>PK-PAH</v>
      </c>
      <c r="U120" s="64" t="str">
        <f t="shared" si="39"/>
        <v>PELITA</v>
      </c>
      <c r="AC120" s="133"/>
      <c r="AD120" s="133">
        <f t="shared" si="40"/>
        <v>0.8965277778</v>
      </c>
      <c r="AE120" s="133" t="str">
        <f t="shared" si="41"/>
        <v>-</v>
      </c>
    </row>
    <row r="121">
      <c r="A121" s="168">
        <v>104.0</v>
      </c>
      <c r="B121" s="168" t="s">
        <v>186</v>
      </c>
      <c r="C121" s="146" t="str">
        <f>IF(B121&gt;1,VLOOKUP(B121,DB!$D$4:$E$800,2,0),"")</f>
        <v>A 320</v>
      </c>
      <c r="D121" s="259">
        <v>0.9472222222222222</v>
      </c>
      <c r="E121" s="231" t="b">
        <v>1</v>
      </c>
      <c r="F121" s="148"/>
      <c r="G121" s="190" t="b">
        <v>0</v>
      </c>
      <c r="H121" s="228" t="s">
        <v>1079</v>
      </c>
      <c r="I121" s="152" t="str">
        <f>IF(K121&gt;1,VLOOKUP(K121,DB!$A$4:$B$500,2,0),"")</f>
        <v>WARR</v>
      </c>
      <c r="J121" s="153" t="str">
        <f>IF(L121&gt;1,VLOOKUP(L121,DB!$A$4:$B$500,2,0),"")</f>
        <v/>
      </c>
      <c r="K121" s="169" t="s">
        <v>222</v>
      </c>
      <c r="L121" s="150"/>
      <c r="M121" s="168" t="str">
        <f>IF(B121&gt;1,VLOOKUP(B121,DB!$D$4:$F$800,3,0),"")</f>
        <v>BATIK AIR</v>
      </c>
      <c r="N121" s="200"/>
      <c r="O121" s="155" t="str">
        <f t="shared" si="34"/>
        <v>RON</v>
      </c>
      <c r="Q121" s="64" t="str">
        <f t="shared" si="35"/>
        <v>B7</v>
      </c>
      <c r="R121" s="64" t="str">
        <f t="shared" si="36"/>
        <v>RON</v>
      </c>
      <c r="S121" s="64" t="str">
        <f t="shared" si="37"/>
        <v>A 320</v>
      </c>
      <c r="T121" s="64" t="str">
        <f t="shared" si="38"/>
        <v>PK-LAO</v>
      </c>
      <c r="U121" s="64" t="str">
        <f t="shared" si="39"/>
        <v>BATIK AIR</v>
      </c>
      <c r="AC121" s="133"/>
      <c r="AD121" s="133">
        <f t="shared" si="40"/>
        <v>0.9472222222</v>
      </c>
      <c r="AE121" s="133" t="str">
        <f t="shared" si="41"/>
        <v>-</v>
      </c>
    </row>
    <row r="122">
      <c r="A122" s="115">
        <v>105.0</v>
      </c>
      <c r="B122" s="115" t="s">
        <v>83</v>
      </c>
      <c r="C122" s="117" t="str">
        <f>IF(B122&gt;1,VLOOKUP(B122,DB!$D$4:$E$800,2,0),"")</f>
        <v>A 320</v>
      </c>
      <c r="D122" s="252">
        <v>0.8868055555555555</v>
      </c>
      <c r="E122" s="229" t="b">
        <v>1</v>
      </c>
      <c r="F122" s="119"/>
      <c r="G122" s="192" t="b">
        <v>0</v>
      </c>
      <c r="H122" s="230" t="s">
        <v>1142</v>
      </c>
      <c r="I122" s="219" t="s">
        <v>1079</v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>BATIK AIR</v>
      </c>
      <c r="N122" s="193"/>
      <c r="O122" s="128" t="str">
        <f t="shared" si="34"/>
        <v>RON</v>
      </c>
      <c r="Q122" s="64" t="str">
        <f t="shared" si="35"/>
        <v>SA05</v>
      </c>
      <c r="R122" s="64" t="str">
        <f t="shared" si="36"/>
        <v>RON</v>
      </c>
      <c r="S122" s="64" t="str">
        <f t="shared" si="37"/>
        <v>A 320</v>
      </c>
      <c r="T122" s="64" t="str">
        <f t="shared" si="38"/>
        <v>PK-BKT</v>
      </c>
      <c r="U122" s="64" t="str">
        <f t="shared" si="39"/>
        <v>BATIK AIR</v>
      </c>
      <c r="AC122" s="133"/>
      <c r="AD122" s="133">
        <f t="shared" si="40"/>
        <v>0.8868055556</v>
      </c>
      <c r="AE122" s="133" t="str">
        <f t="shared" si="41"/>
        <v>-</v>
      </c>
    </row>
    <row r="123">
      <c r="A123" s="282">
        <v>106.0</v>
      </c>
      <c r="B123" s="282" t="s">
        <v>297</v>
      </c>
      <c r="C123" s="283" t="str">
        <f>IF(B123&gt;1,VLOOKUP(B123,DB!$D$4:$E$800,2,0),"")</f>
        <v>A 320</v>
      </c>
      <c r="D123" s="284">
        <v>0.9013888888888889</v>
      </c>
      <c r="E123" s="285" t="b">
        <v>1</v>
      </c>
      <c r="F123" s="286"/>
      <c r="G123" s="287" t="b">
        <v>0</v>
      </c>
      <c r="H123" s="288" t="s">
        <v>1145</v>
      </c>
      <c r="I123" s="364" t="s">
        <v>1077</v>
      </c>
      <c r="J123" s="290" t="str">
        <f>IF(L123&gt;1,VLOOKUP(L123,DB!$A$4:$B$500,2,0),"")</f>
        <v/>
      </c>
      <c r="K123" s="291"/>
      <c r="L123" s="406"/>
      <c r="M123" s="282" t="str">
        <f>IF(B123&gt;1,VLOOKUP(B123,DB!$D$4:$F$800,3,0),"")</f>
        <v>BATIK AIR</v>
      </c>
      <c r="N123" s="293"/>
      <c r="O123" s="294" t="str">
        <f t="shared" si="34"/>
        <v>RON</v>
      </c>
      <c r="Q123" s="64" t="str">
        <f t="shared" si="35"/>
        <v>SA08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PK-LUP</v>
      </c>
      <c r="U123" s="64" t="str">
        <f t="shared" si="39"/>
        <v>BATIK AIR</v>
      </c>
      <c r="AC123" s="133"/>
      <c r="AD123" s="133">
        <f t="shared" si="40"/>
        <v>0.9013888889</v>
      </c>
      <c r="AE123" s="133" t="str">
        <f t="shared" si="41"/>
        <v>-</v>
      </c>
    </row>
    <row r="124">
      <c r="A124" s="314"/>
      <c r="B124" s="314"/>
      <c r="C124" s="315"/>
      <c r="D124" s="316"/>
      <c r="E124" s="317"/>
      <c r="F124" s="317"/>
      <c r="G124" s="314"/>
      <c r="H124" s="318"/>
      <c r="I124" s="319"/>
      <c r="J124" s="320"/>
      <c r="K124" s="321"/>
      <c r="L124" s="314"/>
      <c r="M124" s="314"/>
      <c r="N124" s="323"/>
      <c r="O124" s="315"/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0"/>
        <v>-</v>
      </c>
      <c r="AE124" s="133" t="str">
        <f t="shared" si="41"/>
        <v>-</v>
      </c>
    </row>
    <row r="125">
      <c r="A125" s="314"/>
      <c r="B125" s="314"/>
      <c r="C125" s="315"/>
      <c r="D125" s="316"/>
      <c r="E125" s="317"/>
      <c r="F125" s="317"/>
      <c r="G125" s="314"/>
      <c r="H125" s="318"/>
      <c r="I125" s="319"/>
      <c r="J125" s="320"/>
      <c r="K125" s="321"/>
      <c r="L125" s="322"/>
      <c r="M125" s="314"/>
      <c r="N125" s="323"/>
      <c r="O125" s="315"/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314"/>
      <c r="B126" s="314"/>
      <c r="C126" s="315"/>
      <c r="D126" s="316"/>
      <c r="E126" s="317"/>
      <c r="F126" s="317"/>
      <c r="G126" s="314"/>
      <c r="H126" s="318"/>
      <c r="I126" s="319"/>
      <c r="J126" s="320"/>
      <c r="K126" s="321"/>
      <c r="L126" s="314"/>
      <c r="M126" s="314"/>
      <c r="N126" s="323"/>
      <c r="O126" s="315"/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314"/>
      <c r="B127" s="314"/>
      <c r="C127" s="315"/>
      <c r="D127" s="316"/>
      <c r="E127" s="317"/>
      <c r="F127" s="317"/>
      <c r="G127" s="314"/>
      <c r="H127" s="318"/>
      <c r="I127" s="319"/>
      <c r="J127" s="320"/>
      <c r="K127" s="321"/>
      <c r="L127" s="322"/>
      <c r="M127" s="314"/>
      <c r="N127" s="324"/>
      <c r="O127" s="315"/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314"/>
      <c r="B128" s="314"/>
      <c r="C128" s="315"/>
      <c r="D128" s="316"/>
      <c r="E128" s="317"/>
      <c r="F128" s="317"/>
      <c r="G128" s="314"/>
      <c r="H128" s="318"/>
      <c r="I128" s="319"/>
      <c r="J128" s="320"/>
      <c r="K128" s="321"/>
      <c r="L128" s="314"/>
      <c r="M128" s="314"/>
      <c r="N128" s="323"/>
      <c r="O128" s="315"/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314"/>
      <c r="B129" s="314"/>
      <c r="C129" s="315"/>
      <c r="D129" s="316"/>
      <c r="E129" s="317"/>
      <c r="F129" s="325"/>
      <c r="G129" s="314"/>
      <c r="H129" s="318"/>
      <c r="I129" s="319"/>
      <c r="J129" s="320"/>
      <c r="K129" s="321"/>
      <c r="L129" s="322"/>
      <c r="M129" s="314"/>
      <c r="N129" s="323"/>
      <c r="O129" s="315"/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314"/>
      <c r="B130" s="314"/>
      <c r="C130" s="315"/>
      <c r="D130" s="316"/>
      <c r="E130" s="317"/>
      <c r="F130" s="317"/>
      <c r="G130" s="314"/>
      <c r="H130" s="318"/>
      <c r="I130" s="319"/>
      <c r="J130" s="320"/>
      <c r="K130" s="321"/>
      <c r="L130" s="314"/>
      <c r="M130" s="314"/>
      <c r="N130" s="314"/>
      <c r="O130" s="315"/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314"/>
      <c r="B131" s="314"/>
      <c r="C131" s="315"/>
      <c r="D131" s="316"/>
      <c r="E131" s="317"/>
      <c r="F131" s="325"/>
      <c r="G131" s="314"/>
      <c r="H131" s="318"/>
      <c r="I131" s="319"/>
      <c r="J131" s="320"/>
      <c r="K131" s="321"/>
      <c r="L131" s="322"/>
      <c r="M131" s="314"/>
      <c r="N131" s="323"/>
      <c r="O131" s="315"/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314"/>
      <c r="B132" s="314"/>
      <c r="C132" s="315"/>
      <c r="D132" s="316"/>
      <c r="E132" s="317"/>
      <c r="F132" s="317"/>
      <c r="G132" s="314"/>
      <c r="H132" s="318"/>
      <c r="I132" s="319"/>
      <c r="J132" s="320"/>
      <c r="K132" s="321"/>
      <c r="L132" s="314"/>
      <c r="M132" s="314"/>
      <c r="N132" s="323"/>
      <c r="O132" s="315"/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314"/>
      <c r="B133" s="314"/>
      <c r="C133" s="315"/>
      <c r="D133" s="316"/>
      <c r="E133" s="317"/>
      <c r="F133" s="317"/>
      <c r="G133" s="314"/>
      <c r="H133" s="318"/>
      <c r="I133" s="319"/>
      <c r="J133" s="320"/>
      <c r="K133" s="321"/>
      <c r="L133" s="322"/>
      <c r="M133" s="314"/>
      <c r="N133" s="323"/>
      <c r="O133" s="315"/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314"/>
      <c r="B134" s="314"/>
      <c r="C134" s="315"/>
      <c r="D134" s="316"/>
      <c r="E134" s="317"/>
      <c r="F134" s="317"/>
      <c r="G134" s="314"/>
      <c r="H134" s="318"/>
      <c r="I134" s="319"/>
      <c r="J134" s="320"/>
      <c r="K134" s="321"/>
      <c r="L134" s="314"/>
      <c r="M134" s="314"/>
      <c r="N134" s="323"/>
      <c r="O134" s="315"/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314"/>
      <c r="B135" s="314"/>
      <c r="C135" s="315"/>
      <c r="D135" s="316"/>
      <c r="E135" s="317"/>
      <c r="F135" s="317"/>
      <c r="G135" s="314"/>
      <c r="H135" s="318"/>
      <c r="I135" s="319"/>
      <c r="J135" s="320"/>
      <c r="K135" s="321"/>
      <c r="L135" s="322"/>
      <c r="M135" s="314"/>
      <c r="N135" s="323"/>
      <c r="O135" s="315"/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314"/>
      <c r="B136" s="314"/>
      <c r="C136" s="315"/>
      <c r="D136" s="316"/>
      <c r="E136" s="317"/>
      <c r="F136" s="317"/>
      <c r="G136" s="314"/>
      <c r="H136" s="318"/>
      <c r="I136" s="319"/>
      <c r="J136" s="320"/>
      <c r="K136" s="321"/>
      <c r="L136" s="314"/>
      <c r="M136" s="314"/>
      <c r="N136" s="323"/>
      <c r="O136" s="315"/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314"/>
      <c r="B137" s="314"/>
      <c r="C137" s="315"/>
      <c r="D137" s="316"/>
      <c r="E137" s="317"/>
      <c r="F137" s="317"/>
      <c r="G137" s="314"/>
      <c r="H137" s="318"/>
      <c r="I137" s="319"/>
      <c r="J137" s="320"/>
      <c r="K137" s="321"/>
      <c r="L137" s="322"/>
      <c r="M137" s="314"/>
      <c r="N137" s="323"/>
      <c r="O137" s="315"/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314"/>
      <c r="B138" s="314"/>
      <c r="C138" s="315"/>
      <c r="D138" s="316"/>
      <c r="E138" s="317"/>
      <c r="F138" s="317"/>
      <c r="G138" s="314"/>
      <c r="H138" s="318"/>
      <c r="I138" s="319"/>
      <c r="J138" s="320"/>
      <c r="K138" s="321"/>
      <c r="L138" s="314"/>
      <c r="M138" s="314"/>
      <c r="N138" s="323"/>
      <c r="O138" s="315"/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314"/>
      <c r="B139" s="314"/>
      <c r="C139" s="315"/>
      <c r="D139" s="316"/>
      <c r="E139" s="317"/>
      <c r="F139" s="317"/>
      <c r="G139" s="314"/>
      <c r="H139" s="318"/>
      <c r="I139" s="319"/>
      <c r="J139" s="320"/>
      <c r="K139" s="321"/>
      <c r="L139" s="322"/>
      <c r="M139" s="314"/>
      <c r="N139" s="323"/>
      <c r="O139" s="315"/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45789.0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1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1</v>
      </c>
      <c r="BA18" s="141">
        <f t="shared" si="23"/>
        <v>1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PK-GJV</v>
      </c>
      <c r="X19" s="160" t="str">
        <f t="shared" si="6"/>
        <v>ATR 72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1</v>
      </c>
      <c r="BF19" s="141">
        <f t="shared" si="28"/>
        <v>0</v>
      </c>
      <c r="BG19" s="141">
        <f t="shared" si="29"/>
        <v>0</v>
      </c>
      <c r="BH19" s="141">
        <f t="shared" si="30"/>
        <v>1</v>
      </c>
      <c r="BI19" s="141">
        <f t="shared" si="31"/>
        <v>0</v>
      </c>
      <c r="BJ19" s="142">
        <f t="shared" si="32"/>
        <v>0</v>
      </c>
      <c r="BK19" s="143">
        <f t="shared" si="33"/>
        <v>5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PK-GQI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1</v>
      </c>
      <c r="BA20" s="141">
        <f t="shared" si="23"/>
        <v>1</v>
      </c>
      <c r="BB20" s="141">
        <f t="shared" si="24"/>
        <v>1</v>
      </c>
      <c r="BC20" s="141">
        <f t="shared" si="25"/>
        <v>0</v>
      </c>
      <c r="BD20" s="141">
        <f t="shared" si="26"/>
        <v>1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8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PK-GQQ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1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0</v>
      </c>
      <c r="BC21" s="141">
        <f t="shared" si="25"/>
        <v>1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7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PK-GFX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2</v>
      </c>
      <c r="AJ22" s="138">
        <f t="shared" si="8"/>
        <v>2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1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5</v>
      </c>
      <c r="AI23" s="165">
        <f>COUNTIFS($AE$18:$AE$167,"&gt;06:00",$AE$18:$AE$167,"&lt;=07:00")</f>
        <v>6</v>
      </c>
      <c r="AJ23" s="109">
        <f t="shared" si="8"/>
        <v>11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1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2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1</v>
      </c>
      <c r="BF23" s="141">
        <f t="shared" si="28"/>
        <v>0</v>
      </c>
      <c r="BG23" s="141">
        <f t="shared" si="29"/>
        <v>1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7</v>
      </c>
    </row>
    <row r="24">
      <c r="A24" s="115">
        <v>7.0</v>
      </c>
      <c r="B24" s="295" t="s">
        <v>705</v>
      </c>
      <c r="C24" s="117" t="str">
        <f>IF(B24&gt;1,VLOOKUP(B24,DB!$D$4:$E$800,2,0),"")</f>
        <v>CT 680</v>
      </c>
      <c r="D24" s="252" t="s">
        <v>7</v>
      </c>
      <c r="E24" s="119" t="b">
        <v>0</v>
      </c>
      <c r="F24" s="119">
        <v>0.6173611111111111</v>
      </c>
      <c r="G24" s="120" t="b">
        <v>1</v>
      </c>
      <c r="H24" s="230" t="s">
        <v>1133</v>
      </c>
      <c r="I24" s="122" t="str">
        <f>IF(K24&gt;1,VLOOKUP(K24,DB!$A$4:$B$500,2,0),"")</f>
        <v>EX RON</v>
      </c>
      <c r="J24" s="120" t="s">
        <v>1092</v>
      </c>
      <c r="K24" s="124" t="s">
        <v>7</v>
      </c>
      <c r="L24" s="125"/>
      <c r="M24" s="115" t="str">
        <f>IF(B24&gt;1,VLOOKUP(B24,DB!$D$4:$F$800,3,0),"")</f>
        <v>JIP</v>
      </c>
      <c r="N24" s="127"/>
      <c r="O24" s="128" t="str">
        <f t="shared" si="34"/>
        <v/>
      </c>
      <c r="Q24" s="64" t="str">
        <f t="shared" si="35"/>
        <v/>
      </c>
      <c r="R24" s="64" t="str">
        <f t="shared" si="36"/>
        <v/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>
        <f t="shared" si="41"/>
        <v>0.6173611111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4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1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1</v>
      </c>
      <c r="AX24" s="141">
        <f t="shared" si="20"/>
        <v>0</v>
      </c>
      <c r="AY24" s="141">
        <f t="shared" si="21"/>
        <v>0</v>
      </c>
      <c r="AZ24" s="141">
        <f t="shared" si="22"/>
        <v>1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2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5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>N-977JH</v>
      </c>
      <c r="X25" s="160" t="str">
        <f t="shared" si="6"/>
        <v>CT 680</v>
      </c>
      <c r="Y25" s="161" t="str">
        <f t="shared" si="7"/>
        <v>JIP</v>
      </c>
      <c r="Z25" s="104" t="b">
        <v>1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5</v>
      </c>
      <c r="AJ25" s="109">
        <f t="shared" si="8"/>
        <v>8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1</v>
      </c>
      <c r="AX25" s="141">
        <f t="shared" si="20"/>
        <v>1</v>
      </c>
      <c r="AY25" s="141">
        <f t="shared" si="21"/>
        <v>0</v>
      </c>
      <c r="AZ25" s="141">
        <f t="shared" si="22"/>
        <v>1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1</v>
      </c>
      <c r="BF25" s="141">
        <f t="shared" si="28"/>
        <v>0</v>
      </c>
      <c r="BG25" s="141">
        <f t="shared" si="29"/>
        <v>1</v>
      </c>
      <c r="BH25" s="141">
        <f t="shared" si="30"/>
        <v>0</v>
      </c>
      <c r="BI25" s="141">
        <f t="shared" si="31"/>
        <v>0</v>
      </c>
      <c r="BJ25" s="142">
        <f t="shared" si="32"/>
        <v>1</v>
      </c>
      <c r="BK25" s="143">
        <f t="shared" si="33"/>
        <v>8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1136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B. G. S.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5</v>
      </c>
      <c r="AI26" s="137">
        <f>COUNTIFS($AE$18:$AE$167,"&gt;09:00",$AE$18:$AE$167,"&lt;=10:00")</f>
        <v>6</v>
      </c>
      <c r="AJ26" s="138">
        <f t="shared" si="8"/>
        <v>11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1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1</v>
      </c>
    </row>
    <row r="27">
      <c r="A27" s="168">
        <v>10.0</v>
      </c>
      <c r="B27" s="298" t="s">
        <v>775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SUSI AIR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AVANTI</v>
      </c>
      <c r="T27" s="64" t="str">
        <f t="shared" si="38"/>
        <v>PK-BVX</v>
      </c>
      <c r="U27" s="64" t="str">
        <f t="shared" si="39"/>
        <v>SUSI AIR</v>
      </c>
      <c r="V27" s="158" t="s">
        <v>1079</v>
      </c>
      <c r="W27" s="159" t="str">
        <f t="shared" si="5"/>
        <v>PK-LAO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5</v>
      </c>
      <c r="AJ27" s="109">
        <f t="shared" si="8"/>
        <v>9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1</v>
      </c>
      <c r="BE27" s="141">
        <f t="shared" si="27"/>
        <v>0</v>
      </c>
      <c r="BF27" s="141">
        <f t="shared" si="28"/>
        <v>1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7" t="s">
        <v>965</v>
      </c>
      <c r="C28" s="117" t="str">
        <f>IF(B28&gt;1,VLOOKUP(B28,DB!$D$4:$E$800,2,0),"")</f>
        <v>EC 135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PK-LAI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2</v>
      </c>
      <c r="AJ28" s="138">
        <f t="shared" si="8"/>
        <v>7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1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1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296" t="s">
        <v>1042</v>
      </c>
      <c r="C29" s="146" t="str">
        <f>IF(B29&gt;1,VLOOKUP(B29,DB!$D$4:$E$800,2,0),"")</f>
        <v>DHC 6</v>
      </c>
      <c r="D29" s="259" t="s">
        <v>7</v>
      </c>
      <c r="E29" s="148" t="b">
        <v>0</v>
      </c>
      <c r="F29" s="148"/>
      <c r="G29" s="150" t="b">
        <v>0</v>
      </c>
      <c r="H29" s="228" t="s">
        <v>1148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>AIRFAST</v>
      </c>
      <c r="N29" s="170"/>
      <c r="O29" s="155" t="str">
        <f t="shared" si="34"/>
        <v>RON</v>
      </c>
      <c r="Q29" s="64" t="str">
        <f t="shared" si="35"/>
        <v>SA02</v>
      </c>
      <c r="R29" s="64" t="str">
        <f t="shared" si="36"/>
        <v>RON</v>
      </c>
      <c r="S29" s="64" t="str">
        <f t="shared" si="37"/>
        <v>DHC 6</v>
      </c>
      <c r="T29" s="64" t="str">
        <f t="shared" si="38"/>
        <v>PK-OCI</v>
      </c>
      <c r="U29" s="64" t="str">
        <f t="shared" si="39"/>
        <v>AIRFAST</v>
      </c>
      <c r="V29" s="158" t="s">
        <v>1085</v>
      </c>
      <c r="W29" s="159" t="str">
        <f t="shared" si="5"/>
        <v>PK-LUH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3</v>
      </c>
      <c r="AI29" s="165">
        <f>COUNTIFS($AE$18:$AE$167,"&gt;12:00",$AE$18:$AE$167,"&lt;=13:00")</f>
        <v>7</v>
      </c>
      <c r="AJ29" s="109">
        <f t="shared" si="8"/>
        <v>10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1</v>
      </c>
      <c r="BJ29" s="142">
        <f t="shared" si="32"/>
        <v>0</v>
      </c>
      <c r="BK29" s="143">
        <f t="shared" si="33"/>
        <v>1</v>
      </c>
    </row>
    <row r="30">
      <c r="A30" s="115">
        <v>13.0</v>
      </c>
      <c r="B30" s="297" t="s">
        <v>992</v>
      </c>
      <c r="C30" s="117" t="str">
        <f>IF(B30&gt;1,VLOOKUP(B30,DB!$D$4:$E$800,2,0),"")</f>
        <v>DHC 6</v>
      </c>
      <c r="D30" s="252" t="s">
        <v>7</v>
      </c>
      <c r="E30" s="119" t="b">
        <v>0</v>
      </c>
      <c r="F30" s="119"/>
      <c r="G30" s="120" t="b">
        <v>0</v>
      </c>
      <c r="H30" s="230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AIRFAST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PK-OCF</v>
      </c>
      <c r="U30" s="64" t="str">
        <f t="shared" si="39"/>
        <v>AIRFAST</v>
      </c>
      <c r="V30" s="129" t="s">
        <v>1088</v>
      </c>
      <c r="W30" s="130" t="str">
        <f t="shared" si="5"/>
        <v>PK-YRD</v>
      </c>
      <c r="X30" s="131" t="str">
        <f t="shared" si="6"/>
        <v>B 733</v>
      </c>
      <c r="Y30" s="132" t="str">
        <f t="shared" si="7"/>
        <v>TRIGANA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9</v>
      </c>
      <c r="AI30" s="137">
        <f>COUNTIFS($AE$18:$AE$167,"&gt;13:00",$AE$18:$AE$167,"&lt;=14:00")</f>
        <v>5</v>
      </c>
      <c r="AJ30" s="138">
        <f t="shared" si="8"/>
        <v>14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1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1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296" t="s">
        <v>31</v>
      </c>
      <c r="C31" s="146" t="str">
        <f>IF(B31&gt;1,VLOOKUP(B31,DB!$D$4:$E$800,2,0),"")</f>
        <v>B 734</v>
      </c>
      <c r="D31" s="259" t="s">
        <v>7</v>
      </c>
      <c r="E31" s="148" t="b">
        <v>0</v>
      </c>
      <c r="F31" s="148"/>
      <c r="G31" s="150" t="b">
        <v>0</v>
      </c>
      <c r="H31" s="228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B. B. N.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6</v>
      </c>
      <c r="AI31" s="165">
        <f>COUNTIFS($AE$18:$AE$167,"&gt;14:00",$AE$18:$AE$167,"&lt;=15:00")</f>
        <v>8</v>
      </c>
      <c r="AJ31" s="109">
        <f t="shared" si="8"/>
        <v>14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1</v>
      </c>
      <c r="AW31" s="141">
        <f t="shared" si="19"/>
        <v>0</v>
      </c>
      <c r="AX31" s="141">
        <f t="shared" si="20"/>
        <v>0</v>
      </c>
      <c r="AY31" s="141">
        <f t="shared" si="21"/>
        <v>1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1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1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5</v>
      </c>
    </row>
    <row r="32">
      <c r="A32" s="115">
        <v>15.0</v>
      </c>
      <c r="B32" s="295" t="s">
        <v>83</v>
      </c>
      <c r="C32" s="117" t="str">
        <f>IF(B32&gt;1,VLOOKUP(B32,DB!$D$4:$E$800,2,0),"")</f>
        <v>A 320</v>
      </c>
      <c r="D32" s="252" t="s">
        <v>7</v>
      </c>
      <c r="E32" s="119" t="b">
        <v>0</v>
      </c>
      <c r="F32" s="119">
        <v>0.28125</v>
      </c>
      <c r="G32" s="120" t="b">
        <v>1</v>
      </c>
      <c r="H32" s="230" t="s">
        <v>1142</v>
      </c>
      <c r="I32" s="122" t="str">
        <f>IF(K32&gt;1,VLOOKUP(K32,DB!$A$4:$B$500,2,0),"")</f>
        <v>EX RON</v>
      </c>
      <c r="J32" s="120" t="s">
        <v>1080</v>
      </c>
      <c r="K32" s="124" t="s">
        <v>7</v>
      </c>
      <c r="L32" s="128"/>
      <c r="M32" s="115" t="str">
        <f>IF(B32&gt;1,VLOOKUP(B32,DB!$D$4:$F$800,3,0),"")</f>
        <v>BATIK AIR</v>
      </c>
      <c r="N32" s="171"/>
      <c r="O32" s="128" t="str">
        <f t="shared" si="34"/>
        <v/>
      </c>
      <c r="Q32" s="64" t="str">
        <f t="shared" si="35"/>
        <v/>
      </c>
      <c r="R32" s="64" t="str">
        <f t="shared" si="36"/>
        <v/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>PK-NMI</v>
      </c>
      <c r="X32" s="131" t="str">
        <f t="shared" si="6"/>
        <v>B 733</v>
      </c>
      <c r="Y32" s="132" t="str">
        <f t="shared" si="7"/>
        <v>AIRNESIA</v>
      </c>
      <c r="Z32" s="104" t="b">
        <v>1</v>
      </c>
      <c r="AA32" s="64"/>
      <c r="AC32" s="133"/>
      <c r="AD32" s="133" t="str">
        <f t="shared" si="40"/>
        <v>-</v>
      </c>
      <c r="AE32" s="133">
        <f t="shared" si="41"/>
        <v>0.28125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3</v>
      </c>
      <c r="AJ32" s="138">
        <f t="shared" si="8"/>
        <v>5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1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>PK-YSH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4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1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1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5" t="s">
        <v>331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>
        <v>0.4409722222222222</v>
      </c>
      <c r="G34" s="120" t="b">
        <v>1</v>
      </c>
      <c r="H34" s="230" t="s">
        <v>1144</v>
      </c>
      <c r="I34" s="122" t="str">
        <f>IF(K34&gt;1,VLOOKUP(K34,DB!$A$4:$B$500,2,0),"")</f>
        <v>EX RON</v>
      </c>
      <c r="J34" s="120" t="s">
        <v>1096</v>
      </c>
      <c r="K34" s="124" t="s">
        <v>7</v>
      </c>
      <c r="L34" s="125"/>
      <c r="M34" s="115" t="str">
        <f>IF(B34&gt;1,VLOOKUP(B34,DB!$D$4:$F$800,3,0),"")</f>
        <v>BIOMANTARA</v>
      </c>
      <c r="N34" s="171"/>
      <c r="O34" s="128" t="str">
        <f t="shared" si="34"/>
        <v/>
      </c>
      <c r="Q34" s="64" t="str">
        <f t="shared" si="35"/>
        <v/>
      </c>
      <c r="R34" s="64" t="str">
        <f t="shared" si="36"/>
        <v/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>
        <f t="shared" si="41"/>
        <v>0.4409722222</v>
      </c>
      <c r="AF34" s="134">
        <v>0.7090277777777778</v>
      </c>
      <c r="AG34" s="135">
        <v>0.75</v>
      </c>
      <c r="AH34" s="136">
        <f>COUNTIFS($AD$18:$AD$167,"&gt;17:00",$AD$18:$AD$167,"&lt;=18:00")</f>
        <v>5</v>
      </c>
      <c r="AI34" s="137">
        <f>COUNTIFS($AE$18:$AE$167,"&gt;17:00",$AE$18:$AE$167,"&lt;=18:00")</f>
        <v>4</v>
      </c>
      <c r="AJ34" s="138">
        <f t="shared" si="8"/>
        <v>9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2</v>
      </c>
      <c r="AR34" s="187">
        <f t="shared" si="42"/>
        <v>0</v>
      </c>
      <c r="AS34" s="187">
        <f t="shared" si="42"/>
        <v>5</v>
      </c>
      <c r="AT34" s="187">
        <f t="shared" si="42"/>
        <v>4</v>
      </c>
      <c r="AU34" s="187">
        <f t="shared" si="42"/>
        <v>3</v>
      </c>
      <c r="AV34" s="187">
        <f t="shared" si="42"/>
        <v>4</v>
      </c>
      <c r="AW34" s="187">
        <f t="shared" si="42"/>
        <v>3</v>
      </c>
      <c r="AX34" s="187">
        <f t="shared" si="42"/>
        <v>5</v>
      </c>
      <c r="AY34" s="187">
        <f t="shared" si="42"/>
        <v>3</v>
      </c>
      <c r="AZ34" s="187">
        <f t="shared" si="42"/>
        <v>8</v>
      </c>
      <c r="BA34" s="187">
        <f t="shared" si="42"/>
        <v>6</v>
      </c>
      <c r="BB34" s="187">
        <f t="shared" si="42"/>
        <v>2</v>
      </c>
      <c r="BC34" s="187">
        <f t="shared" si="42"/>
        <v>4</v>
      </c>
      <c r="BD34" s="187">
        <f t="shared" si="42"/>
        <v>5</v>
      </c>
      <c r="BE34" s="187">
        <f t="shared" si="42"/>
        <v>5</v>
      </c>
      <c r="BF34" s="187">
        <f t="shared" si="42"/>
        <v>2</v>
      </c>
      <c r="BG34" s="187">
        <f t="shared" si="42"/>
        <v>4</v>
      </c>
      <c r="BH34" s="187">
        <f t="shared" si="42"/>
        <v>3</v>
      </c>
      <c r="BI34" s="187">
        <f t="shared" si="42"/>
        <v>2</v>
      </c>
      <c r="BJ34" s="188">
        <f t="shared" si="42"/>
        <v>1</v>
      </c>
    </row>
    <row r="35">
      <c r="A35" s="168">
        <v>18.0</v>
      </c>
      <c r="B35" s="298" t="s">
        <v>297</v>
      </c>
      <c r="C35" s="146" t="str">
        <f>IF(B35&gt;1,VLOOKUP(B35,DB!$D$4:$E$800,2,0),"")</f>
        <v>A 320</v>
      </c>
      <c r="D35" s="259" t="s">
        <v>7</v>
      </c>
      <c r="E35" s="148" t="b">
        <v>0</v>
      </c>
      <c r="F35" s="148">
        <v>0.25555555555555554</v>
      </c>
      <c r="G35" s="150" t="b">
        <v>1</v>
      </c>
      <c r="H35" s="228" t="s">
        <v>1145</v>
      </c>
      <c r="I35" s="152" t="str">
        <f>IF(K35&gt;1,VLOOKUP(K35,DB!$A$4:$B$500,2,0),"")</f>
        <v>EX RON</v>
      </c>
      <c r="J35" s="150" t="s">
        <v>1081</v>
      </c>
      <c r="K35" s="169" t="s">
        <v>7</v>
      </c>
      <c r="L35" s="172"/>
      <c r="M35" s="168" t="str">
        <f>IF(B35&gt;1,VLOOKUP(B35,DB!$D$4:$F$800,3,0),"")</f>
        <v>BATIK AIR</v>
      </c>
      <c r="N35" s="170"/>
      <c r="O35" s="155" t="str">
        <f t="shared" si="34"/>
        <v/>
      </c>
      <c r="Q35" s="64" t="str">
        <f t="shared" si="35"/>
        <v/>
      </c>
      <c r="R35" s="64" t="str">
        <f t="shared" si="36"/>
        <v/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>
        <f t="shared" si="41"/>
        <v>0.2555555556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5</v>
      </c>
      <c r="AJ35" s="109">
        <f t="shared" si="8"/>
        <v>10</v>
      </c>
    </row>
    <row r="36">
      <c r="A36" s="115">
        <v>19.0</v>
      </c>
      <c r="B36" s="297" t="s">
        <v>757</v>
      </c>
      <c r="C36" s="117" t="str">
        <f>IF(B36&gt;1,VLOOKUP(B36,DB!$D$4:$E$800,2,0),"")</f>
        <v>BBJ 2</v>
      </c>
      <c r="D36" s="252" t="s">
        <v>7</v>
      </c>
      <c r="E36" s="119" t="b">
        <v>0</v>
      </c>
      <c r="F36" s="119"/>
      <c r="G36" s="120" t="b">
        <v>0</v>
      </c>
      <c r="H36" s="230" t="s">
        <v>1146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>PTN</v>
      </c>
      <c r="N36" s="171"/>
      <c r="O36" s="128" t="str">
        <f t="shared" si="34"/>
        <v>RON</v>
      </c>
      <c r="Q36" s="64" t="str">
        <f t="shared" si="35"/>
        <v>SA09</v>
      </c>
      <c r="R36" s="64" t="str">
        <f t="shared" si="36"/>
        <v>RON</v>
      </c>
      <c r="S36" s="64" t="str">
        <f t="shared" si="37"/>
        <v>BBJ 2</v>
      </c>
      <c r="T36" s="64" t="str">
        <f t="shared" si="38"/>
        <v>PK-GRD</v>
      </c>
      <c r="U36" s="64" t="str">
        <f t="shared" si="39"/>
        <v>PTN</v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5</v>
      </c>
      <c r="AI36" s="137">
        <f>COUNTIFS($AE$18:$AE$167,"&gt;19:00",$AE$18:$AE$167,"&lt;=20:00")</f>
        <v>3</v>
      </c>
      <c r="AJ36" s="138">
        <f t="shared" si="8"/>
        <v>8</v>
      </c>
    </row>
    <row r="37">
      <c r="A37" s="168">
        <v>20.0</v>
      </c>
      <c r="B37" s="298" t="s">
        <v>906</v>
      </c>
      <c r="C37" s="146" t="str">
        <f>IF(B37&gt;1,VLOOKUP(B37,DB!$D$4:$E$800,2,0),"")</f>
        <v>G IV</v>
      </c>
      <c r="D37" s="259" t="s">
        <v>7</v>
      </c>
      <c r="E37" s="148" t="b">
        <v>0</v>
      </c>
      <c r="F37" s="148"/>
      <c r="G37" s="150" t="b">
        <v>0</v>
      </c>
      <c r="H37" s="228" t="s">
        <v>1147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1153</v>
      </c>
      <c r="N37" s="170"/>
      <c r="O37" s="155" t="str">
        <f t="shared" si="34"/>
        <v>RON</v>
      </c>
      <c r="Q37" s="64" t="str">
        <f t="shared" si="35"/>
        <v>SA10</v>
      </c>
      <c r="R37" s="64" t="str">
        <f t="shared" si="36"/>
        <v>RON</v>
      </c>
      <c r="S37" s="64" t="str">
        <f t="shared" si="37"/>
        <v>G IV</v>
      </c>
      <c r="T37" s="64" t="str">
        <f t="shared" si="38"/>
        <v>T7-HNA</v>
      </c>
      <c r="U37" s="64" t="str">
        <f t="shared" si="39"/>
        <v>AFM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4</v>
      </c>
      <c r="AI37" s="165">
        <f>COUNTIFS($AE$18:$AE$167,"&gt;20:00",$AE$18:$AE$167,"&lt;=21:00")</f>
        <v>1</v>
      </c>
      <c r="AJ37" s="109">
        <f t="shared" si="8"/>
        <v>5</v>
      </c>
    </row>
    <row r="38">
      <c r="A38" s="115">
        <v>21.0</v>
      </c>
      <c r="B38" s="295" t="s">
        <v>736</v>
      </c>
      <c r="C38" s="117" t="str">
        <f>IF(B38&gt;1,VLOOKUP(B38,DB!$D$4:$E$800,2,0),"")</f>
        <v>L 1000</v>
      </c>
      <c r="D38" s="252" t="s">
        <v>7</v>
      </c>
      <c r="E38" s="119" t="b">
        <v>0</v>
      </c>
      <c r="F38" s="119"/>
      <c r="G38" s="120" t="b">
        <v>0</v>
      </c>
      <c r="H38" s="230" t="s">
        <v>1149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>PREMI</v>
      </c>
      <c r="N38" s="171"/>
      <c r="O38" s="128" t="str">
        <f t="shared" si="34"/>
        <v>RON</v>
      </c>
      <c r="Q38" s="64" t="str">
        <f t="shared" si="35"/>
        <v>SA11</v>
      </c>
      <c r="R38" s="64" t="str">
        <f t="shared" si="36"/>
        <v>RON</v>
      </c>
      <c r="S38" s="64" t="str">
        <f t="shared" si="37"/>
        <v>L 1000</v>
      </c>
      <c r="T38" s="64" t="str">
        <f t="shared" si="38"/>
        <v>N-227GV</v>
      </c>
      <c r="U38" s="64" t="str">
        <f t="shared" si="39"/>
        <v>PREMI</v>
      </c>
      <c r="V38" s="129" t="s">
        <v>1142</v>
      </c>
      <c r="W38" s="130" t="str">
        <f t="shared" si="5"/>
        <v>T7-777</v>
      </c>
      <c r="X38" s="131" t="str">
        <f t="shared" si="6"/>
        <v>BBJ</v>
      </c>
      <c r="Y38" s="132" t="str">
        <f t="shared" si="7"/>
        <v>JIP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2</v>
      </c>
      <c r="AJ38" s="138">
        <f t="shared" si="8"/>
        <v>7</v>
      </c>
    </row>
    <row r="39">
      <c r="A39" s="168">
        <v>22.0</v>
      </c>
      <c r="B39" s="145" t="s">
        <v>920</v>
      </c>
      <c r="C39" s="146" t="str">
        <f>IF(B39&gt;1,VLOOKUP(B39,DB!$D$4:$E$800,2,0),"")</f>
        <v>GLEX</v>
      </c>
      <c r="D39" s="259" t="s">
        <v>7</v>
      </c>
      <c r="E39" s="189" t="b">
        <v>0</v>
      </c>
      <c r="F39" s="148"/>
      <c r="G39" s="190" t="b">
        <v>0</v>
      </c>
      <c r="H39" s="228" t="s">
        <v>1150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1153</v>
      </c>
      <c r="N39" s="170"/>
      <c r="O39" s="155" t="str">
        <f t="shared" si="34"/>
        <v>RON</v>
      </c>
      <c r="Q39" s="64" t="str">
        <f t="shared" si="35"/>
        <v>SA12</v>
      </c>
      <c r="R39" s="64" t="str">
        <f t="shared" si="36"/>
        <v>RON</v>
      </c>
      <c r="S39" s="64" t="str">
        <f t="shared" si="37"/>
        <v>GLEX</v>
      </c>
      <c r="T39" s="64" t="str">
        <f t="shared" si="38"/>
        <v>VP-CGO</v>
      </c>
      <c r="U39" s="64" t="str">
        <f t="shared" si="39"/>
        <v>AFM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1</v>
      </c>
      <c r="AJ39" s="109">
        <f t="shared" si="8"/>
        <v>3</v>
      </c>
    </row>
    <row r="40">
      <c r="A40" s="115">
        <v>23.0</v>
      </c>
      <c r="B40" s="297" t="s">
        <v>969</v>
      </c>
      <c r="C40" s="117" t="str">
        <f>IF(B40&gt;1,VLOOKUP(B40,DB!$D$4:$E$800,2,0),"")</f>
        <v>ATR 72</v>
      </c>
      <c r="D40" s="252" t="s">
        <v>7</v>
      </c>
      <c r="E40" s="191" t="b">
        <v>0</v>
      </c>
      <c r="F40" s="119"/>
      <c r="G40" s="192" t="b">
        <v>0</v>
      </c>
      <c r="H40" s="230" t="s">
        <v>1156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1134</v>
      </c>
      <c r="N40" s="193"/>
      <c r="O40" s="128" t="str">
        <f t="shared" si="34"/>
        <v>RON</v>
      </c>
      <c r="Q40" s="64" t="str">
        <f t="shared" si="35"/>
        <v>SA13</v>
      </c>
      <c r="R40" s="64" t="str">
        <f t="shared" si="36"/>
        <v>RON</v>
      </c>
      <c r="S40" s="64" t="str">
        <f t="shared" si="37"/>
        <v>ATR 72</v>
      </c>
      <c r="T40" s="64" t="str">
        <f t="shared" si="38"/>
        <v>PK-OTR</v>
      </c>
      <c r="U40" s="64" t="str">
        <f t="shared" si="39"/>
        <v>TAS</v>
      </c>
      <c r="V40" s="129" t="s">
        <v>1144</v>
      </c>
      <c r="W40" s="130" t="str">
        <f t="shared" si="5"/>
        <v>PK-LUQ</v>
      </c>
      <c r="X40" s="131" t="str">
        <f t="shared" si="6"/>
        <v>A 320</v>
      </c>
      <c r="Y40" s="132" t="str">
        <f t="shared" si="7"/>
        <v>BATIK AIR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0</v>
      </c>
      <c r="AJ40" s="198">
        <f t="shared" si="8"/>
        <v>1</v>
      </c>
    </row>
    <row r="41">
      <c r="A41" s="168">
        <v>24.0</v>
      </c>
      <c r="B41" s="298" t="s">
        <v>855</v>
      </c>
      <c r="C41" s="146" t="str">
        <f>IF(B41&gt;1,VLOOKUP(B41,DB!$D$4:$E$800,2,0),"")</f>
        <v>GLEX</v>
      </c>
      <c r="D41" s="259" t="s">
        <v>7</v>
      </c>
      <c r="E41" s="199" t="b">
        <v>0</v>
      </c>
      <c r="F41" s="148"/>
      <c r="G41" s="190" t="b">
        <v>0</v>
      </c>
      <c r="H41" s="228" t="s">
        <v>1151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759</v>
      </c>
      <c r="N41" s="200"/>
      <c r="O41" s="155" t="str">
        <f t="shared" si="34"/>
        <v>RON</v>
      </c>
      <c r="Q41" s="64" t="str">
        <f t="shared" si="35"/>
        <v>SA14</v>
      </c>
      <c r="R41" s="64" t="str">
        <f t="shared" si="36"/>
        <v>RON</v>
      </c>
      <c r="S41" s="64" t="str">
        <f t="shared" si="37"/>
        <v>GLEX</v>
      </c>
      <c r="T41" s="64" t="str">
        <f t="shared" si="38"/>
        <v>N-11UB</v>
      </c>
      <c r="U41" s="64" t="str">
        <f t="shared" si="39"/>
        <v>PTN</v>
      </c>
      <c r="V41" s="158" t="s">
        <v>1145</v>
      </c>
      <c r="W41" s="159" t="str">
        <f t="shared" si="5"/>
        <v>PK-LUS</v>
      </c>
      <c r="X41" s="160" t="str">
        <f t="shared" si="6"/>
        <v>A 320</v>
      </c>
      <c r="Y41" s="161" t="str">
        <f t="shared" si="7"/>
        <v>BATIK AIR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80</v>
      </c>
      <c r="AI41" s="204">
        <f t="shared" si="43"/>
        <v>74</v>
      </c>
      <c r="AJ41" s="204">
        <f t="shared" si="43"/>
        <v>154</v>
      </c>
    </row>
    <row r="42">
      <c r="A42" s="205">
        <v>25.0</v>
      </c>
      <c r="B42" s="297" t="s">
        <v>885</v>
      </c>
      <c r="C42" s="117" t="str">
        <f>IF(B42&gt;1,VLOOKUP(B42,DB!$D$4:$E$800,2,0),"")</f>
        <v>CL 850</v>
      </c>
      <c r="D42" s="252" t="s">
        <v>7</v>
      </c>
      <c r="E42" s="206" t="b">
        <v>0</v>
      </c>
      <c r="F42" s="119"/>
      <c r="G42" s="192" t="b">
        <v>0</v>
      </c>
      <c r="H42" s="230" t="s">
        <v>1161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738</v>
      </c>
      <c r="N42" s="193"/>
      <c r="O42" s="128" t="str">
        <f t="shared" si="34"/>
        <v>RON</v>
      </c>
      <c r="Q42" s="64" t="str">
        <f t="shared" si="35"/>
        <v>SA15</v>
      </c>
      <c r="R42" s="64" t="str">
        <f t="shared" si="36"/>
        <v>RON</v>
      </c>
      <c r="S42" s="64" t="str">
        <f t="shared" si="37"/>
        <v>CL 850</v>
      </c>
      <c r="T42" s="64" t="str">
        <f t="shared" si="38"/>
        <v>PK-IDR</v>
      </c>
      <c r="U42" s="64" t="str">
        <f t="shared" si="39"/>
        <v>PREMI</v>
      </c>
      <c r="V42" s="129" t="s">
        <v>1146</v>
      </c>
      <c r="W42" s="130" t="str">
        <f t="shared" si="5"/>
        <v>PK-GRD</v>
      </c>
      <c r="X42" s="131" t="str">
        <f t="shared" si="6"/>
        <v>BBJ 2</v>
      </c>
      <c r="Y42" s="132" t="str">
        <f t="shared" si="7"/>
        <v>PTN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8</v>
      </c>
      <c r="AJ42" s="210">
        <f t="shared" ref="AJ42:AJ43" si="46">SUM(AH42:AI42)</f>
        <v>13</v>
      </c>
    </row>
    <row r="43">
      <c r="A43" s="168">
        <v>26.0</v>
      </c>
      <c r="B43" s="298" t="s">
        <v>861</v>
      </c>
      <c r="C43" s="146" t="str">
        <f>IF(B43&gt;1,VLOOKUP(B43,DB!$D$4:$E$800,2,0),"")</f>
        <v>G VI</v>
      </c>
      <c r="D43" s="259" t="s">
        <v>7</v>
      </c>
      <c r="E43" s="199" t="b">
        <v>0</v>
      </c>
      <c r="F43" s="148">
        <v>0.2534722222222222</v>
      </c>
      <c r="G43" s="190" t="b">
        <v>1</v>
      </c>
      <c r="H43" s="228" t="s">
        <v>1152</v>
      </c>
      <c r="I43" s="152" t="str">
        <f>IF(K43&gt;1,VLOOKUP(K43,DB!$A$4:$B$500,2,0),"")</f>
        <v>EX RON</v>
      </c>
      <c r="J43" s="150" t="s">
        <v>1092</v>
      </c>
      <c r="K43" s="169" t="s">
        <v>7</v>
      </c>
      <c r="L43" s="150"/>
      <c r="M43" s="168" t="s">
        <v>1138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T7-HNA</v>
      </c>
      <c r="X43" s="160" t="str">
        <f t="shared" si="6"/>
        <v>G IV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0.2534722222</v>
      </c>
      <c r="AF43" s="212" t="s">
        <v>1158</v>
      </c>
      <c r="AG43" s="213"/>
      <c r="AH43" s="214">
        <f t="shared" ref="AH43:AI43" si="45">COUNTIF(I18:I165,"HGR")</f>
        <v>2</v>
      </c>
      <c r="AI43" s="215">
        <f t="shared" si="45"/>
        <v>2</v>
      </c>
      <c r="AJ43" s="215">
        <f t="shared" si="46"/>
        <v>4</v>
      </c>
    </row>
    <row r="44">
      <c r="A44" s="115">
        <v>27.0</v>
      </c>
      <c r="B44" s="426" t="s">
        <v>502</v>
      </c>
      <c r="C44" s="242" t="str">
        <f>IF(B44&gt;1,VLOOKUP(B44,DB!$D$4:$E$800,2,0),"")</f>
        <v>ATR 72</v>
      </c>
      <c r="D44" s="252" t="s">
        <v>7</v>
      </c>
      <c r="E44" s="206" t="b">
        <v>0</v>
      </c>
      <c r="F44" s="243">
        <v>0.29930555555555555</v>
      </c>
      <c r="G44" s="192" t="b">
        <v>1</v>
      </c>
      <c r="H44" s="299" t="s">
        <v>1076</v>
      </c>
      <c r="I44" s="122" t="str">
        <f>IF(K44&gt;1,VLOOKUP(K44,DB!$A$4:$B$500,2,0),"")</f>
        <v>EX RON</v>
      </c>
      <c r="J44" s="244" t="str">
        <f>IF(L44&gt;1,VLOOKUP(L44,DB!$A$4:$B$500,2,0),"")</f>
        <v>WAHH</v>
      </c>
      <c r="K44" s="124" t="s">
        <v>7</v>
      </c>
      <c r="L44" s="245" t="s">
        <v>527</v>
      </c>
      <c r="M44" s="246" t="str">
        <f>IF(B44&gt;1,VLOOKUP(B44,DB!$D$4:$F$800,3,0),"")</f>
        <v>CITILINK</v>
      </c>
      <c r="N44" s="247" t="s">
        <v>1307</v>
      </c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N-227GV</v>
      </c>
      <c r="X44" s="131" t="str">
        <f t="shared" si="6"/>
        <v>L 1000</v>
      </c>
      <c r="Y44" s="132" t="str">
        <f t="shared" si="7"/>
        <v>PREMI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0.2993055556</v>
      </c>
    </row>
    <row r="45">
      <c r="A45" s="168">
        <v>28.0</v>
      </c>
      <c r="B45" s="298" t="s">
        <v>715</v>
      </c>
      <c r="C45" s="146" t="str">
        <f>IF(B45&gt;1,VLOOKUP(B45,DB!$D$4:$E$800,2,0),"")</f>
        <v>ATR 72</v>
      </c>
      <c r="D45" s="259" t="s">
        <v>7</v>
      </c>
      <c r="E45" s="189" t="b">
        <v>0</v>
      </c>
      <c r="F45" s="148">
        <v>0.2048611111111111</v>
      </c>
      <c r="G45" s="190" t="b">
        <v>1</v>
      </c>
      <c r="H45" s="300" t="s">
        <v>1078</v>
      </c>
      <c r="I45" s="152" t="str">
        <f>IF(K45&gt;1,VLOOKUP(K45,DB!$A$4:$B$500,2,0),"")</f>
        <v>EX RON</v>
      </c>
      <c r="J45" s="153" t="str">
        <f>IF(L45&gt;1,VLOOKUP(L45,DB!$A$4:$B$500,2,0),"")</f>
        <v>WIDM</v>
      </c>
      <c r="K45" s="169" t="s">
        <v>7</v>
      </c>
      <c r="L45" s="150" t="s">
        <v>421</v>
      </c>
      <c r="M45" s="168" t="str">
        <f>IF(B45&gt;1,VLOOKUP(B45,DB!$D$4:$F$800,3,0),"")</f>
        <v>PELITA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VP-CGO</v>
      </c>
      <c r="X45" s="160" t="str">
        <f t="shared" si="6"/>
        <v>GLEX</v>
      </c>
      <c r="Y45" s="161" t="str">
        <f t="shared" si="7"/>
        <v>AFM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0.2048611111</v>
      </c>
    </row>
    <row r="46">
      <c r="A46" s="115">
        <v>29.0</v>
      </c>
      <c r="B46" s="297" t="s">
        <v>431</v>
      </c>
      <c r="C46" s="117" t="str">
        <f>IF(B46&gt;1,VLOOKUP(B46,DB!$D$4:$E$800,2,0),"")</f>
        <v>A 320</v>
      </c>
      <c r="D46" s="252" t="s">
        <v>7</v>
      </c>
      <c r="E46" s="191" t="b">
        <v>0</v>
      </c>
      <c r="F46" s="119">
        <v>0.2743055555555556</v>
      </c>
      <c r="G46" s="192" t="b">
        <v>1</v>
      </c>
      <c r="H46" s="299" t="s">
        <v>1080</v>
      </c>
      <c r="I46" s="122" t="str">
        <f>IF(K46&gt;1,VLOOKUP(K46,DB!$A$4:$B$500,2,0),"")</f>
        <v>EX RON</v>
      </c>
      <c r="J46" s="123" t="str">
        <f>IF(L46&gt;1,VLOOKUP(L46,DB!$A$4:$B$500,2,0),"")</f>
        <v>WIMN</v>
      </c>
      <c r="K46" s="124" t="s">
        <v>7</v>
      </c>
      <c r="L46" s="120" t="s">
        <v>434</v>
      </c>
      <c r="M46" s="115" t="str">
        <f>IF(B46&gt;1,VLOOKUP(B46,DB!$D$4:$F$800,3,0),"")</f>
        <v>CITILINK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PK-OTR</v>
      </c>
      <c r="X46" s="131" t="str">
        <f t="shared" si="6"/>
        <v>ATR 72</v>
      </c>
      <c r="Y46" s="132" t="str">
        <f t="shared" si="7"/>
        <v>TAS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0.2743055556</v>
      </c>
    </row>
    <row r="47">
      <c r="A47" s="168">
        <v>30.0</v>
      </c>
      <c r="B47" s="298" t="s">
        <v>303</v>
      </c>
      <c r="C47" s="146" t="str">
        <f>IF(B47&gt;1,VLOOKUP(B47,DB!$D$4:$E$800,2,0),"")</f>
        <v>A 320</v>
      </c>
      <c r="D47" s="259" t="s">
        <v>7</v>
      </c>
      <c r="E47" s="199" t="b">
        <v>0</v>
      </c>
      <c r="F47" s="148">
        <v>0.2826388888888889</v>
      </c>
      <c r="G47" s="190" t="b">
        <v>1</v>
      </c>
      <c r="H47" s="300" t="s">
        <v>1084</v>
      </c>
      <c r="I47" s="152" t="str">
        <f>IF(K47&gt;1,VLOOKUP(K47,DB!$A$4:$B$500,2,0),"")</f>
        <v>EX RON</v>
      </c>
      <c r="J47" s="153" t="str">
        <f>IF(L47&gt;1,VLOOKUP(L47,DB!$A$4:$B$500,2,0),"")</f>
        <v>WARA</v>
      </c>
      <c r="K47" s="169" t="s">
        <v>7</v>
      </c>
      <c r="L47" s="150" t="s">
        <v>267</v>
      </c>
      <c r="M47" s="168" t="str">
        <f>IF(B47&gt;1,VLOOKUP(B47,DB!$D$4:$F$800,3,0),"")</f>
        <v>BATIK AIR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N-11UB</v>
      </c>
      <c r="X47" s="160" t="str">
        <f t="shared" si="6"/>
        <v>GLEX</v>
      </c>
      <c r="Y47" s="161" t="str">
        <f t="shared" si="7"/>
        <v>PTN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0.2826388889</v>
      </c>
    </row>
    <row r="48">
      <c r="A48" s="115">
        <v>31.0</v>
      </c>
      <c r="B48" s="297" t="s">
        <v>542</v>
      </c>
      <c r="C48" s="117" t="str">
        <f>IF(B48&gt;1,VLOOKUP(B48,DB!$D$4:$E$800,2,0),"")</f>
        <v>B 738</v>
      </c>
      <c r="D48" s="252" t="s">
        <v>7</v>
      </c>
      <c r="E48" s="206" t="b">
        <v>0</v>
      </c>
      <c r="F48" s="119">
        <v>0.25416666666666665</v>
      </c>
      <c r="G48" s="192" t="b">
        <v>1</v>
      </c>
      <c r="H48" s="299" t="s">
        <v>1087</v>
      </c>
      <c r="I48" s="122" t="str">
        <f>IF(K48&gt;1,VLOOKUP(K48,DB!$A$4:$B$500,2,0),"")</f>
        <v>EX RON</v>
      </c>
      <c r="J48" s="123" t="str">
        <f>IF(L48&gt;1,VLOOKUP(L48,DB!$A$4:$B$500,2,0),"")</f>
        <v>WIMM</v>
      </c>
      <c r="K48" s="124" t="s">
        <v>7</v>
      </c>
      <c r="L48" s="120" t="s">
        <v>71</v>
      </c>
      <c r="M48" s="115" t="str">
        <f>IF(B48&gt;1,VLOOKUP(B48,DB!$D$4:$F$800,3,0),"")</f>
        <v>GARUDA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PK-IDR</v>
      </c>
      <c r="X48" s="131" t="str">
        <f t="shared" si="6"/>
        <v>CL 850</v>
      </c>
      <c r="Y48" s="132" t="str">
        <f t="shared" si="7"/>
        <v>PREMI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0.2541666667</v>
      </c>
    </row>
    <row r="49">
      <c r="A49" s="168">
        <v>32.0</v>
      </c>
      <c r="B49" s="146" t="s">
        <v>340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0.23680555555555555</v>
      </c>
      <c r="G49" s="190" t="b">
        <v>1</v>
      </c>
      <c r="H49" s="300" t="s">
        <v>1100</v>
      </c>
      <c r="I49" s="152" t="str">
        <f>IF(K49&gt;1,VLOOKUP(K49,DB!$A$4:$B$500,2,0),"")</f>
        <v>EX RON</v>
      </c>
      <c r="J49" s="153" t="str">
        <f>IF(L49&gt;1,VLOOKUP(L49,DB!$A$4:$B$500,2,0),"")</f>
        <v>WAHH</v>
      </c>
      <c r="K49" s="169" t="s">
        <v>7</v>
      </c>
      <c r="L49" s="150" t="s">
        <v>527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PK-GJT</v>
      </c>
      <c r="X49" s="160" t="str">
        <f t="shared" si="6"/>
        <v>ATR 72</v>
      </c>
      <c r="Y49" s="161" t="str">
        <f t="shared" si="7"/>
        <v>CITILINK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0.2368055556</v>
      </c>
    </row>
    <row r="50">
      <c r="A50" s="115">
        <v>33.0</v>
      </c>
      <c r="B50" s="117" t="s">
        <v>186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0.352143506941502</v>
      </c>
      <c r="G50" s="192" t="b">
        <v>1</v>
      </c>
      <c r="H50" s="299" t="s">
        <v>1079</v>
      </c>
      <c r="I50" s="122" t="str">
        <f>IF(K50&gt;1,VLOOKUP(K50,DB!$A$4:$B$500,2,0),"")</f>
        <v>EX RON</v>
      </c>
      <c r="J50" s="123" t="str">
        <f>IF(L50&gt;1,VLOOKUP(L50,DB!$A$4:$B$500,2,0),"")</f>
        <v>WAHI</v>
      </c>
      <c r="K50" s="124" t="s">
        <v>7</v>
      </c>
      <c r="L50" s="120" t="s">
        <v>237</v>
      </c>
      <c r="M50" s="115" t="str">
        <f>IF(B50&gt;1,VLOOKUP(B50,DB!$D$4:$F$800,3,0),"")</f>
        <v>BATIK AIR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PK-YST</v>
      </c>
      <c r="X50" s="131" t="str">
        <f t="shared" si="6"/>
        <v>B 733</v>
      </c>
      <c r="Y50" s="132" t="str">
        <f t="shared" si="7"/>
        <v>TRIGANA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0.3521435069</v>
      </c>
    </row>
    <row r="51">
      <c r="A51" s="168">
        <v>34.0</v>
      </c>
      <c r="B51" s="146" t="s">
        <v>413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0.24166666666666667</v>
      </c>
      <c r="G51" s="190" t="b">
        <v>1</v>
      </c>
      <c r="H51" s="300" t="s">
        <v>1081</v>
      </c>
      <c r="I51" s="152" t="str">
        <f>IF(K51&gt;1,VLOOKUP(K51,DB!$A$4:$B$500,2,0),"")</f>
        <v>EX RON</v>
      </c>
      <c r="J51" s="153" t="str">
        <f>IF(L51&gt;1,VLOOKUP(L51,DB!$A$4:$B$500,2,0),"")</f>
        <v>WADD</v>
      </c>
      <c r="K51" s="169" t="s">
        <v>7</v>
      </c>
      <c r="L51" s="150" t="s">
        <v>521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PK-BON</v>
      </c>
      <c r="X51" s="160" t="str">
        <f t="shared" si="6"/>
        <v>G IV</v>
      </c>
      <c r="Y51" s="161" t="str">
        <f t="shared" si="7"/>
        <v>JETSET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0.2416666667</v>
      </c>
    </row>
    <row r="52">
      <c r="A52" s="115">
        <v>35.0</v>
      </c>
      <c r="B52" s="117" t="s">
        <v>180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0.362099571764702</v>
      </c>
      <c r="G52" s="192" t="b">
        <v>1</v>
      </c>
      <c r="H52" s="299" t="s">
        <v>1085</v>
      </c>
      <c r="I52" s="122" t="str">
        <f>IF(K52&gt;1,VLOOKUP(K52,DB!$A$4:$B$500,2,0),"")</f>
        <v>EX RON</v>
      </c>
      <c r="J52" s="123" t="str">
        <f>IF(L52&gt;1,VLOOKUP(L52,DB!$A$4:$B$500,2,0),"")</f>
        <v>WARR</v>
      </c>
      <c r="K52" s="124" t="s">
        <v>7</v>
      </c>
      <c r="L52" s="120" t="s">
        <v>212</v>
      </c>
      <c r="M52" s="115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T7-MEL</v>
      </c>
      <c r="X52" s="131" t="str">
        <f t="shared" si="6"/>
        <v>GLEX</v>
      </c>
      <c r="Y52" s="132" t="str">
        <f t="shared" si="7"/>
        <v>PREMI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0.3620995718</v>
      </c>
    </row>
    <row r="53">
      <c r="A53" s="168">
        <v>36.0</v>
      </c>
      <c r="B53" s="168" t="s">
        <v>24</v>
      </c>
      <c r="C53" s="146" t="str">
        <f>IF(B53&gt;1,VLOOKUP(B53,DB!$D$4:$E$800,2,0),"")</f>
        <v>B 733</v>
      </c>
      <c r="D53" s="259">
        <v>0.17083333333333334</v>
      </c>
      <c r="E53" s="199" t="b">
        <v>1</v>
      </c>
      <c r="F53" s="148">
        <v>0.33819444444444446</v>
      </c>
      <c r="G53" s="190" t="b">
        <v>1</v>
      </c>
      <c r="H53" s="228" t="s">
        <v>1088</v>
      </c>
      <c r="I53" s="221" t="s">
        <v>23</v>
      </c>
      <c r="J53" s="150" t="s">
        <v>55</v>
      </c>
      <c r="K53" s="169"/>
      <c r="L53" s="150"/>
      <c r="M53" s="168" t="str">
        <f>IF(B53&gt;1,VLOOKUP(B53,DB!$D$4:$F$800,3,0),"")</f>
        <v>AIRNESIA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>
        <f t="shared" si="40"/>
        <v>0.1708333333</v>
      </c>
      <c r="AE53" s="133">
        <f t="shared" si="41"/>
        <v>0.3381944444</v>
      </c>
    </row>
    <row r="54">
      <c r="A54" s="115">
        <v>37.0</v>
      </c>
      <c r="B54" s="115" t="s">
        <v>827</v>
      </c>
      <c r="C54" s="117" t="str">
        <f>IF(B54&gt;1,VLOOKUP(B54,DB!$D$4:$E$800,2,0),"")</f>
        <v>B 733</v>
      </c>
      <c r="D54" s="252">
        <v>0.18958333333333333</v>
      </c>
      <c r="E54" s="206" t="b">
        <v>1</v>
      </c>
      <c r="F54" s="119">
        <v>0.31560228009766433</v>
      </c>
      <c r="G54" s="192" t="b">
        <v>1</v>
      </c>
      <c r="H54" s="230" t="s">
        <v>1093</v>
      </c>
      <c r="I54" s="122" t="str">
        <f>IF(K54&gt;1,VLOOKUP(K54,DB!$A$4:$B$500,2,0),"")</f>
        <v>WIMM</v>
      </c>
      <c r="J54" s="123" t="str">
        <f>IF(L54&gt;1,VLOOKUP(L54,DB!$A$4:$B$500,2,0),"")</f>
        <v>WAAA</v>
      </c>
      <c r="K54" s="124" t="s">
        <v>292</v>
      </c>
      <c r="L54" s="120" t="s">
        <v>324</v>
      </c>
      <c r="M54" s="115" t="str">
        <f>IF(B54&gt;1,VLOOKUP(B54,DB!$D$4:$F$800,3,0),"")</f>
        <v>TRIGANA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>
        <f t="shared" si="40"/>
        <v>0.1895833333</v>
      </c>
      <c r="AE54" s="133">
        <f t="shared" si="41"/>
        <v>0.3156022801</v>
      </c>
    </row>
    <row r="55">
      <c r="A55" s="168">
        <v>38.0</v>
      </c>
      <c r="B55" s="168" t="s">
        <v>340</v>
      </c>
      <c r="C55" s="146" t="str">
        <f>IF(B55&gt;1,VLOOKUP(B55,DB!$D$4:$E$800,2,0),"")</f>
        <v>ATR 72</v>
      </c>
      <c r="D55" s="259">
        <v>0.25416666666666665</v>
      </c>
      <c r="E55" s="199" t="b">
        <v>1</v>
      </c>
      <c r="F55" s="148">
        <v>0.30277777777777776</v>
      </c>
      <c r="G55" s="190" t="b">
        <v>1</v>
      </c>
      <c r="H55" s="228" t="s">
        <v>1100</v>
      </c>
      <c r="I55" s="427" t="s">
        <v>611</v>
      </c>
      <c r="J55" s="150" t="s">
        <v>1078</v>
      </c>
      <c r="K55" s="169" t="s">
        <v>527</v>
      </c>
      <c r="L55" s="150"/>
      <c r="M55" s="168" t="str">
        <f>IF(B55&gt;1,VLOOKUP(B55,DB!$D$4:$F$800,3,0),"")</f>
        <v>CITILINK</v>
      </c>
      <c r="N55" s="336" t="s">
        <v>1308</v>
      </c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>
        <f t="shared" si="40"/>
        <v>0.2541666667</v>
      </c>
      <c r="AE55" s="133">
        <f t="shared" si="41"/>
        <v>0.3027777778</v>
      </c>
      <c r="AF55" s="4"/>
    </row>
    <row r="56">
      <c r="A56" s="115">
        <v>39.0</v>
      </c>
      <c r="B56" s="115" t="s">
        <v>861</v>
      </c>
      <c r="C56" s="117" t="str">
        <f>IF(B56&gt;1,VLOOKUP(B56,DB!$D$4:$E$800,2,0),"")</f>
        <v>G VI</v>
      </c>
      <c r="D56" s="252">
        <v>0.2590277777777778</v>
      </c>
      <c r="E56" s="206" t="b">
        <v>1</v>
      </c>
      <c r="F56" s="119">
        <v>0.3139544675941579</v>
      </c>
      <c r="G56" s="192" t="b">
        <v>1</v>
      </c>
      <c r="H56" s="230" t="s">
        <v>1092</v>
      </c>
      <c r="I56" s="219" t="s">
        <v>1152</v>
      </c>
      <c r="J56" s="120" t="s">
        <v>1309</v>
      </c>
      <c r="K56" s="124"/>
      <c r="L56" s="120"/>
      <c r="M56" s="115" t="str">
        <f>IF(B56&gt;1,VLOOKUP(B56,DB!$D$4:$F$800,3,0),"")</f>
        <v/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>
        <f t="shared" si="40"/>
        <v>0.2590277778</v>
      </c>
      <c r="AE56" s="133">
        <f t="shared" si="41"/>
        <v>0.3139544676</v>
      </c>
      <c r="AF56" s="4"/>
    </row>
    <row r="57">
      <c r="A57" s="168">
        <v>40.0</v>
      </c>
      <c r="B57" s="168" t="s">
        <v>297</v>
      </c>
      <c r="C57" s="146" t="str">
        <f>IF(B57&gt;1,VLOOKUP(B57,DB!$D$4:$E$800,2,0),"")</f>
        <v>A 320</v>
      </c>
      <c r="D57" s="259">
        <v>0.26180555555555557</v>
      </c>
      <c r="E57" s="199" t="b">
        <v>1</v>
      </c>
      <c r="F57" s="148">
        <v>0.38420008101820713</v>
      </c>
      <c r="G57" s="190" t="b">
        <v>1</v>
      </c>
      <c r="H57" s="228" t="s">
        <v>1081</v>
      </c>
      <c r="I57" s="221" t="s">
        <v>1145</v>
      </c>
      <c r="J57" s="153" t="str">
        <f>IF(L57&gt;1,VLOOKUP(L57,DB!$A$4:$B$500,2,0),"")</f>
        <v>WADD</v>
      </c>
      <c r="K57" s="169" t="s">
        <v>7</v>
      </c>
      <c r="L57" s="150" t="s">
        <v>192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0.2618055556</v>
      </c>
      <c r="AE57" s="133">
        <f t="shared" si="41"/>
        <v>0.384200081</v>
      </c>
      <c r="AF57" s="4"/>
    </row>
    <row r="58">
      <c r="A58" s="115">
        <v>41.0</v>
      </c>
      <c r="B58" s="115" t="s">
        <v>708</v>
      </c>
      <c r="C58" s="117" t="str">
        <f>IF(B58&gt;1,VLOOKUP(B58,DB!$D$4:$E$800,2,0),"")</f>
        <v>BBJ</v>
      </c>
      <c r="D58" s="252">
        <v>0.2833333333333333</v>
      </c>
      <c r="E58" s="224" t="b">
        <v>1</v>
      </c>
      <c r="F58" s="119">
        <v>0.38319155092176516</v>
      </c>
      <c r="G58" s="120" t="b">
        <v>1</v>
      </c>
      <c r="H58" s="230" t="s">
        <v>1096</v>
      </c>
      <c r="I58" s="219" t="s">
        <v>1310</v>
      </c>
      <c r="J58" s="120" t="s">
        <v>1142</v>
      </c>
      <c r="K58" s="124"/>
      <c r="L58" s="120"/>
      <c r="M58" s="115" t="str">
        <f>IF(B58&gt;1,VLOOKUP(B58,DB!$D$4:$F$800,3,0),"")</f>
        <v>JIP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0.2833333333</v>
      </c>
      <c r="AE58" s="133">
        <f t="shared" si="41"/>
        <v>0.3831915509</v>
      </c>
      <c r="AF58" s="4"/>
    </row>
    <row r="59">
      <c r="A59" s="168">
        <v>42.0</v>
      </c>
      <c r="B59" s="168" t="s">
        <v>83</v>
      </c>
      <c r="C59" s="146" t="str">
        <f>IF(B59&gt;1,VLOOKUP(B59,DB!$D$4:$E$800,2,0),"")</f>
        <v>A 320</v>
      </c>
      <c r="D59" s="259">
        <v>0.2881944444444444</v>
      </c>
      <c r="E59" s="226" t="b">
        <v>1</v>
      </c>
      <c r="F59" s="148">
        <v>0.3993055555555556</v>
      </c>
      <c r="G59" s="227" t="b">
        <v>1</v>
      </c>
      <c r="H59" s="228" t="s">
        <v>1080</v>
      </c>
      <c r="I59" s="221" t="s">
        <v>1142</v>
      </c>
      <c r="J59" s="153" t="str">
        <f>IF(L59&gt;1,VLOOKUP(L59,DB!$A$4:$B$500,2,0),"")</f>
        <v>WAHS</v>
      </c>
      <c r="K59" s="169" t="s">
        <v>7</v>
      </c>
      <c r="L59" s="150" t="s">
        <v>258</v>
      </c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0.2881944444</v>
      </c>
      <c r="AE59" s="133">
        <f t="shared" si="41"/>
        <v>0.3993055556</v>
      </c>
      <c r="AF59" s="4"/>
    </row>
    <row r="60">
      <c r="A60" s="115">
        <v>43.0</v>
      </c>
      <c r="B60" s="115" t="s">
        <v>282</v>
      </c>
      <c r="C60" s="117" t="str">
        <f>IF(B60&gt;1,VLOOKUP(B60,DB!$D$4:$E$800,2,0),"")</f>
        <v>A 320</v>
      </c>
      <c r="D60" s="252">
        <v>0.32083333333333336</v>
      </c>
      <c r="E60" s="229" t="b">
        <v>1</v>
      </c>
      <c r="F60" s="119">
        <v>0.4423611111111111</v>
      </c>
      <c r="G60" s="192" t="b">
        <v>1</v>
      </c>
      <c r="H60" s="230" t="s">
        <v>1076</v>
      </c>
      <c r="I60" s="122" t="str">
        <f>IF(K60&gt;1,VLOOKUP(K60,DB!$A$4:$B$500,2,0),"")</f>
        <v>WIBB</v>
      </c>
      <c r="J60" s="123" t="str">
        <f>IF(L60&gt;1,VLOOKUP(L60,DB!$A$4:$B$500,2,0),"")</f>
        <v>WAHQ</v>
      </c>
      <c r="K60" s="124" t="s">
        <v>179</v>
      </c>
      <c r="L60" s="120" t="s">
        <v>233</v>
      </c>
      <c r="M60" s="115" t="str">
        <f>IF(B60&gt;1,VLOOKUP(B60,DB!$D$4:$F$800,3,0),"")</f>
        <v>BATIK AIR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0.3208333333</v>
      </c>
      <c r="AE60" s="133">
        <f t="shared" si="41"/>
        <v>0.4423611111</v>
      </c>
    </row>
    <row r="61">
      <c r="A61" s="168">
        <v>44.0</v>
      </c>
      <c r="B61" s="168" t="s">
        <v>340</v>
      </c>
      <c r="C61" s="146" t="str">
        <f>IF(B61&gt;1,VLOOKUP(B61,DB!$D$4:$E$800,2,0),"")</f>
        <v>ATR 72</v>
      </c>
      <c r="D61" s="259">
        <v>0.3055555555555556</v>
      </c>
      <c r="E61" s="231" t="b">
        <v>1</v>
      </c>
      <c r="F61" s="148">
        <v>0.5552598842623411</v>
      </c>
      <c r="G61" s="190" t="b">
        <v>1</v>
      </c>
      <c r="H61" s="228" t="s">
        <v>1078</v>
      </c>
      <c r="I61" s="221" t="s">
        <v>1100</v>
      </c>
      <c r="J61" s="150" t="s">
        <v>1152</v>
      </c>
      <c r="K61" s="169"/>
      <c r="L61" s="150"/>
      <c r="M61" s="168" t="str">
        <f>IF(B61&gt;1,VLOOKUP(B61,DB!$D$4:$F$800,3,0),"")</f>
        <v>CITILINK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0.3055555556</v>
      </c>
      <c r="AE61" s="133">
        <f t="shared" si="41"/>
        <v>0.5552598843</v>
      </c>
    </row>
    <row r="62">
      <c r="A62" s="115">
        <v>45.0</v>
      </c>
      <c r="B62" s="326" t="s">
        <v>696</v>
      </c>
      <c r="C62" s="327" t="str">
        <f>IF(B62&gt;1,VLOOKUP(B62,DB!$D$4:$E$800,2,0),"")</f>
        <v>EMB 135</v>
      </c>
      <c r="D62" s="264">
        <v>0.30486111111111114</v>
      </c>
      <c r="E62" s="232" t="b">
        <v>1</v>
      </c>
      <c r="F62" s="428">
        <v>0.36665895832993556</v>
      </c>
      <c r="G62" s="234" t="b">
        <v>1</v>
      </c>
      <c r="H62" s="235" t="s">
        <v>1100</v>
      </c>
      <c r="I62" s="219" t="s">
        <v>1171</v>
      </c>
      <c r="J62" s="329" t="s">
        <v>148</v>
      </c>
      <c r="K62" s="236"/>
      <c r="L62" s="227"/>
      <c r="M62" s="326" t="str">
        <f>IF(B62&gt;1,VLOOKUP(B62,DB!$D$4:$F$800,3,0),"")</f>
        <v>IAT</v>
      </c>
      <c r="N62" s="330" t="s">
        <v>1286</v>
      </c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0.3048611111</v>
      </c>
      <c r="AE62" s="133">
        <f t="shared" si="41"/>
        <v>0.3666589583</v>
      </c>
    </row>
    <row r="63">
      <c r="A63" s="168">
        <v>46.0</v>
      </c>
      <c r="B63" s="168" t="s">
        <v>299</v>
      </c>
      <c r="C63" s="146" t="str">
        <f>IF(B63&gt;1,VLOOKUP(B63,DB!$D$4:$E$800,2,0),"")</f>
        <v>A 320</v>
      </c>
      <c r="D63" s="259">
        <v>0.32916666666666666</v>
      </c>
      <c r="E63" s="231" t="b">
        <v>1</v>
      </c>
      <c r="F63" s="148">
        <v>0.36180555555555555</v>
      </c>
      <c r="G63" s="190" t="b">
        <v>1</v>
      </c>
      <c r="H63" s="228" t="s">
        <v>1084</v>
      </c>
      <c r="I63" s="152" t="str">
        <f>IF(K63&gt;1,VLOOKUP(K63,DB!$A$4:$B$500,2,0),"")</f>
        <v>WIPP</v>
      </c>
      <c r="J63" s="153" t="str">
        <f>IF(L63&gt;1,VLOOKUP(L63,DB!$A$4:$B$500,2,0),"")</f>
        <v>WAHQ</v>
      </c>
      <c r="K63" s="169" t="s">
        <v>163</v>
      </c>
      <c r="L63" s="150" t="s">
        <v>150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0.3291666667</v>
      </c>
      <c r="AE63" s="133">
        <f t="shared" si="41"/>
        <v>0.3618055556</v>
      </c>
    </row>
    <row r="64">
      <c r="A64" s="115">
        <v>47.0</v>
      </c>
      <c r="B64" s="115" t="s">
        <v>833</v>
      </c>
      <c r="C64" s="117" t="str">
        <f>IF(B64&gt;1,VLOOKUP(B64,DB!$D$4:$E$800,2,0),"")</f>
        <v>B 733</v>
      </c>
      <c r="D64" s="252">
        <v>0.3423611111111111</v>
      </c>
      <c r="E64" s="229" t="b">
        <v>1</v>
      </c>
      <c r="F64" s="119">
        <v>0.4107624189782655</v>
      </c>
      <c r="G64" s="192" t="b">
        <v>1</v>
      </c>
      <c r="H64" s="230" t="s">
        <v>1097</v>
      </c>
      <c r="I64" s="122" t="str">
        <f>IF(K64&gt;1,VLOOKUP(K64,DB!$A$4:$B$500,2,0),"")</f>
        <v>WALL</v>
      </c>
      <c r="J64" s="123" t="str">
        <f>IF(L64&gt;1,VLOOKUP(L64,DB!$A$4:$B$500,2,0),"")</f>
        <v>WIKK</v>
      </c>
      <c r="K64" s="124" t="s">
        <v>353</v>
      </c>
      <c r="L64" s="120" t="s">
        <v>308</v>
      </c>
      <c r="M64" s="115" t="str">
        <f>IF(B64&gt;1,VLOOKUP(B64,DB!$D$4:$F$800,3,0),"")</f>
        <v>TRIGANA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0.3423611111</v>
      </c>
      <c r="AE64" s="133">
        <f t="shared" si="41"/>
        <v>0.410762419</v>
      </c>
    </row>
    <row r="65">
      <c r="A65" s="168">
        <v>48.0</v>
      </c>
      <c r="B65" s="168" t="s">
        <v>280</v>
      </c>
      <c r="C65" s="146" t="str">
        <f>IF(B65&gt;1,VLOOKUP(B65,DB!$D$4:$E$800,2,0),"")</f>
        <v>A 320</v>
      </c>
      <c r="D65" s="259">
        <v>0.36527777777777776</v>
      </c>
      <c r="E65" s="231" t="b">
        <v>1</v>
      </c>
      <c r="F65" s="148">
        <v>0.40347222222222223</v>
      </c>
      <c r="G65" s="190" t="b">
        <v>1</v>
      </c>
      <c r="H65" s="228" t="s">
        <v>1087</v>
      </c>
      <c r="I65" s="152" t="str">
        <f>IF(K65&gt;1,VLOOKUP(K65,DB!$A$4:$B$500,2,0),"")</f>
        <v>WARR</v>
      </c>
      <c r="J65" s="153" t="str">
        <f>IF(L65&gt;1,VLOOKUP(L65,DB!$A$4:$B$500,2,0),"")</f>
        <v>WARR</v>
      </c>
      <c r="K65" s="169" t="s">
        <v>206</v>
      </c>
      <c r="L65" s="150" t="s">
        <v>220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0.3652777778</v>
      </c>
      <c r="AE65" s="133">
        <f t="shared" si="41"/>
        <v>0.4034722222</v>
      </c>
    </row>
    <row r="66">
      <c r="A66" s="115">
        <v>49.0</v>
      </c>
      <c r="B66" s="115" t="s">
        <v>823</v>
      </c>
      <c r="C66" s="117" t="str">
        <f>IF(B66&gt;1,VLOOKUP(B66,DB!$D$4:$E$800,2,0),"")</f>
        <v>B 733</v>
      </c>
      <c r="D66" s="252">
        <v>0.3770833333333333</v>
      </c>
      <c r="E66" s="229" t="b">
        <v>1</v>
      </c>
      <c r="F66" s="119">
        <v>0.5235457407397917</v>
      </c>
      <c r="G66" s="192" t="b">
        <v>1</v>
      </c>
      <c r="H66" s="230" t="s">
        <v>1101</v>
      </c>
      <c r="I66" s="122" t="str">
        <f>IF(K66&gt;1,VLOOKUP(K66,DB!$A$4:$B$500,2,0),"")</f>
        <v>WAMM</v>
      </c>
      <c r="J66" s="123" t="str">
        <f>IF(L66&gt;1,VLOOKUP(L66,DB!$A$4:$B$500,2,0),"")</f>
        <v>WAMM</v>
      </c>
      <c r="K66" s="124" t="s">
        <v>361</v>
      </c>
      <c r="L66" s="120" t="s">
        <v>357</v>
      </c>
      <c r="M66" s="115" t="str">
        <f>IF(B66&gt;1,VLOOKUP(B66,DB!$D$4:$F$800,3,0),"")</f>
        <v>TRIGANA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0.3770833333</v>
      </c>
      <c r="AE66" s="133">
        <f t="shared" si="41"/>
        <v>0.5235457407</v>
      </c>
    </row>
    <row r="67">
      <c r="A67" s="168">
        <v>50.0</v>
      </c>
      <c r="B67" s="168" t="s">
        <v>819</v>
      </c>
      <c r="C67" s="146" t="str">
        <f>IF(B67&gt;1,VLOOKUP(B67,DB!$D$4:$E$800,2,0),"")</f>
        <v>B 733</v>
      </c>
      <c r="D67" s="259">
        <v>0.3902777777777778</v>
      </c>
      <c r="E67" s="231" t="b">
        <v>1</v>
      </c>
      <c r="F67" s="148">
        <v>0.42152944444387686</v>
      </c>
      <c r="G67" s="190" t="b">
        <v>1</v>
      </c>
      <c r="H67" s="228" t="s">
        <v>1093</v>
      </c>
      <c r="I67" s="152" t="str">
        <f>IF(K67&gt;1,VLOOKUP(K67,DB!$A$4:$B$500,2,0),"")</f>
        <v>WIMM</v>
      </c>
      <c r="J67" s="150" t="s">
        <v>1145</v>
      </c>
      <c r="K67" s="169" t="s">
        <v>113</v>
      </c>
      <c r="L67" s="150"/>
      <c r="M67" s="168" t="str">
        <f>IF(B67&gt;1,VLOOKUP(B67,DB!$D$4:$F$800,3,0),"")</f>
        <v>TRI MG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0.3902777778</v>
      </c>
      <c r="AE67" s="133">
        <f t="shared" si="41"/>
        <v>0.4215294444</v>
      </c>
    </row>
    <row r="68">
      <c r="A68" s="115">
        <v>51.0</v>
      </c>
      <c r="B68" s="115" t="s">
        <v>780</v>
      </c>
      <c r="C68" s="117" t="str">
        <f>IF(B68&gt;1,VLOOKUP(B68,DB!$D$4:$E$800,2,0),"")</f>
        <v>C 208</v>
      </c>
      <c r="D68" s="264">
        <v>0.3673580324102659</v>
      </c>
      <c r="E68" s="232" t="b">
        <v>1</v>
      </c>
      <c r="F68" s="233">
        <v>0.402734780087485</v>
      </c>
      <c r="G68" s="234" t="b">
        <v>1</v>
      </c>
      <c r="H68" s="235" t="s">
        <v>1075</v>
      </c>
      <c r="I68" s="122" t="str">
        <f>IF(K68&gt;1,VLOOKUP(K68,DB!$A$4:$B$500,2,0),"")</f>
        <v>WICC</v>
      </c>
      <c r="J68" s="123" t="str">
        <f>IF(L68&gt;1,VLOOKUP(L68,DB!$A$4:$B$500,2,0),"")</f>
        <v>WICN</v>
      </c>
      <c r="K68" s="236" t="s">
        <v>598</v>
      </c>
      <c r="L68" s="227" t="s">
        <v>600</v>
      </c>
      <c r="M68" s="115" t="str">
        <f>IF(B68&gt;1,VLOOKUP(B68,DB!$D$4:$F$800,3,0),"")</f>
        <v>SUSI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0.3673580324</v>
      </c>
      <c r="AE68" s="133">
        <f t="shared" si="41"/>
        <v>0.4027347801</v>
      </c>
    </row>
    <row r="69">
      <c r="A69" s="168">
        <v>52.0</v>
      </c>
      <c r="B69" s="168" t="s">
        <v>708</v>
      </c>
      <c r="C69" s="146" t="str">
        <f>IF(B69&gt;1,VLOOKUP(B69,DB!$D$4:$E$800,2,0),"")</f>
        <v>BBJ</v>
      </c>
      <c r="D69" s="259">
        <v>0.38958333333333334</v>
      </c>
      <c r="E69" s="231" t="b">
        <v>1</v>
      </c>
      <c r="F69" s="148"/>
      <c r="G69" s="190" t="b">
        <v>0</v>
      </c>
      <c r="H69" s="228" t="s">
        <v>1142</v>
      </c>
      <c r="I69" s="221" t="s">
        <v>1096</v>
      </c>
      <c r="J69" s="153" t="str">
        <f>IF(L69&gt;1,VLOOKUP(L69,DB!$A$4:$B$500,2,0),"")</f>
        <v/>
      </c>
      <c r="K69" s="169"/>
      <c r="L69" s="150"/>
      <c r="M69" s="168" t="str">
        <f>IF(B69&gt;1,VLOOKUP(B69,DB!$D$4:$F$800,3,0),"")</f>
        <v>JIP</v>
      </c>
      <c r="N69" s="211"/>
      <c r="O69" s="155" t="str">
        <f t="shared" si="34"/>
        <v>RON</v>
      </c>
      <c r="Q69" s="64" t="str">
        <f t="shared" si="35"/>
        <v>SA05</v>
      </c>
      <c r="R69" s="64" t="str">
        <f t="shared" si="36"/>
        <v>RON</v>
      </c>
      <c r="S69" s="64" t="str">
        <f t="shared" si="37"/>
        <v>BBJ</v>
      </c>
      <c r="T69" s="64" t="str">
        <f t="shared" si="38"/>
        <v>T7-777</v>
      </c>
      <c r="U69" s="64" t="str">
        <f t="shared" si="39"/>
        <v>JIP</v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0.3895833333</v>
      </c>
      <c r="AE69" s="133" t="str">
        <f t="shared" si="41"/>
        <v>-</v>
      </c>
    </row>
    <row r="70">
      <c r="A70" s="115">
        <v>53.0</v>
      </c>
      <c r="B70" s="115" t="s">
        <v>418</v>
      </c>
      <c r="C70" s="117" t="str">
        <f>IF(B70&gt;1,VLOOKUP(B70,DB!$D$4:$E$800,2,0),"")</f>
        <v>A 320</v>
      </c>
      <c r="D70" s="252">
        <v>0.4027777777777778</v>
      </c>
      <c r="E70" s="229" t="b">
        <v>1</v>
      </c>
      <c r="F70" s="119">
        <v>0.4479166666666667</v>
      </c>
      <c r="G70" s="192" t="b">
        <v>1</v>
      </c>
      <c r="H70" s="230" t="s">
        <v>1084</v>
      </c>
      <c r="I70" s="122" t="str">
        <f>IF(K70&gt;1,VLOOKUP(K70,DB!$A$4:$B$500,2,0),"")</f>
        <v>WARR</v>
      </c>
      <c r="J70" s="123" t="str">
        <f>IF(L70&gt;1,VLOOKUP(L70,DB!$A$4:$B$500,2,0),"")</f>
        <v>WIPP</v>
      </c>
      <c r="K70" s="124" t="s">
        <v>497</v>
      </c>
      <c r="L70" s="120" t="s">
        <v>463</v>
      </c>
      <c r="M70" s="115" t="str">
        <f>IF(B70&gt;1,VLOOKUP(B70,DB!$D$4:$F$800,3,0),"")</f>
        <v>CITILINK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AFM</v>
      </c>
      <c r="Z70" s="104" t="b">
        <v>1</v>
      </c>
      <c r="AA70" s="64"/>
      <c r="AC70" s="133"/>
      <c r="AD70" s="133">
        <f t="shared" si="40"/>
        <v>0.4027777778</v>
      </c>
      <c r="AE70" s="133">
        <f t="shared" si="41"/>
        <v>0.4479166667</v>
      </c>
      <c r="AF70" s="248" t="s">
        <v>1180</v>
      </c>
    </row>
    <row r="71">
      <c r="A71" s="168">
        <v>54.0</v>
      </c>
      <c r="B71" s="168" t="s">
        <v>413</v>
      </c>
      <c r="C71" s="146" t="str">
        <f>IF(B71&gt;1,VLOOKUP(B71,DB!$D$4:$E$800,2,0),"")</f>
        <v>A 320</v>
      </c>
      <c r="D71" s="259">
        <v>0.4166666666666667</v>
      </c>
      <c r="E71" s="231" t="b">
        <v>1</v>
      </c>
      <c r="F71" s="148">
        <v>0.45</v>
      </c>
      <c r="G71" s="190" t="b">
        <v>1</v>
      </c>
      <c r="H71" s="228" t="s">
        <v>1087</v>
      </c>
      <c r="I71" s="152" t="str">
        <f>IF(K71&gt;1,VLOOKUP(K71,DB!$A$4:$B$500,2,0),"")</f>
        <v>WADD</v>
      </c>
      <c r="J71" s="153" t="str">
        <f>IF(L71&gt;1,VLOOKUP(L71,DB!$A$4:$B$500,2,0),"")</f>
        <v>WAHI</v>
      </c>
      <c r="K71" s="169" t="s">
        <v>523</v>
      </c>
      <c r="L71" s="150" t="s">
        <v>467</v>
      </c>
      <c r="M71" s="168" t="str">
        <f>IF(B71&gt;1,VLOOKUP(B71,DB!$D$4:$F$800,3,0),"")</f>
        <v>CITILINK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0.4166666667</v>
      </c>
      <c r="AE71" s="133">
        <f t="shared" si="41"/>
        <v>0.45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502</v>
      </c>
      <c r="C72" s="117" t="str">
        <f>IF(B72&gt;1,VLOOKUP(B72,DB!$D$4:$E$800,2,0),"")</f>
        <v>ATR 72</v>
      </c>
      <c r="D72" s="264">
        <v>0.4222222222222222</v>
      </c>
      <c r="E72" s="232" t="b">
        <v>1</v>
      </c>
      <c r="F72" s="233">
        <v>0.4699416782386834</v>
      </c>
      <c r="G72" s="234" t="b">
        <v>1</v>
      </c>
      <c r="H72" s="235" t="s">
        <v>1092</v>
      </c>
      <c r="I72" s="122" t="str">
        <f>IF(K72&gt;1,VLOOKUP(K72,DB!$A$4:$B$500,2,0),"")</f>
        <v>WAHH</v>
      </c>
      <c r="J72" s="123" t="str">
        <f>IF(L72&gt;1,VLOOKUP(L72,DB!$A$4:$B$500,2,0),"")</f>
        <v>WAHH</v>
      </c>
      <c r="K72" s="236" t="s">
        <v>531</v>
      </c>
      <c r="L72" s="227" t="s">
        <v>537</v>
      </c>
      <c r="M72" s="115" t="str">
        <f>IF(B72&gt;1,VLOOKUP(B72,DB!$D$4:$F$800,3,0),"")</f>
        <v>CITILINK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 G. S.</v>
      </c>
      <c r="Z72" s="104" t="b">
        <v>1</v>
      </c>
      <c r="AA72" s="64"/>
      <c r="AC72" s="133"/>
      <c r="AD72" s="133">
        <f t="shared" si="40"/>
        <v>0.4222222222</v>
      </c>
      <c r="AE72" s="133">
        <f t="shared" si="41"/>
        <v>0.4699416782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303</v>
      </c>
      <c r="C73" s="146" t="str">
        <f>IF(B73&gt;1,VLOOKUP(B73,DB!$D$4:$E$800,2,0),"")</f>
        <v>A 320</v>
      </c>
      <c r="D73" s="259">
        <v>0.42959072916710284</v>
      </c>
      <c r="E73" s="231" t="b">
        <v>1</v>
      </c>
      <c r="F73" s="148">
        <v>0.46159527778218035</v>
      </c>
      <c r="G73" s="190" t="b">
        <v>1</v>
      </c>
      <c r="H73" s="228" t="s">
        <v>1100</v>
      </c>
      <c r="I73" s="152" t="str">
        <f>IF(K73&gt;1,VLOOKUP(K73,DB!$A$4:$B$500,2,0),"")</f>
        <v>WARA</v>
      </c>
      <c r="J73" s="153" t="str">
        <f>IF(L73&gt;1,VLOOKUP(L73,DB!$A$4:$B$500,2,0),"")</f>
        <v>WARA</v>
      </c>
      <c r="K73" s="169" t="s">
        <v>264</v>
      </c>
      <c r="L73" s="150" t="s">
        <v>271</v>
      </c>
      <c r="M73" s="168" t="str">
        <f>IF(B73&gt;1,VLOOKUP(B73,DB!$D$4:$F$800,3,0),"")</f>
        <v>BATIK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PK-BVX</v>
      </c>
      <c r="X73" s="160" t="str">
        <f t="shared" si="6"/>
        <v>AVANTI</v>
      </c>
      <c r="Y73" s="161" t="str">
        <f t="shared" si="7"/>
        <v>SUSI AIR</v>
      </c>
      <c r="Z73" s="104" t="b">
        <v>1</v>
      </c>
      <c r="AA73" s="64"/>
      <c r="AC73" s="133"/>
      <c r="AD73" s="133">
        <f t="shared" si="40"/>
        <v>0.4295907292</v>
      </c>
      <c r="AE73" s="133">
        <f t="shared" si="41"/>
        <v>0.4615952778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819</v>
      </c>
      <c r="C74" s="117" t="str">
        <f>IF(B74&gt;1,VLOOKUP(B74,DB!$D$4:$E$800,2,0),"")</f>
        <v>B 733</v>
      </c>
      <c r="D74" s="252">
        <v>0.4284722222222222</v>
      </c>
      <c r="E74" s="229" t="b">
        <v>1</v>
      </c>
      <c r="F74" s="119">
        <v>0.8458333333333333</v>
      </c>
      <c r="G74" s="192" t="b">
        <v>1</v>
      </c>
      <c r="H74" s="230" t="s">
        <v>1145</v>
      </c>
      <c r="I74" s="219" t="s">
        <v>1093</v>
      </c>
      <c r="J74" s="120" t="s">
        <v>1093</v>
      </c>
      <c r="K74" s="124"/>
      <c r="L74" s="120"/>
      <c r="M74" s="115" t="str">
        <f>IF(B74&gt;1,VLOOKUP(B74,DB!$D$4:$F$800,3,0),"")</f>
        <v>TRI MG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>
        <f t="shared" si="40"/>
        <v>0.4284722222</v>
      </c>
      <c r="AE74" s="133">
        <f t="shared" si="41"/>
        <v>0.8458333333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331</v>
      </c>
      <c r="C75" s="146" t="str">
        <f>IF(B75&gt;1,VLOOKUP(B75,DB!$D$4:$E$800,2,0),"")</f>
        <v>GLEX</v>
      </c>
      <c r="D75" s="259">
        <v>0.4479166666666667</v>
      </c>
      <c r="E75" s="231" t="b">
        <v>1</v>
      </c>
      <c r="F75" s="148">
        <v>0.5514448263857048</v>
      </c>
      <c r="G75" s="190" t="b">
        <v>1</v>
      </c>
      <c r="H75" s="228" t="s">
        <v>1096</v>
      </c>
      <c r="I75" s="221" t="s">
        <v>1144</v>
      </c>
      <c r="J75" s="150" t="s">
        <v>1178</v>
      </c>
      <c r="K75" s="169"/>
      <c r="L75" s="150" t="s">
        <v>1311</v>
      </c>
      <c r="M75" s="168" t="str">
        <f>IF(B75&gt;1,VLOOKUP(B75,DB!$D$4:$F$800,3,0),"")</f>
        <v>BIOMANTARA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0.4479166667</v>
      </c>
      <c r="AE75" s="133">
        <f t="shared" si="41"/>
        <v>0.5514448264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299</v>
      </c>
      <c r="C76" s="117" t="str">
        <f>IF(B76&gt;1,VLOOKUP(B76,DB!$D$4:$E$800,2,0),"")</f>
        <v>A 320</v>
      </c>
      <c r="D76" s="252">
        <v>0.4847222222222222</v>
      </c>
      <c r="E76" s="229" t="b">
        <v>1</v>
      </c>
      <c r="F76" s="119">
        <v>0.5319114004669245</v>
      </c>
      <c r="G76" s="192" t="b">
        <v>1</v>
      </c>
      <c r="H76" s="230" t="s">
        <v>1100</v>
      </c>
      <c r="I76" s="122" t="str">
        <f>IF(K76&gt;1,VLOOKUP(K76,DB!$A$4:$B$500,2,0),"")</f>
        <v>WAHQ</v>
      </c>
      <c r="J76" s="123" t="str">
        <f>IF(L76&gt;1,VLOOKUP(L76,DB!$A$4:$B$500,2,0),"")</f>
        <v>WAHI</v>
      </c>
      <c r="K76" s="124" t="s">
        <v>147</v>
      </c>
      <c r="L76" s="120" t="s">
        <v>245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0.4847222222</v>
      </c>
      <c r="AE76" s="133">
        <f t="shared" si="41"/>
        <v>0.5319114005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186</v>
      </c>
      <c r="C77" s="146" t="str">
        <f>IF(B77&gt;1,VLOOKUP(B77,DB!$D$4:$E$800,2,0),"")</f>
        <v>A 320</v>
      </c>
      <c r="D77" s="259">
        <v>0.4909722222222222</v>
      </c>
      <c r="E77" s="231" t="b">
        <v>1</v>
      </c>
      <c r="F77" s="148">
        <v>0.5229166666666667</v>
      </c>
      <c r="G77" s="190" t="b">
        <v>1</v>
      </c>
      <c r="H77" s="228" t="s">
        <v>1080</v>
      </c>
      <c r="I77" s="152" t="str">
        <f>IF(K77&gt;1,VLOOKUP(K77,DB!$A$4:$B$500,2,0),"")</f>
        <v>WAHI</v>
      </c>
      <c r="J77" s="153" t="str">
        <f>IF(L77&gt;1,VLOOKUP(L77,DB!$A$4:$B$500,2,0),"")</f>
        <v>WARR</v>
      </c>
      <c r="K77" s="169" t="s">
        <v>247</v>
      </c>
      <c r="L77" s="150" t="s">
        <v>216</v>
      </c>
      <c r="M77" s="168" t="str">
        <f>IF(B77&gt;1,VLOOKUP(B77,DB!$D$4:$F$800,3,0),"")</f>
        <v>BATIK AIR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0.4909722222</v>
      </c>
      <c r="AE77" s="133">
        <f t="shared" si="41"/>
        <v>0.5229166667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431</v>
      </c>
      <c r="C78" s="117" t="str">
        <f>IF(B78&gt;1,VLOOKUP(B78,DB!$D$4:$E$800,2,0),"")</f>
        <v>A 320</v>
      </c>
      <c r="D78" s="252">
        <v>0.4861111111111111</v>
      </c>
      <c r="E78" s="229" t="b">
        <v>1</v>
      </c>
      <c r="F78" s="119">
        <v>0.5307035648147576</v>
      </c>
      <c r="G78" s="192" t="b">
        <v>1</v>
      </c>
      <c r="H78" s="230" t="s">
        <v>1087</v>
      </c>
      <c r="I78" s="122" t="str">
        <f>IF(K78&gt;1,VLOOKUP(K78,DB!$A$4:$B$500,2,0),"")</f>
        <v>WIMN</v>
      </c>
      <c r="J78" s="123" t="str">
        <f>IF(L78&gt;1,VLOOKUP(L78,DB!$A$4:$B$500,2,0),"")</f>
        <v>WARA</v>
      </c>
      <c r="K78" s="124" t="s">
        <v>437</v>
      </c>
      <c r="L78" s="120" t="s">
        <v>483</v>
      </c>
      <c r="M78" s="115" t="str">
        <f>IF(B78&gt;1,VLOOKUP(B78,DB!$D$4:$F$800,3,0),"")</f>
        <v>CITILINK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0.4861111111</v>
      </c>
      <c r="AE78" s="133">
        <f t="shared" si="41"/>
        <v>0.5307035648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542</v>
      </c>
      <c r="C79" s="146" t="str">
        <f>IF(B79&gt;1,VLOOKUP(B79,DB!$D$4:$E$800,2,0),"")</f>
        <v>B 738</v>
      </c>
      <c r="D79" s="259">
        <v>0.49375</v>
      </c>
      <c r="E79" s="231" t="b">
        <v>1</v>
      </c>
      <c r="F79" s="148">
        <v>0.5267452199041145</v>
      </c>
      <c r="G79" s="190" t="b">
        <v>1</v>
      </c>
      <c r="H79" s="228" t="s">
        <v>1092</v>
      </c>
      <c r="I79" s="152" t="str">
        <f>IF(K79&gt;1,VLOOKUP(K79,DB!$A$4:$B$500,2,0),"")</f>
        <v>WIMM</v>
      </c>
      <c r="J79" s="153" t="str">
        <f>IF(L79&gt;1,VLOOKUP(L79,DB!$A$4:$B$500,2,0),"")</f>
        <v>WARR</v>
      </c>
      <c r="K79" s="169" t="s">
        <v>73</v>
      </c>
      <c r="L79" s="150" t="s">
        <v>74</v>
      </c>
      <c r="M79" s="168" t="str">
        <f>IF(B79&gt;1,VLOOKUP(B79,DB!$D$4:$F$800,3,0),"")</f>
        <v>GARUDA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0.49375</v>
      </c>
      <c r="AE79" s="133">
        <f t="shared" si="41"/>
        <v>0.5267452199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173</v>
      </c>
      <c r="C80" s="117" t="str">
        <f>IF(B80&gt;1,VLOOKUP(B80,DB!$D$4:$E$800,2,0),"")</f>
        <v>A 320</v>
      </c>
      <c r="D80" s="252">
        <v>0.4974898495420348</v>
      </c>
      <c r="E80" s="229" t="b">
        <v>1</v>
      </c>
      <c r="F80" s="119">
        <v>0.5355906828699517</v>
      </c>
      <c r="G80" s="192" t="b">
        <v>1</v>
      </c>
      <c r="H80" s="230" t="s">
        <v>1084</v>
      </c>
      <c r="I80" s="122" t="str">
        <f>IF(K80&gt;1,VLOOKUP(K80,DB!$A$4:$B$500,2,0),"")</f>
        <v>WARR</v>
      </c>
      <c r="J80" s="123" t="str">
        <f>IF(L80&gt;1,VLOOKUP(L80,DB!$A$4:$B$500,2,0),"")</f>
        <v>WIPP</v>
      </c>
      <c r="K80" s="124" t="s">
        <v>218</v>
      </c>
      <c r="L80" s="120" t="s">
        <v>152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0.4974898495</v>
      </c>
      <c r="AE80" s="133">
        <f t="shared" si="41"/>
        <v>0.5355906829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780</v>
      </c>
      <c r="C81" s="146" t="str">
        <f>IF(B81&gt;1,VLOOKUP(B81,DB!$D$4:$E$800,2,0),"")</f>
        <v>C 208</v>
      </c>
      <c r="D81" s="259">
        <v>0.5013888888888889</v>
      </c>
      <c r="E81" s="231" t="b">
        <v>1</v>
      </c>
      <c r="F81" s="148">
        <v>0.5405707060199347</v>
      </c>
      <c r="G81" s="190" t="b">
        <v>1</v>
      </c>
      <c r="H81" s="228" t="s">
        <v>1075</v>
      </c>
      <c r="I81" s="152" t="str">
        <f>IF(K81&gt;1,VLOOKUP(K81,DB!$A$4:$B$500,2,0),"")</f>
        <v>WICN</v>
      </c>
      <c r="J81" s="153" t="str">
        <f>IF(L81&gt;1,VLOOKUP(L81,DB!$A$4:$B$500,2,0),"")</f>
        <v>WICC</v>
      </c>
      <c r="K81" s="169" t="s">
        <v>602</v>
      </c>
      <c r="L81" s="150" t="s">
        <v>596</v>
      </c>
      <c r="M81" s="168" t="str">
        <f>IF(B81&gt;1,VLOOKUP(B81,DB!$D$4:$F$800,3,0),"")</f>
        <v>SUSI AIR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0.5013888889</v>
      </c>
      <c r="AE81" s="133">
        <f t="shared" si="41"/>
        <v>0.540570706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83</v>
      </c>
      <c r="C82" s="117" t="str">
        <f>IF(B82&gt;1,VLOOKUP(B82,DB!$D$4:$E$800,2,0),"")</f>
        <v>A 320</v>
      </c>
      <c r="D82" s="252">
        <v>0.5125</v>
      </c>
      <c r="E82" s="229" t="b">
        <v>1</v>
      </c>
      <c r="F82" s="119">
        <v>0.565679317129252</v>
      </c>
      <c r="G82" s="192" t="b">
        <v>1</v>
      </c>
      <c r="H82" s="230" t="s">
        <v>1076</v>
      </c>
      <c r="I82" s="122" t="str">
        <f>IF(K82&gt;1,VLOOKUP(K82,DB!$A$4:$B$500,2,0),"")</f>
        <v>WAHS</v>
      </c>
      <c r="J82" s="123" t="str">
        <f>IF(L82&gt;1,VLOOKUP(L82,DB!$A$4:$B$500,2,0),"")</f>
        <v>WIMM</v>
      </c>
      <c r="K82" s="124" t="s">
        <v>256</v>
      </c>
      <c r="L82" s="120" t="s">
        <v>141</v>
      </c>
      <c r="M82" s="115" t="str">
        <f>IF(B82&gt;1,VLOOKUP(B82,DB!$D$4:$F$800,3,0),"")</f>
        <v>BATIK AIR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0.5125</v>
      </c>
      <c r="AE82" s="133">
        <f t="shared" si="41"/>
        <v>0.5656793171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24</v>
      </c>
      <c r="C83" s="146" t="str">
        <f>IF(B83&gt;1,VLOOKUP(B83,DB!$D$4:$E$800,2,0),"")</f>
        <v>B 733</v>
      </c>
      <c r="D83" s="259">
        <v>0.5361111111111111</v>
      </c>
      <c r="E83" s="231" t="b">
        <v>1</v>
      </c>
      <c r="F83" s="148">
        <v>0.5862753472174518</v>
      </c>
      <c r="G83" s="190" t="b">
        <v>1</v>
      </c>
      <c r="H83" s="228" t="s">
        <v>1093</v>
      </c>
      <c r="I83" s="221" t="s">
        <v>55</v>
      </c>
      <c r="J83" s="150" t="s">
        <v>55</v>
      </c>
      <c r="K83" s="169"/>
      <c r="L83" s="150"/>
      <c r="M83" s="168" t="str">
        <f>IF(B83&gt;1,VLOOKUP(B83,DB!$D$4:$F$800,3,0),"")</f>
        <v>AIRNESIA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0.5361111111</v>
      </c>
      <c r="AE83" s="133">
        <f t="shared" si="41"/>
        <v>0.5862753472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280</v>
      </c>
      <c r="C84" s="117" t="str">
        <f>IF(B84&gt;1,VLOOKUP(B84,DB!$D$4:$E$800,2,0),"")</f>
        <v>A 320</v>
      </c>
      <c r="D84" s="252">
        <v>0.542202812503092</v>
      </c>
      <c r="E84" s="229" t="b">
        <v>1</v>
      </c>
      <c r="F84" s="119">
        <v>0.5795556018565549</v>
      </c>
      <c r="G84" s="192" t="b">
        <v>1</v>
      </c>
      <c r="H84" s="230" t="s">
        <v>1080</v>
      </c>
      <c r="I84" s="122" t="str">
        <f>IF(K84&gt;1,VLOOKUP(K84,DB!$A$4:$B$500,2,0),"")</f>
        <v>WARR</v>
      </c>
      <c r="J84" s="123" t="str">
        <f>IF(L84&gt;1,VLOOKUP(L84,DB!$A$4:$B$500,2,0),"")</f>
        <v>WARR</v>
      </c>
      <c r="K84" s="124" t="s">
        <v>226</v>
      </c>
      <c r="L84" s="120" t="s">
        <v>198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0.5422028125</v>
      </c>
      <c r="AE84" s="133">
        <f t="shared" si="41"/>
        <v>0.5795556019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827</v>
      </c>
      <c r="C85" s="146" t="str">
        <f>IF(B85&gt;1,VLOOKUP(B85,DB!$D$4:$E$800,2,0),"")</f>
        <v>B 733</v>
      </c>
      <c r="D85" s="259">
        <v>0.5472222222222223</v>
      </c>
      <c r="E85" s="231" t="b">
        <v>1</v>
      </c>
      <c r="F85" s="148">
        <v>0.6263888888888889</v>
      </c>
      <c r="G85" s="190" t="b">
        <v>1</v>
      </c>
      <c r="H85" s="228" t="s">
        <v>1097</v>
      </c>
      <c r="I85" s="152" t="str">
        <f>IF(K85&gt;1,VLOOKUP(K85,DB!$A$4:$B$500,2,0),"")</f>
        <v>WAAA</v>
      </c>
      <c r="J85" s="153" t="str">
        <f>IF(L85&gt;1,VLOOKUP(L85,DB!$A$4:$B$500,2,0),"")</f>
        <v>WAOO</v>
      </c>
      <c r="K85" s="169" t="s">
        <v>326</v>
      </c>
      <c r="L85" s="150" t="s">
        <v>341</v>
      </c>
      <c r="M85" s="168" t="str">
        <f>IF(B85&gt;1,VLOOKUP(B85,DB!$D$4:$F$800,3,0),"")</f>
        <v>TRIGANA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0.5472222222</v>
      </c>
      <c r="AE85" s="133">
        <f t="shared" si="41"/>
        <v>0.6263888889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326" t="s">
        <v>696</v>
      </c>
      <c r="C86" s="327" t="str">
        <f>IF(B86&gt;1,VLOOKUP(B86,DB!$D$4:$E$800,2,0),"")</f>
        <v>EMB 135</v>
      </c>
      <c r="D86" s="429">
        <v>0.5512395254627336</v>
      </c>
      <c r="E86" s="229" t="b">
        <v>1</v>
      </c>
      <c r="F86" s="119">
        <v>0.5596658101858338</v>
      </c>
      <c r="G86" s="192" t="b">
        <v>1</v>
      </c>
      <c r="H86" s="230" t="s">
        <v>1100</v>
      </c>
      <c r="I86" s="430" t="s">
        <v>148</v>
      </c>
      <c r="J86" s="120" t="s">
        <v>1171</v>
      </c>
      <c r="K86" s="124"/>
      <c r="L86" s="120"/>
      <c r="M86" s="326" t="str">
        <f>IF(B86&gt;1,VLOOKUP(B86,DB!$D$4:$F$800,3,0),"")</f>
        <v>IAT</v>
      </c>
      <c r="N86" s="330" t="s">
        <v>1286</v>
      </c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0.5512395255</v>
      </c>
      <c r="AE86" s="133">
        <f t="shared" si="41"/>
        <v>0.5596658102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715</v>
      </c>
      <c r="C87" s="146" t="str">
        <f>IF(B87&gt;1,VLOOKUP(B87,DB!$D$4:$E$800,2,0),"")</f>
        <v>ATR 72</v>
      </c>
      <c r="D87" s="259">
        <v>0.5680555555555555</v>
      </c>
      <c r="E87" s="231" t="b">
        <v>1</v>
      </c>
      <c r="F87" s="148">
        <v>0.615479722226155</v>
      </c>
      <c r="G87" s="190" t="b">
        <v>1</v>
      </c>
      <c r="H87" s="228" t="s">
        <v>1087</v>
      </c>
      <c r="I87" s="152" t="str">
        <f>IF(K87&gt;1,VLOOKUP(K87,DB!$A$4:$B$500,2,0),"")</f>
        <v>WIDM</v>
      </c>
      <c r="J87" s="150" t="s">
        <v>1076</v>
      </c>
      <c r="K87" s="169" t="s">
        <v>424</v>
      </c>
      <c r="L87" s="150"/>
      <c r="M87" s="168" t="str">
        <f>IF(B87&gt;1,VLOOKUP(B87,DB!$D$4:$F$800,3,0),"")</f>
        <v>PELITA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0.5680555556</v>
      </c>
      <c r="AE87" s="133">
        <f t="shared" si="41"/>
        <v>0.6154797222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282</v>
      </c>
      <c r="C88" s="117" t="str">
        <f>IF(B88&gt;1,VLOOKUP(B88,DB!$D$4:$E$800,2,0),"")</f>
        <v>A 320</v>
      </c>
      <c r="D88" s="264">
        <v>0.5645833333333333</v>
      </c>
      <c r="E88" s="232" t="b">
        <v>1</v>
      </c>
      <c r="F88" s="233">
        <v>0.600872280090698</v>
      </c>
      <c r="G88" s="234" t="b">
        <v>1</v>
      </c>
      <c r="H88" s="235" t="s">
        <v>1078</v>
      </c>
      <c r="I88" s="122" t="str">
        <f>IF(K88&gt;1,VLOOKUP(K88,DB!$A$4:$B$500,2,0),"")</f>
        <v>WAHQ</v>
      </c>
      <c r="J88" s="123" t="str">
        <f>IF(L88&gt;1,VLOOKUP(L88,DB!$A$4:$B$500,2,0),"")</f>
        <v>WAHS</v>
      </c>
      <c r="K88" s="236" t="s">
        <v>235</v>
      </c>
      <c r="L88" s="227" t="s">
        <v>262</v>
      </c>
      <c r="M88" s="115" t="str">
        <f>IF(B88&gt;1,VLOOKUP(B88,DB!$D$4:$F$800,3,0),"")</f>
        <v>BATIK AIR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0.5645833333</v>
      </c>
      <c r="AE88" s="133">
        <f t="shared" si="41"/>
        <v>0.6008722801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297</v>
      </c>
      <c r="C89" s="146" t="str">
        <f>IF(B89&gt;1,VLOOKUP(B89,DB!$D$4:$E$800,2,0),"")</f>
        <v>A 320</v>
      </c>
      <c r="D89" s="259">
        <v>0.5613243749976391</v>
      </c>
      <c r="E89" s="231" t="b">
        <v>1</v>
      </c>
      <c r="F89" s="148">
        <v>0.608401192133897</v>
      </c>
      <c r="G89" s="190" t="b">
        <v>1</v>
      </c>
      <c r="H89" s="228" t="s">
        <v>1084</v>
      </c>
      <c r="I89" s="152" t="str">
        <f>IF(K89&gt;1,VLOOKUP(K89,DB!$A$4:$B$500,2,0),"")</f>
        <v>WADD</v>
      </c>
      <c r="J89" s="153" t="str">
        <f>IF(L89&gt;1,VLOOKUP(L89,DB!$A$4:$B$500,2,0),"")</f>
        <v>WIEE</v>
      </c>
      <c r="K89" s="169" t="s">
        <v>189</v>
      </c>
      <c r="L89" s="150" t="s">
        <v>183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0.561324375</v>
      </c>
      <c r="AE89" s="133">
        <f t="shared" si="41"/>
        <v>0.6084011921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418</v>
      </c>
      <c r="C90" s="117" t="str">
        <f>IF(B90&gt;1,VLOOKUP(B90,DB!$D$4:$E$800,2,0),"")</f>
        <v>A 320</v>
      </c>
      <c r="D90" s="252">
        <v>0.5757632754612132</v>
      </c>
      <c r="E90" s="229" t="b">
        <v>1</v>
      </c>
      <c r="F90" s="119">
        <v>0.60535258102027</v>
      </c>
      <c r="G90" s="192" t="b">
        <v>1</v>
      </c>
      <c r="H90" s="230" t="s">
        <v>1076</v>
      </c>
      <c r="I90" s="122" t="str">
        <f>IF(K90&gt;1,VLOOKUP(K90,DB!$A$4:$B$500,2,0),"")</f>
        <v>WIPP</v>
      </c>
      <c r="J90" s="123" t="str">
        <f>IF(L90&gt;1,VLOOKUP(L90,DB!$A$4:$B$500,2,0),"")</f>
        <v>WARR</v>
      </c>
      <c r="K90" s="124" t="s">
        <v>465</v>
      </c>
      <c r="L90" s="120" t="s">
        <v>495</v>
      </c>
      <c r="M90" s="115" t="str">
        <f>IF(B90&gt;1,VLOOKUP(B90,DB!$D$4:$F$800,3,0),"")</f>
        <v>CITILINK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0.5757632755</v>
      </c>
      <c r="AE90" s="133">
        <f t="shared" si="41"/>
        <v>0.605352581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340</v>
      </c>
      <c r="C91" s="146" t="str">
        <f>IF(B91&gt;1,VLOOKUP(B91,DB!$D$4:$E$800,2,0),"")</f>
        <v>ATR 72</v>
      </c>
      <c r="D91" s="259">
        <v>0.5618055555555556</v>
      </c>
      <c r="E91" s="231" t="b">
        <v>1</v>
      </c>
      <c r="F91" s="148"/>
      <c r="G91" s="190" t="b">
        <v>0</v>
      </c>
      <c r="H91" s="228" t="s">
        <v>1152</v>
      </c>
      <c r="I91" s="221" t="s">
        <v>1078</v>
      </c>
      <c r="J91" s="153" t="str">
        <f>IF(L91&gt;1,VLOOKUP(L91,DB!$A$4:$B$500,2,0),"")</f>
        <v/>
      </c>
      <c r="K91" s="169"/>
      <c r="L91" s="150"/>
      <c r="M91" s="168" t="str">
        <f>IF(B91&gt;1,VLOOKUP(B91,DB!$D$4:$F$800,3,0),"")</f>
        <v>CITILINK</v>
      </c>
      <c r="N91" s="200"/>
      <c r="O91" s="155" t="str">
        <f t="shared" si="34"/>
        <v>RON</v>
      </c>
      <c r="Q91" s="64" t="str">
        <f t="shared" si="35"/>
        <v>SA16</v>
      </c>
      <c r="R91" s="64" t="str">
        <f t="shared" si="36"/>
        <v>RON</v>
      </c>
      <c r="S91" s="64" t="str">
        <f t="shared" si="37"/>
        <v>ATR 72</v>
      </c>
      <c r="T91" s="64" t="str">
        <f t="shared" si="38"/>
        <v>PK-GJT</v>
      </c>
      <c r="U91" s="64" t="str">
        <f t="shared" si="39"/>
        <v>CITILINK</v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0.5618055556</v>
      </c>
      <c r="AE91" s="133" t="str">
        <f t="shared" si="41"/>
        <v>-</v>
      </c>
    </row>
    <row r="92">
      <c r="A92" s="115">
        <v>75.0</v>
      </c>
      <c r="B92" s="115" t="s">
        <v>1016</v>
      </c>
      <c r="C92" s="117" t="str">
        <f>IF(B92&gt;1,VLOOKUP(B92,DB!$D$4:$E$800,2,0),"")</f>
        <v>G 500</v>
      </c>
      <c r="D92" s="252">
        <v>0.5742578472272726</v>
      </c>
      <c r="E92" s="229" t="b">
        <v>1</v>
      </c>
      <c r="F92" s="119">
        <v>0.6415928819478722</v>
      </c>
      <c r="G92" s="192" t="b">
        <v>1</v>
      </c>
      <c r="H92" s="230" t="s">
        <v>1096</v>
      </c>
      <c r="I92" s="219" t="s">
        <v>1171</v>
      </c>
      <c r="J92" s="120" t="s">
        <v>231</v>
      </c>
      <c r="K92" s="124"/>
      <c r="L92" s="120"/>
      <c r="M92" s="115" t="s">
        <v>1138</v>
      </c>
      <c r="N92" s="330" t="s">
        <v>1312</v>
      </c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0.5742578472</v>
      </c>
      <c r="AE92" s="133">
        <f t="shared" si="41"/>
        <v>0.6415928819</v>
      </c>
    </row>
    <row r="93">
      <c r="A93" s="168">
        <v>76.0</v>
      </c>
      <c r="B93" s="168" t="s">
        <v>502</v>
      </c>
      <c r="C93" s="146" t="str">
        <f>IF(B93&gt;1,VLOOKUP(B93,DB!$D$4:$E$800,2,0),"")</f>
        <v>ATR 72</v>
      </c>
      <c r="D93" s="259">
        <v>0.5958333333333333</v>
      </c>
      <c r="E93" s="231" t="b">
        <v>1</v>
      </c>
      <c r="F93" s="148">
        <v>0.62025141203776</v>
      </c>
      <c r="G93" s="190" t="b">
        <v>1</v>
      </c>
      <c r="H93" s="228" t="s">
        <v>1080</v>
      </c>
      <c r="I93" s="152" t="str">
        <f>IF(K93&gt;1,VLOOKUP(K93,DB!$A$4:$B$500,2,0),"")</f>
        <v>WAHH</v>
      </c>
      <c r="J93" s="153" t="str">
        <f>IF(L93&gt;1,VLOOKUP(L93,DB!$A$4:$B$500,2,0),"")</f>
        <v>WAHH</v>
      </c>
      <c r="K93" s="169" t="s">
        <v>535</v>
      </c>
      <c r="L93" s="150" t="s">
        <v>533</v>
      </c>
      <c r="M93" s="168" t="str">
        <f>IF(B93&gt;1,VLOOKUP(B93,DB!$D$4:$F$800,3,0),"")</f>
        <v>CITILINK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0.5958333333</v>
      </c>
      <c r="AE93" s="133">
        <f t="shared" si="41"/>
        <v>0.620251412</v>
      </c>
    </row>
    <row r="94">
      <c r="A94" s="115">
        <v>77.0</v>
      </c>
      <c r="B94" s="115" t="s">
        <v>760</v>
      </c>
      <c r="C94" s="117" t="str">
        <f>IF(B94&gt;1,VLOOKUP(B94,DB!$D$4:$E$800,2,0),"")</f>
        <v>PH 300</v>
      </c>
      <c r="D94" s="252">
        <v>0.5910599652779638</v>
      </c>
      <c r="E94" s="229" t="b">
        <v>1</v>
      </c>
      <c r="F94" s="119">
        <v>0.6009812615739065</v>
      </c>
      <c r="G94" s="192" t="b">
        <v>1</v>
      </c>
      <c r="H94" s="230" t="s">
        <v>1092</v>
      </c>
      <c r="I94" s="219" t="s">
        <v>638</v>
      </c>
      <c r="J94" s="120" t="s">
        <v>1171</v>
      </c>
      <c r="K94" s="124"/>
      <c r="L94" s="120"/>
      <c r="M94" s="115" t="str">
        <f>IF(B94&gt;1,VLOOKUP(B94,DB!$D$4:$F$800,3,0),"")</f>
        <v>PURAWISATA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0.5910599653</v>
      </c>
      <c r="AE94" s="133">
        <f t="shared" si="41"/>
        <v>0.6009812616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413</v>
      </c>
      <c r="C95" s="146" t="str">
        <f>IF(B95&gt;1,VLOOKUP(B95,DB!$D$4:$E$800,2,0),"")</f>
        <v>A 320</v>
      </c>
      <c r="D95" s="259">
        <v>0.6005875578703126</v>
      </c>
      <c r="E95" s="231" t="b">
        <v>1</v>
      </c>
      <c r="F95" s="148">
        <v>0.6751094560167985</v>
      </c>
      <c r="G95" s="190" t="b">
        <v>1</v>
      </c>
      <c r="H95" s="228" t="s">
        <v>1077</v>
      </c>
      <c r="I95" s="152" t="str">
        <f>IF(K95&gt;1,VLOOKUP(K95,DB!$A$4:$B$500,2,0),"")</f>
        <v>WAHI</v>
      </c>
      <c r="J95" s="153" t="str">
        <f>IF(L95&gt;1,VLOOKUP(L95,DB!$A$4:$B$500,2,0),"")</f>
        <v>WIMM</v>
      </c>
      <c r="K95" s="169" t="s">
        <v>469</v>
      </c>
      <c r="L95" s="150" t="s">
        <v>439</v>
      </c>
      <c r="M95" s="168" t="str">
        <f>IF(B95&gt;1,VLOOKUP(B95,DB!$D$4:$F$800,3,0),"")</f>
        <v>CITILINK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0.6005875579</v>
      </c>
      <c r="AE95" s="133">
        <f t="shared" si="41"/>
        <v>0.675109456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303</v>
      </c>
      <c r="C96" s="117" t="str">
        <f>IF(B96&gt;1,VLOOKUP(B96,DB!$D$4:$E$800,2,0),"")</f>
        <v>A 320</v>
      </c>
      <c r="D96" s="252">
        <v>0.6076388888888888</v>
      </c>
      <c r="E96" s="229" t="b">
        <v>1</v>
      </c>
      <c r="F96" s="119">
        <v>0.6541868402782711</v>
      </c>
      <c r="G96" s="192" t="b">
        <v>1</v>
      </c>
      <c r="H96" s="230" t="s">
        <v>1079</v>
      </c>
      <c r="I96" s="122" t="str">
        <f>IF(K96&gt;1,VLOOKUP(K96,DB!$A$4:$B$500,2,0),"")</f>
        <v>WARA</v>
      </c>
      <c r="J96" s="123" t="str">
        <f>IF(L96&gt;1,VLOOKUP(L96,DB!$A$4:$B$500,2,0),"")</f>
        <v>WADD</v>
      </c>
      <c r="K96" s="124" t="s">
        <v>269</v>
      </c>
      <c r="L96" s="120" t="s">
        <v>196</v>
      </c>
      <c r="M96" s="115" t="str">
        <f>IF(B96&gt;1,VLOOKUP(B96,DB!$D$4:$F$800,3,0),"")</f>
        <v>BATIK AIR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0.6076388889</v>
      </c>
      <c r="AE96" s="133">
        <f t="shared" si="41"/>
        <v>0.6541868403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299</v>
      </c>
      <c r="C97" s="146" t="str">
        <f>IF(B97&gt;1,VLOOKUP(B97,DB!$D$4:$E$800,2,0),"")</f>
        <v>A 320</v>
      </c>
      <c r="D97" s="259">
        <v>0.6375</v>
      </c>
      <c r="E97" s="231" t="b">
        <v>1</v>
      </c>
      <c r="F97" s="148">
        <v>0.6719992939761141</v>
      </c>
      <c r="G97" s="190" t="b">
        <v>1</v>
      </c>
      <c r="H97" s="228" t="s">
        <v>1080</v>
      </c>
      <c r="I97" s="152" t="str">
        <f>IF(K97&gt;1,VLOOKUP(K97,DB!$A$4:$B$500,2,0),"")</f>
        <v>WAHI</v>
      </c>
      <c r="J97" s="150" t="s">
        <v>1144</v>
      </c>
      <c r="K97" s="169" t="s">
        <v>243</v>
      </c>
      <c r="L97" s="150"/>
      <c r="M97" s="168" t="str">
        <f>IF(B97&gt;1,VLOOKUP(B97,DB!$D$4:$F$800,3,0),"")</f>
        <v>BATIK AIR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0.6375</v>
      </c>
      <c r="AE97" s="133">
        <f t="shared" si="41"/>
        <v>0.671999294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715</v>
      </c>
      <c r="C98" s="117" t="str">
        <f>IF(B98&gt;1,VLOOKUP(B98,DB!$D$4:$E$800,2,0),"")</f>
        <v>ATR 72</v>
      </c>
      <c r="D98" s="252">
        <v>0.6166666666666667</v>
      </c>
      <c r="E98" s="229" t="b">
        <v>1</v>
      </c>
      <c r="F98" s="119"/>
      <c r="G98" s="192" t="b">
        <v>0</v>
      </c>
      <c r="H98" s="230" t="s">
        <v>1076</v>
      </c>
      <c r="I98" s="219" t="s">
        <v>1087</v>
      </c>
      <c r="J98" s="123" t="str">
        <f>IF(L98&gt;1,VLOOKUP(L98,DB!$A$4:$B$500,2,0),"")</f>
        <v/>
      </c>
      <c r="K98" s="124"/>
      <c r="L98" s="120"/>
      <c r="M98" s="115" t="str">
        <f>IF(B98&gt;1,VLOOKUP(B98,DB!$D$4:$F$800,3,0),"")</f>
        <v>PELITA</v>
      </c>
      <c r="N98" s="193"/>
      <c r="O98" s="128" t="str">
        <f t="shared" si="34"/>
        <v>RON</v>
      </c>
      <c r="Q98" s="64" t="str">
        <f t="shared" si="35"/>
        <v>A1</v>
      </c>
      <c r="R98" s="64" t="str">
        <f t="shared" si="36"/>
        <v>RON</v>
      </c>
      <c r="S98" s="64" t="str">
        <f t="shared" si="37"/>
        <v>ATR 72</v>
      </c>
      <c r="T98" s="64" t="str">
        <f t="shared" si="38"/>
        <v>PK-PAH</v>
      </c>
      <c r="U98" s="64" t="str">
        <f t="shared" si="39"/>
        <v>PELITA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0.6166666667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705</v>
      </c>
      <c r="C99" s="146" t="str">
        <f>IF(B99&gt;1,VLOOKUP(B99,DB!$D$4:$E$800,2,0),"")</f>
        <v>CT 680</v>
      </c>
      <c r="D99" s="259">
        <v>0.6247981134220026</v>
      </c>
      <c r="E99" s="231" t="b">
        <v>1</v>
      </c>
      <c r="F99" s="148">
        <v>0.6789781944462447</v>
      </c>
      <c r="G99" s="190" t="b">
        <v>1</v>
      </c>
      <c r="H99" s="228" t="s">
        <v>1092</v>
      </c>
      <c r="I99" s="221" t="s">
        <v>1133</v>
      </c>
      <c r="J99" s="150" t="s">
        <v>410</v>
      </c>
      <c r="K99" s="169"/>
      <c r="L99" s="150"/>
      <c r="M99" s="168" t="str">
        <f>IF(B99&gt;1,VLOOKUP(B99,DB!$D$4:$F$800,3,0),"")</f>
        <v>JIP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0.6247981134</v>
      </c>
      <c r="AE99" s="133">
        <f t="shared" si="41"/>
        <v>0.6789781944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173</v>
      </c>
      <c r="C100" s="117" t="str">
        <f>IF(B100&gt;1,VLOOKUP(B100,DB!$D$4:$E$800,2,0),"")</f>
        <v>A 320</v>
      </c>
      <c r="D100" s="252">
        <v>0.6583333333333333</v>
      </c>
      <c r="E100" s="229" t="b">
        <v>1</v>
      </c>
      <c r="F100" s="119"/>
      <c r="G100" s="192" t="b">
        <v>0</v>
      </c>
      <c r="H100" s="230" t="s">
        <v>1081</v>
      </c>
      <c r="I100" s="122" t="str">
        <f>IF(K100&gt;1,VLOOKUP(K100,DB!$A$4:$B$500,2,0),"")</f>
        <v>WIPP</v>
      </c>
      <c r="J100" s="123" t="str">
        <f>IF(L100&gt;1,VLOOKUP(L100,DB!$A$4:$B$500,2,0),"")</f>
        <v/>
      </c>
      <c r="K100" s="124" t="s">
        <v>155</v>
      </c>
      <c r="L100" s="120"/>
      <c r="M100" s="115" t="str">
        <f>IF(B100&gt;1,VLOOKUP(B100,DB!$D$4:$F$800,3,0),"")</f>
        <v>BATIK AIR</v>
      </c>
      <c r="N100" s="220"/>
      <c r="O100" s="128" t="str">
        <f t="shared" si="34"/>
        <v>RON</v>
      </c>
      <c r="Q100" s="64" t="str">
        <f t="shared" si="35"/>
        <v>B8</v>
      </c>
      <c r="R100" s="64" t="str">
        <f t="shared" si="36"/>
        <v>RON</v>
      </c>
      <c r="S100" s="64" t="str">
        <f t="shared" si="37"/>
        <v>A 320</v>
      </c>
      <c r="T100" s="64" t="str">
        <f t="shared" si="38"/>
        <v>PK-LAI</v>
      </c>
      <c r="U100" s="64" t="str">
        <f t="shared" si="39"/>
        <v>BATIK AIR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0.6583333333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186</v>
      </c>
      <c r="C101" s="146" t="str">
        <f>IF(B101&gt;1,VLOOKUP(B101,DB!$D$4:$E$800,2,0),"")</f>
        <v>A 320</v>
      </c>
      <c r="D101" s="259">
        <v>0.675</v>
      </c>
      <c r="E101" s="231" t="b">
        <v>1</v>
      </c>
      <c r="F101" s="148">
        <v>0.7019162268552464</v>
      </c>
      <c r="G101" s="190" t="b">
        <v>1</v>
      </c>
      <c r="H101" s="228" t="s">
        <v>1078</v>
      </c>
      <c r="I101" s="152" t="str">
        <f>IF(K101&gt;1,VLOOKUP(K101,DB!$A$4:$B$500,2,0),"")</f>
        <v>WARR</v>
      </c>
      <c r="J101" s="153" t="str">
        <f>IF(L101&gt;1,VLOOKUP(L101,DB!$A$4:$B$500,2,0),"")</f>
        <v>WAHI</v>
      </c>
      <c r="K101" s="169" t="s">
        <v>214</v>
      </c>
      <c r="L101" s="150" t="s">
        <v>249</v>
      </c>
      <c r="M101" s="168" t="str">
        <f>IF(B101&gt;1,VLOOKUP(B101,DB!$D$4:$F$800,3,0),"")</f>
        <v>BATIK AIR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0.675</v>
      </c>
      <c r="AE101" s="133">
        <f t="shared" si="41"/>
        <v>0.7019162269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542</v>
      </c>
      <c r="C102" s="117" t="str">
        <f>IF(B102&gt;1,VLOOKUP(B102,DB!$D$4:$E$800,2,0),"")</f>
        <v>B 738</v>
      </c>
      <c r="D102" s="252">
        <v>0.6861111111111111</v>
      </c>
      <c r="E102" s="229" t="b">
        <v>1</v>
      </c>
      <c r="F102" s="119">
        <v>0.7308661574061261</v>
      </c>
      <c r="G102" s="192" t="b">
        <v>1</v>
      </c>
      <c r="H102" s="230" t="s">
        <v>1087</v>
      </c>
      <c r="I102" s="122" t="str">
        <f>IF(K102&gt;1,VLOOKUP(K102,DB!$A$4:$B$500,2,0),"")</f>
        <v>WARR</v>
      </c>
      <c r="J102" s="123" t="str">
        <f>IF(L102&gt;1,VLOOKUP(L102,DB!$A$4:$B$500,2,0),"")</f>
        <v>WIEE</v>
      </c>
      <c r="K102" s="124" t="s">
        <v>77</v>
      </c>
      <c r="L102" s="120" t="s">
        <v>69</v>
      </c>
      <c r="M102" s="115" t="str">
        <f>IF(B102&gt;1,VLOOKUP(B102,DB!$D$4:$F$800,3,0),"")</f>
        <v>GARUDA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41</v>
      </c>
      <c r="AA102" s="14"/>
      <c r="AD102" s="133">
        <f t="shared" si="40"/>
        <v>0.6861111111</v>
      </c>
      <c r="AE102" s="133">
        <f t="shared" si="41"/>
        <v>0.7308661574</v>
      </c>
    </row>
    <row r="103">
      <c r="A103" s="168">
        <v>86.0</v>
      </c>
      <c r="B103" s="168" t="s">
        <v>833</v>
      </c>
      <c r="C103" s="146" t="str">
        <f>IF(B103&gt;1,VLOOKUP(B103,DB!$D$4:$E$800,2,0),"")</f>
        <v>B 733</v>
      </c>
      <c r="D103" s="259">
        <v>0.6736111111111112</v>
      </c>
      <c r="E103" s="231" t="b">
        <v>1</v>
      </c>
      <c r="F103" s="148">
        <v>0.7876311805594014</v>
      </c>
      <c r="G103" s="190" t="b">
        <v>1</v>
      </c>
      <c r="H103" s="228" t="s">
        <v>1093</v>
      </c>
      <c r="I103" s="152" t="str">
        <f>IF(K103&gt;1,VLOOKUP(K103,DB!$A$4:$B$500,2,0),"")</f>
        <v>WIDN</v>
      </c>
      <c r="J103" s="150" t="s">
        <v>1154</v>
      </c>
      <c r="K103" s="169" t="s">
        <v>316</v>
      </c>
      <c r="L103" s="150"/>
      <c r="M103" s="168" t="str">
        <f>IF(B103&gt;1,VLOOKUP(B103,DB!$D$4:$F$800,3,0),"")</f>
        <v>TRIGANA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Z102-'11'!Z102</f>
        <v>6</v>
      </c>
      <c r="AC103" s="133"/>
      <c r="AD103" s="133">
        <f t="shared" si="40"/>
        <v>0.6736111111</v>
      </c>
      <c r="AE103" s="133">
        <f t="shared" si="41"/>
        <v>0.7876311806</v>
      </c>
    </row>
    <row r="104">
      <c r="A104" s="115">
        <v>87.0</v>
      </c>
      <c r="B104" s="115" t="s">
        <v>431</v>
      </c>
      <c r="C104" s="117" t="str">
        <f>IF(B104&gt;1,VLOOKUP(B104,DB!$D$4:$E$800,2,0),"")</f>
        <v>A 320</v>
      </c>
      <c r="D104" s="252">
        <v>0.6965277777777777</v>
      </c>
      <c r="E104" s="229" t="b">
        <v>1</v>
      </c>
      <c r="F104" s="119">
        <v>0.7210633796348702</v>
      </c>
      <c r="G104" s="192" t="b">
        <v>1</v>
      </c>
      <c r="H104" s="230" t="s">
        <v>1084</v>
      </c>
      <c r="I104" s="122" t="str">
        <f>IF(K104&gt;1,VLOOKUP(K104,DB!$A$4:$B$500,2,0),"")</f>
        <v>WARA</v>
      </c>
      <c r="J104" s="123" t="str">
        <f>IF(L104&gt;1,VLOOKUP(L104,DB!$A$4:$B$500,2,0),"")</f>
        <v>WARR</v>
      </c>
      <c r="K104" s="124" t="s">
        <v>485</v>
      </c>
      <c r="L104" s="120" t="s">
        <v>491</v>
      </c>
      <c r="M104" s="115" t="str">
        <f>IF(B104&gt;1,VLOOKUP(B104,DB!$D$4:$F$800,3,0),"")</f>
        <v>CITILINK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0.6965277778</v>
      </c>
      <c r="AE104" s="133">
        <f t="shared" si="41"/>
        <v>0.7210633796</v>
      </c>
    </row>
    <row r="105">
      <c r="A105" s="168">
        <v>88.0</v>
      </c>
      <c r="B105" s="168" t="s">
        <v>299</v>
      </c>
      <c r="C105" s="146" t="str">
        <f>IF(B105&gt;1,VLOOKUP(B105,DB!$D$4:$E$800,2,0),"")</f>
        <v>A 320</v>
      </c>
      <c r="D105" s="259">
        <v>0.6784722222222223</v>
      </c>
      <c r="E105" s="231" t="b">
        <v>1</v>
      </c>
      <c r="F105" s="148"/>
      <c r="G105" s="190" t="b">
        <v>0</v>
      </c>
      <c r="H105" s="228" t="s">
        <v>1144</v>
      </c>
      <c r="I105" s="221" t="s">
        <v>1080</v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>BATIK AIR</v>
      </c>
      <c r="N105" s="200"/>
      <c r="O105" s="155" t="str">
        <f t="shared" si="34"/>
        <v>RON</v>
      </c>
      <c r="Q105" s="64" t="str">
        <f t="shared" si="35"/>
        <v>SA07</v>
      </c>
      <c r="R105" s="64" t="str">
        <f t="shared" si="36"/>
        <v>RON</v>
      </c>
      <c r="S105" s="64" t="str">
        <f t="shared" si="37"/>
        <v>A 320</v>
      </c>
      <c r="T105" s="64" t="str">
        <f t="shared" si="38"/>
        <v>PK-LUQ</v>
      </c>
      <c r="U105" s="64" t="str">
        <f t="shared" si="39"/>
        <v>BATIK AIR</v>
      </c>
      <c r="AC105" s="133"/>
      <c r="AD105" s="133">
        <f t="shared" si="40"/>
        <v>0.6784722222</v>
      </c>
      <c r="AE105" s="133" t="str">
        <f t="shared" si="41"/>
        <v>-</v>
      </c>
    </row>
    <row r="106">
      <c r="A106" s="115">
        <v>89.0</v>
      </c>
      <c r="B106" s="115" t="s">
        <v>282</v>
      </c>
      <c r="C106" s="117" t="str">
        <f>IF(B106&gt;1,VLOOKUP(B106,DB!$D$4:$E$800,2,0),"")</f>
        <v>A 320</v>
      </c>
      <c r="D106" s="252">
        <v>0.7110835416679038</v>
      </c>
      <c r="E106" s="229" t="b">
        <v>1</v>
      </c>
      <c r="F106" s="119">
        <v>0.7795055208334816</v>
      </c>
      <c r="G106" s="192" t="b">
        <v>1</v>
      </c>
      <c r="H106" s="230" t="s">
        <v>1079</v>
      </c>
      <c r="I106" s="122" t="str">
        <f>IF(K106&gt;1,VLOOKUP(K106,DB!$A$4:$B$500,2,0),"")</f>
        <v>WAHS</v>
      </c>
      <c r="J106" s="123" t="str">
        <f>IF(L106&gt;1,VLOOKUP(L106,DB!$A$4:$B$500,2,0),"")</f>
        <v>WIBB</v>
      </c>
      <c r="K106" s="124" t="s">
        <v>260</v>
      </c>
      <c r="L106" s="120" t="s">
        <v>177</v>
      </c>
      <c r="M106" s="115" t="str">
        <f>IF(B106&gt;1,VLOOKUP(B106,DB!$D$4:$F$800,3,0),"")</f>
        <v>BATIK AIR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0.7110835417</v>
      </c>
      <c r="AE106" s="133">
        <f t="shared" si="41"/>
        <v>0.7795055208</v>
      </c>
    </row>
    <row r="107">
      <c r="A107" s="168">
        <v>90.0</v>
      </c>
      <c r="B107" s="168" t="s">
        <v>379</v>
      </c>
      <c r="C107" s="146" t="str">
        <f>IF(B107&gt;1,VLOOKUP(B107,DB!$D$4:$E$800,2,0),"")</f>
        <v>A 320</v>
      </c>
      <c r="D107" s="259">
        <v>0.7171627083298517</v>
      </c>
      <c r="E107" s="231" t="b">
        <v>1</v>
      </c>
      <c r="F107" s="148">
        <v>0.7430555555555556</v>
      </c>
      <c r="G107" s="190" t="b">
        <v>1</v>
      </c>
      <c r="H107" s="228" t="s">
        <v>1080</v>
      </c>
      <c r="I107" s="152" t="str">
        <f>IF(K107&gt;1,VLOOKUP(K107,DB!$A$4:$B$500,2,0),"")</f>
        <v>WADD</v>
      </c>
      <c r="J107" s="153" t="str">
        <f>IF(L107&gt;1,VLOOKUP(L107,DB!$A$4:$B$500,2,0),"")</f>
        <v>WADD</v>
      </c>
      <c r="K107" s="169" t="s">
        <v>518</v>
      </c>
      <c r="L107" s="150" t="s">
        <v>516</v>
      </c>
      <c r="M107" s="168" t="str">
        <f>IF(B107&gt;1,VLOOKUP(B107,DB!$D$4:$F$800,3,0),"")</f>
        <v>CITILINK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0.7171627083</v>
      </c>
      <c r="AE107" s="133">
        <f t="shared" si="41"/>
        <v>0.7430555556</v>
      </c>
    </row>
    <row r="108">
      <c r="A108" s="115">
        <v>91.0</v>
      </c>
      <c r="B108" s="115" t="s">
        <v>923</v>
      </c>
      <c r="C108" s="117" t="str">
        <f>IF(B108&gt;1,VLOOKUP(B108,DB!$D$4:$E$800,2,0),"")</f>
        <v>G IV</v>
      </c>
      <c r="D108" s="252">
        <v>0.7141782754624728</v>
      </c>
      <c r="E108" s="229" t="b">
        <v>1</v>
      </c>
      <c r="F108" s="119">
        <v>0.7319444444444444</v>
      </c>
      <c r="G108" s="192" t="b">
        <v>1</v>
      </c>
      <c r="H108" s="230" t="s">
        <v>1096</v>
      </c>
      <c r="I108" s="219" t="s">
        <v>1178</v>
      </c>
      <c r="J108" s="120" t="s">
        <v>1178</v>
      </c>
      <c r="K108" s="124"/>
      <c r="L108" s="120"/>
      <c r="M108" s="115" t="s">
        <v>1138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0.7141782755</v>
      </c>
      <c r="AE108" s="133">
        <f t="shared" si="41"/>
        <v>0.7319444444</v>
      </c>
    </row>
    <row r="109">
      <c r="A109" s="168">
        <v>92.0</v>
      </c>
      <c r="B109" s="168" t="s">
        <v>502</v>
      </c>
      <c r="C109" s="146" t="str">
        <f>IF(B109&gt;1,VLOOKUP(B109,DB!$D$4:$E$800,2,0),"")</f>
        <v>ATR 72</v>
      </c>
      <c r="D109" s="259">
        <v>0.7472222222222222</v>
      </c>
      <c r="E109" s="231" t="b">
        <v>1</v>
      </c>
      <c r="F109" s="148">
        <v>0.7729766550910426</v>
      </c>
      <c r="G109" s="190" t="b">
        <v>1</v>
      </c>
      <c r="H109" s="228" t="s">
        <v>1084</v>
      </c>
      <c r="I109" s="152" t="str">
        <f>IF(K109&gt;1,VLOOKUP(K109,DB!$A$4:$B$500,2,0),"")</f>
        <v>WAHH</v>
      </c>
      <c r="J109" s="150" t="s">
        <v>528</v>
      </c>
      <c r="K109" s="169" t="s">
        <v>539</v>
      </c>
      <c r="L109" s="150" t="s">
        <v>1313</v>
      </c>
      <c r="M109" s="168" t="str">
        <f>IF(B109&gt;1,VLOOKUP(B109,DB!$D$4:$F$800,3,0),"")</f>
        <v>CITILINK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0.7472222222</v>
      </c>
      <c r="AE109" s="133">
        <f t="shared" si="41"/>
        <v>0.7729766551</v>
      </c>
    </row>
    <row r="110">
      <c r="A110" s="115">
        <v>93.0</v>
      </c>
      <c r="B110" s="115" t="s">
        <v>699</v>
      </c>
      <c r="C110" s="117" t="str">
        <f>IF(B110&gt;1,VLOOKUP(B110,DB!$D$4:$E$800,2,0),"")</f>
        <v>G IV</v>
      </c>
      <c r="D110" s="252">
        <v>0.743656504630053</v>
      </c>
      <c r="E110" s="229" t="b">
        <v>1</v>
      </c>
      <c r="F110" s="119">
        <v>0.7876719097257592</v>
      </c>
      <c r="G110" s="192" t="b">
        <v>1</v>
      </c>
      <c r="H110" s="230" t="s">
        <v>1096</v>
      </c>
      <c r="I110" s="219" t="s">
        <v>1303</v>
      </c>
      <c r="J110" s="120" t="s">
        <v>1159</v>
      </c>
      <c r="K110" s="124" t="s">
        <v>1304</v>
      </c>
      <c r="L110" s="120"/>
      <c r="M110" s="115" t="str">
        <f>IF(B110&gt;1,VLOOKUP(B110,DB!$D$4:$F$800,3,0),"")</f>
        <v>JETSET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0.7436565046</v>
      </c>
      <c r="AE110" s="133">
        <f t="shared" si="41"/>
        <v>0.7876719097</v>
      </c>
    </row>
    <row r="111">
      <c r="A111" s="168">
        <v>94.0</v>
      </c>
      <c r="B111" s="168" t="s">
        <v>280</v>
      </c>
      <c r="C111" s="146" t="str">
        <f>IF(B111&gt;1,VLOOKUP(B111,DB!$D$4:$E$800,2,0),"")</f>
        <v>A 320</v>
      </c>
      <c r="D111" s="259">
        <v>0.7506944444444444</v>
      </c>
      <c r="E111" s="231" t="b">
        <v>1</v>
      </c>
      <c r="F111" s="148">
        <v>0.780028472217964</v>
      </c>
      <c r="G111" s="190" t="b">
        <v>1</v>
      </c>
      <c r="H111" s="228" t="s">
        <v>1078</v>
      </c>
      <c r="I111" s="152" t="str">
        <f>IF(K111&gt;1,VLOOKUP(K111,DB!$A$4:$B$500,2,0),"")</f>
        <v>WARR</v>
      </c>
      <c r="J111" s="153" t="str">
        <f>IF(L111&gt;1,VLOOKUP(L111,DB!$A$4:$B$500,2,0),"")</f>
        <v>WARR</v>
      </c>
      <c r="K111" s="169" t="s">
        <v>210</v>
      </c>
      <c r="L111" s="150" t="s">
        <v>224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0.7506944444</v>
      </c>
      <c r="AE111" s="133">
        <f t="shared" si="41"/>
        <v>0.7800284722</v>
      </c>
    </row>
    <row r="112">
      <c r="A112" s="115">
        <v>95.0</v>
      </c>
      <c r="B112" s="115" t="s">
        <v>24</v>
      </c>
      <c r="C112" s="117" t="str">
        <f>IF(B112&gt;1,VLOOKUP(B112,DB!$D$4:$E$800,2,0),"")</f>
        <v>B 733</v>
      </c>
      <c r="D112" s="252">
        <v>0.7555555555555555</v>
      </c>
      <c r="E112" s="229" t="b">
        <v>1</v>
      </c>
      <c r="F112" s="119"/>
      <c r="G112" s="192" t="b">
        <v>0</v>
      </c>
      <c r="H112" s="230" t="s">
        <v>1097</v>
      </c>
      <c r="I112" s="219" t="s">
        <v>55</v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>AIRNESIA</v>
      </c>
      <c r="N112" s="220"/>
      <c r="O112" s="128" t="str">
        <f t="shared" si="34"/>
        <v>RON</v>
      </c>
      <c r="Q112" s="64" t="str">
        <f t="shared" si="35"/>
        <v>B12</v>
      </c>
      <c r="R112" s="64" t="str">
        <f t="shared" si="36"/>
        <v>RON</v>
      </c>
      <c r="S112" s="64" t="str">
        <f t="shared" si="37"/>
        <v>B 733</v>
      </c>
      <c r="T112" s="64" t="str">
        <f t="shared" si="38"/>
        <v>PK-NMI</v>
      </c>
      <c r="U112" s="64" t="str">
        <f t="shared" si="39"/>
        <v>AIRNESIA</v>
      </c>
      <c r="AC112" s="133"/>
      <c r="AD112" s="133">
        <f t="shared" si="40"/>
        <v>0.7555555556</v>
      </c>
      <c r="AE112" s="133" t="str">
        <f t="shared" si="41"/>
        <v>-</v>
      </c>
    </row>
    <row r="113">
      <c r="A113" s="168">
        <v>96.0</v>
      </c>
      <c r="B113" s="168" t="s">
        <v>856</v>
      </c>
      <c r="C113" s="146" t="str">
        <f>IF(B113&gt;1,VLOOKUP(B113,DB!$D$4:$E$800,2,0),"")</f>
        <v>HK 800</v>
      </c>
      <c r="D113" s="259">
        <v>0.7694444444444445</v>
      </c>
      <c r="E113" s="231" t="b">
        <v>1</v>
      </c>
      <c r="F113" s="148">
        <v>0.8020833333333334</v>
      </c>
      <c r="G113" s="190" t="b">
        <v>1</v>
      </c>
      <c r="H113" s="228" t="s">
        <v>1100</v>
      </c>
      <c r="I113" s="221" t="s">
        <v>528</v>
      </c>
      <c r="J113" s="150" t="s">
        <v>1133</v>
      </c>
      <c r="K113" s="169"/>
      <c r="L113" s="150"/>
      <c r="M113" s="168" t="s">
        <v>1153</v>
      </c>
      <c r="N113" s="336" t="s">
        <v>1254</v>
      </c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0.7694444444</v>
      </c>
      <c r="AE113" s="133">
        <f t="shared" si="41"/>
        <v>0.8020833333</v>
      </c>
    </row>
    <row r="114">
      <c r="A114" s="115">
        <v>97.0</v>
      </c>
      <c r="B114" s="115" t="s">
        <v>297</v>
      </c>
      <c r="C114" s="117" t="str">
        <f>IF(B114&gt;1,VLOOKUP(B114,DB!$D$4:$E$800,2,0),"")</f>
        <v>A 320</v>
      </c>
      <c r="D114" s="252">
        <v>0.7819444444444444</v>
      </c>
      <c r="E114" s="229" t="b">
        <v>1</v>
      </c>
      <c r="F114" s="119">
        <v>0.8138888888888889</v>
      </c>
      <c r="G114" s="192" t="b">
        <v>1</v>
      </c>
      <c r="H114" s="230" t="s">
        <v>1080</v>
      </c>
      <c r="I114" s="122" t="str">
        <f>IF(K114&gt;1,VLOOKUP(K114,DB!$A$4:$B$500,2,0),"")</f>
        <v>WIEE</v>
      </c>
      <c r="J114" s="123" t="str">
        <f>IF(L114&gt;1,VLOOKUP(L114,DB!$A$4:$B$500,2,0),"")</f>
        <v>WARR</v>
      </c>
      <c r="K114" s="124" t="s">
        <v>181</v>
      </c>
      <c r="L114" s="120" t="s">
        <v>228</v>
      </c>
      <c r="M114" s="115" t="str">
        <f>IF(B114&gt;1,VLOOKUP(B114,DB!$D$4:$F$800,3,0),"")</f>
        <v>BATIK AIR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0.7819444444</v>
      </c>
      <c r="AE114" s="133">
        <f t="shared" si="41"/>
        <v>0.8138888889</v>
      </c>
    </row>
    <row r="115">
      <c r="A115" s="168">
        <v>98.0</v>
      </c>
      <c r="B115" s="168" t="s">
        <v>321</v>
      </c>
      <c r="C115" s="146" t="str">
        <f>IF(B115&gt;1,VLOOKUP(B115,DB!$D$4:$E$800,2,0),"")</f>
        <v>A 320</v>
      </c>
      <c r="D115" s="259">
        <v>0.7861111111111111</v>
      </c>
      <c r="E115" s="231" t="b">
        <v>1</v>
      </c>
      <c r="F115" s="148">
        <v>0.8166666666666667</v>
      </c>
      <c r="G115" s="190" t="b">
        <v>1</v>
      </c>
      <c r="H115" s="228" t="s">
        <v>1092</v>
      </c>
      <c r="I115" s="152" t="str">
        <f>IF(K115&gt;1,VLOOKUP(K115,DB!$A$4:$B$500,2,0),"")</f>
        <v>WIMM</v>
      </c>
      <c r="J115" s="153" t="str">
        <f>IF(L115&gt;1,VLOOKUP(L115,DB!$A$4:$B$500,2,0),"")</f>
        <v>WIPP</v>
      </c>
      <c r="K115" s="169" t="s">
        <v>139</v>
      </c>
      <c r="L115" s="150" t="s">
        <v>161</v>
      </c>
      <c r="M115" s="168" t="str">
        <f>IF(B115&gt;1,VLOOKUP(B115,DB!$D$4:$F$800,3,0),"")</f>
        <v>BATIK AIR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0.7861111111</v>
      </c>
      <c r="AE115" s="133">
        <f t="shared" si="41"/>
        <v>0.8166666667</v>
      </c>
    </row>
    <row r="116">
      <c r="A116" s="115">
        <v>99.0</v>
      </c>
      <c r="B116" s="115" t="s">
        <v>576</v>
      </c>
      <c r="C116" s="117" t="str">
        <f>IF(B116&gt;1,VLOOKUP(B116,DB!$D$4:$E$800,2,0),"")</f>
        <v>B 738</v>
      </c>
      <c r="D116" s="252">
        <v>0.8</v>
      </c>
      <c r="E116" s="229" t="b">
        <v>1</v>
      </c>
      <c r="F116" s="119"/>
      <c r="G116" s="192" t="b">
        <v>0</v>
      </c>
      <c r="H116" s="230" t="s">
        <v>1087</v>
      </c>
      <c r="I116" s="122" t="str">
        <f>IF(K116&gt;1,VLOOKUP(K116,DB!$A$4:$B$500,2,0),"")</f>
        <v>WIEE</v>
      </c>
      <c r="J116" s="123" t="str">
        <f>IF(L116&gt;1,VLOOKUP(L116,DB!$A$4:$B$500,2,0),"")</f>
        <v/>
      </c>
      <c r="K116" s="124" t="s">
        <v>66</v>
      </c>
      <c r="L116" s="120"/>
      <c r="M116" s="115" t="str">
        <f>IF(B116&gt;1,VLOOKUP(B116,DB!$D$4:$F$800,3,0),"")</f>
        <v>GARUDA</v>
      </c>
      <c r="N116" s="220"/>
      <c r="O116" s="128" t="str">
        <f t="shared" si="34"/>
        <v>RON</v>
      </c>
      <c r="Q116" s="64" t="str">
        <f t="shared" si="35"/>
        <v>B2</v>
      </c>
      <c r="R116" s="64" t="str">
        <f t="shared" si="36"/>
        <v>RON</v>
      </c>
      <c r="S116" s="64" t="str">
        <f t="shared" si="37"/>
        <v>B 738</v>
      </c>
      <c r="T116" s="64" t="str">
        <f t="shared" si="38"/>
        <v>PK-GFX</v>
      </c>
      <c r="U116" s="64" t="str">
        <f t="shared" si="39"/>
        <v>GARUDA</v>
      </c>
      <c r="AC116" s="133"/>
      <c r="AD116" s="133">
        <f t="shared" si="40"/>
        <v>0.8</v>
      </c>
      <c r="AE116" s="133" t="str">
        <f t="shared" si="41"/>
        <v>-</v>
      </c>
    </row>
    <row r="117">
      <c r="A117" s="168">
        <v>100.0</v>
      </c>
      <c r="B117" s="168" t="s">
        <v>186</v>
      </c>
      <c r="C117" s="146" t="str">
        <f>IF(B117&gt;1,VLOOKUP(B117,DB!$D$4:$E$800,2,0),"")</f>
        <v>A 320</v>
      </c>
      <c r="D117" s="259">
        <v>0.8111111111111111</v>
      </c>
      <c r="E117" s="231" t="b">
        <v>1</v>
      </c>
      <c r="F117" s="148"/>
      <c r="G117" s="190" t="b">
        <v>0</v>
      </c>
      <c r="H117" s="228" t="s">
        <v>1079</v>
      </c>
      <c r="I117" s="152" t="str">
        <f>IF(K117&gt;1,VLOOKUP(K117,DB!$A$4:$B$500,2,0),"")</f>
        <v>WAHI</v>
      </c>
      <c r="J117" s="153" t="str">
        <f>IF(L117&gt;1,VLOOKUP(L117,DB!$A$4:$B$500,2,0),"")</f>
        <v/>
      </c>
      <c r="K117" s="169" t="s">
        <v>230</v>
      </c>
      <c r="L117" s="172"/>
      <c r="M117" s="168" t="str">
        <f>IF(B117&gt;1,VLOOKUP(B117,DB!$D$4:$F$800,3,0),"")</f>
        <v>BATIK AIR</v>
      </c>
      <c r="N117" s="211"/>
      <c r="O117" s="155" t="str">
        <f t="shared" si="34"/>
        <v>RON</v>
      </c>
      <c r="Q117" s="64" t="str">
        <f t="shared" si="35"/>
        <v>B7</v>
      </c>
      <c r="R117" s="64" t="str">
        <f t="shared" si="36"/>
        <v>RON</v>
      </c>
      <c r="S117" s="64" t="str">
        <f t="shared" si="37"/>
        <v>A 320</v>
      </c>
      <c r="T117" s="64" t="str">
        <f t="shared" si="38"/>
        <v>PK-LAO</v>
      </c>
      <c r="U117" s="64" t="str">
        <f t="shared" si="39"/>
        <v>BATIK AIR</v>
      </c>
      <c r="AC117" s="133"/>
      <c r="AD117" s="133">
        <f t="shared" si="40"/>
        <v>0.8111111111</v>
      </c>
      <c r="AE117" s="133" t="str">
        <f t="shared" si="41"/>
        <v>-</v>
      </c>
    </row>
    <row r="118">
      <c r="A118" s="115">
        <v>101.0</v>
      </c>
      <c r="B118" s="115" t="s">
        <v>699</v>
      </c>
      <c r="C118" s="117" t="str">
        <f>IF(B118&gt;1,VLOOKUP(B118,DB!$D$4:$E$800,2,0),"")</f>
        <v>G IV</v>
      </c>
      <c r="D118" s="252">
        <v>0.7944444444444444</v>
      </c>
      <c r="E118" s="229" t="b">
        <v>1</v>
      </c>
      <c r="F118" s="119"/>
      <c r="G118" s="192" t="b">
        <v>0</v>
      </c>
      <c r="H118" s="230" t="s">
        <v>1159</v>
      </c>
      <c r="I118" s="219" t="s">
        <v>1096</v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>JETSET</v>
      </c>
      <c r="N118" s="193"/>
      <c r="O118" s="128" t="str">
        <f t="shared" si="34"/>
        <v>RON</v>
      </c>
      <c r="Q118" s="64" t="str">
        <f t="shared" si="35"/>
        <v>SA18</v>
      </c>
      <c r="R118" s="64" t="str">
        <f t="shared" si="36"/>
        <v>RON</v>
      </c>
      <c r="S118" s="64" t="str">
        <f t="shared" si="37"/>
        <v>G IV</v>
      </c>
      <c r="T118" s="64" t="str">
        <f t="shared" si="38"/>
        <v>PK-BON</v>
      </c>
      <c r="U118" s="64" t="str">
        <f t="shared" si="39"/>
        <v>JETSET</v>
      </c>
      <c r="AC118" s="133"/>
      <c r="AD118" s="133">
        <f t="shared" si="40"/>
        <v>0.7944444444</v>
      </c>
      <c r="AE118" s="133" t="str">
        <f t="shared" si="41"/>
        <v>-</v>
      </c>
    </row>
    <row r="119">
      <c r="A119" s="168">
        <v>102.0</v>
      </c>
      <c r="B119" s="168" t="s">
        <v>833</v>
      </c>
      <c r="C119" s="146" t="str">
        <f>IF(B119&gt;1,VLOOKUP(B119,DB!$D$4:$E$800,2,0),"")</f>
        <v>B 733</v>
      </c>
      <c r="D119" s="259">
        <v>0.7944444444444444</v>
      </c>
      <c r="E119" s="231" t="b">
        <v>1</v>
      </c>
      <c r="F119" s="148"/>
      <c r="G119" s="190" t="b">
        <v>0</v>
      </c>
      <c r="H119" s="228" t="s">
        <v>1154</v>
      </c>
      <c r="I119" s="221" t="s">
        <v>1093</v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>TRIGANA</v>
      </c>
      <c r="N119" s="200"/>
      <c r="O119" s="155" t="str">
        <f t="shared" si="34"/>
        <v>RON</v>
      </c>
      <c r="Q119" s="64" t="str">
        <f t="shared" si="35"/>
        <v>SA17</v>
      </c>
      <c r="R119" s="64" t="str">
        <f t="shared" si="36"/>
        <v>RON</v>
      </c>
      <c r="S119" s="64" t="str">
        <f t="shared" si="37"/>
        <v>B 733</v>
      </c>
      <c r="T119" s="64" t="str">
        <f t="shared" si="38"/>
        <v>PK-YST</v>
      </c>
      <c r="U119" s="64" t="str">
        <f t="shared" si="39"/>
        <v>TRIGANA</v>
      </c>
      <c r="AC119" s="133"/>
      <c r="AD119" s="133">
        <f t="shared" si="40"/>
        <v>0.7944444444</v>
      </c>
      <c r="AE119" s="133" t="str">
        <f t="shared" si="41"/>
        <v>-</v>
      </c>
    </row>
    <row r="120">
      <c r="A120" s="115">
        <v>103.0</v>
      </c>
      <c r="B120" s="115" t="s">
        <v>856</v>
      </c>
      <c r="C120" s="117" t="str">
        <f>IF(B120&gt;1,VLOOKUP(B120,DB!$D$4:$E$800,2,0),"")</f>
        <v>HK 800</v>
      </c>
      <c r="D120" s="252">
        <v>0.8090277777777778</v>
      </c>
      <c r="E120" s="229" t="b">
        <v>1</v>
      </c>
      <c r="F120" s="119"/>
      <c r="G120" s="192" t="b">
        <v>0</v>
      </c>
      <c r="H120" s="230" t="s">
        <v>1133</v>
      </c>
      <c r="I120" s="219" t="s">
        <v>1100</v>
      </c>
      <c r="J120" s="123" t="str">
        <f>IF(L120&gt;1,VLOOKUP(L120,DB!$A$4:$B$500,2,0),"")</f>
        <v/>
      </c>
      <c r="K120" s="124"/>
      <c r="L120" s="120"/>
      <c r="M120" s="115" t="s">
        <v>1153</v>
      </c>
      <c r="N120" s="193"/>
      <c r="O120" s="128" t="str">
        <f t="shared" si="34"/>
        <v>RON</v>
      </c>
      <c r="Q120" s="64" t="str">
        <f t="shared" si="35"/>
        <v>NSA07</v>
      </c>
      <c r="R120" s="64" t="str">
        <f t="shared" si="36"/>
        <v>RON</v>
      </c>
      <c r="S120" s="64" t="str">
        <f t="shared" si="37"/>
        <v>HK 800</v>
      </c>
      <c r="T120" s="64" t="str">
        <f t="shared" si="38"/>
        <v>N-2409K</v>
      </c>
      <c r="U120" s="64" t="str">
        <f t="shared" si="39"/>
        <v>AFM</v>
      </c>
      <c r="AC120" s="133"/>
      <c r="AD120" s="133">
        <f t="shared" si="40"/>
        <v>0.8090277778</v>
      </c>
      <c r="AE120" s="133" t="str">
        <f t="shared" si="41"/>
        <v>-</v>
      </c>
    </row>
    <row r="121">
      <c r="A121" s="168">
        <v>104.0</v>
      </c>
      <c r="B121" s="168" t="s">
        <v>303</v>
      </c>
      <c r="C121" s="146" t="str">
        <f>IF(B121&gt;1,VLOOKUP(B121,DB!$D$4:$E$800,2,0),"")</f>
        <v>A 320</v>
      </c>
      <c r="D121" s="259">
        <v>0.8493055555555555</v>
      </c>
      <c r="E121" s="231" t="b">
        <v>1</v>
      </c>
      <c r="F121" s="148">
        <v>0.8875</v>
      </c>
      <c r="G121" s="190" t="b">
        <v>1</v>
      </c>
      <c r="H121" s="228" t="s">
        <v>1100</v>
      </c>
      <c r="I121" s="152" t="str">
        <f>IF(K121&gt;1,VLOOKUP(K121,DB!$A$4:$B$500,2,0),"")</f>
        <v>WADD</v>
      </c>
      <c r="J121" s="150" t="s">
        <v>1145</v>
      </c>
      <c r="K121" s="169" t="s">
        <v>194</v>
      </c>
      <c r="L121" s="150"/>
      <c r="M121" s="168" t="str">
        <f>IF(B121&gt;1,VLOOKUP(B121,DB!$D$4:$F$800,3,0),"")</f>
        <v>BATIK AIR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0.8493055556</v>
      </c>
      <c r="AE121" s="133">
        <f t="shared" si="41"/>
        <v>0.8875</v>
      </c>
    </row>
    <row r="122">
      <c r="A122" s="115">
        <v>105.0</v>
      </c>
      <c r="B122" s="115" t="s">
        <v>431</v>
      </c>
      <c r="C122" s="117" t="str">
        <f>IF(B122&gt;1,VLOOKUP(B122,DB!$D$4:$E$800,2,0),"")</f>
        <v>A 320</v>
      </c>
      <c r="D122" s="252">
        <v>0.8645833333333334</v>
      </c>
      <c r="E122" s="229" t="b">
        <v>1</v>
      </c>
      <c r="F122" s="119"/>
      <c r="G122" s="192" t="b">
        <v>0</v>
      </c>
      <c r="H122" s="230" t="s">
        <v>1084</v>
      </c>
      <c r="I122" s="122" t="str">
        <f>IF(K122&gt;1,VLOOKUP(K122,DB!$A$4:$B$500,2,0),"")</f>
        <v>WARR</v>
      </c>
      <c r="J122" s="123" t="str">
        <f>IF(L122&gt;1,VLOOKUP(L122,DB!$A$4:$B$500,2,0),"")</f>
        <v/>
      </c>
      <c r="K122" s="124" t="s">
        <v>493</v>
      </c>
      <c r="L122" s="120"/>
      <c r="M122" s="115" t="str">
        <f>IF(B122&gt;1,VLOOKUP(B122,DB!$D$4:$F$800,3,0),"")</f>
        <v>CITILINK</v>
      </c>
      <c r="N122" s="193"/>
      <c r="O122" s="128" t="str">
        <f t="shared" si="34"/>
        <v>RON</v>
      </c>
      <c r="Q122" s="64" t="str">
        <f t="shared" si="35"/>
        <v>B1</v>
      </c>
      <c r="R122" s="64" t="str">
        <f t="shared" si="36"/>
        <v>RON</v>
      </c>
      <c r="S122" s="64" t="str">
        <f t="shared" si="37"/>
        <v>A 320</v>
      </c>
      <c r="T122" s="64" t="str">
        <f t="shared" si="38"/>
        <v>PK-GQQ</v>
      </c>
      <c r="U122" s="64" t="str">
        <f t="shared" si="39"/>
        <v>CITILINK</v>
      </c>
      <c r="AC122" s="133"/>
      <c r="AD122" s="133">
        <f t="shared" si="40"/>
        <v>0.8645833333</v>
      </c>
      <c r="AE122" s="133" t="str">
        <f t="shared" si="41"/>
        <v>-</v>
      </c>
    </row>
    <row r="123">
      <c r="A123" s="168">
        <v>106.0</v>
      </c>
      <c r="B123" s="168" t="s">
        <v>739</v>
      </c>
      <c r="C123" s="146" t="str">
        <f>IF(B123&gt;1,VLOOKUP(B123,DB!$D$4:$E$800,2,0),"")</f>
        <v>GLEX</v>
      </c>
      <c r="D123" s="259">
        <v>0.8694444444444445</v>
      </c>
      <c r="E123" s="231" t="b">
        <v>1</v>
      </c>
      <c r="F123" s="148">
        <v>0.8819444444444444</v>
      </c>
      <c r="G123" s="190" t="b">
        <v>1</v>
      </c>
      <c r="H123" s="228" t="s">
        <v>1092</v>
      </c>
      <c r="I123" s="221" t="s">
        <v>1206</v>
      </c>
      <c r="J123" s="150" t="s">
        <v>1155</v>
      </c>
      <c r="K123" s="169"/>
      <c r="L123" s="150"/>
      <c r="M123" s="168" t="str">
        <f>IF(B123&gt;1,VLOOKUP(B123,DB!$D$4:$F$800,3,0),"")</f>
        <v>PREMI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0.8694444444</v>
      </c>
      <c r="AE123" s="133">
        <f t="shared" si="41"/>
        <v>0.8819444444</v>
      </c>
    </row>
    <row r="124">
      <c r="A124" s="115">
        <v>107.0</v>
      </c>
      <c r="B124" s="115" t="s">
        <v>827</v>
      </c>
      <c r="C124" s="117" t="str">
        <f>IF(B124&gt;1,VLOOKUP(B124,DB!$D$4:$E$800,2,0),"")</f>
        <v>B 733</v>
      </c>
      <c r="D124" s="252">
        <v>0.8993055555555556</v>
      </c>
      <c r="E124" s="229" t="b">
        <v>1</v>
      </c>
      <c r="F124" s="119"/>
      <c r="G124" s="192" t="b">
        <v>0</v>
      </c>
      <c r="H124" s="230" t="s">
        <v>1101</v>
      </c>
      <c r="I124" s="122" t="str">
        <f>IF(K124&gt;1,VLOOKUP(K124,DB!$A$4:$B$500,2,0),"")</f>
        <v>WALL</v>
      </c>
      <c r="J124" s="123" t="str">
        <f>IF(L124&gt;1,VLOOKUP(L124,DB!$A$4:$B$500,2,0),"")</f>
        <v/>
      </c>
      <c r="K124" s="124" t="s">
        <v>353</v>
      </c>
      <c r="L124" s="120"/>
      <c r="M124" s="115" t="str">
        <f>IF(B124&gt;1,VLOOKUP(B124,DB!$D$4:$F$800,3,0),"")</f>
        <v>TRIGANA</v>
      </c>
      <c r="N124" s="193"/>
      <c r="O124" s="128" t="str">
        <f t="shared" si="34"/>
        <v>RON</v>
      </c>
      <c r="Q124" s="64" t="str">
        <f t="shared" si="35"/>
        <v>B13</v>
      </c>
      <c r="R124" s="64" t="str">
        <f t="shared" si="36"/>
        <v>RON</v>
      </c>
      <c r="S124" s="64" t="str">
        <f t="shared" si="37"/>
        <v>B 733</v>
      </c>
      <c r="T124" s="64" t="str">
        <f t="shared" si="38"/>
        <v>PK-YSH</v>
      </c>
      <c r="U124" s="64" t="str">
        <f t="shared" si="39"/>
        <v>TRIGANA</v>
      </c>
      <c r="AC124" s="133"/>
      <c r="AD124" s="133">
        <f t="shared" si="40"/>
        <v>0.8993055556</v>
      </c>
      <c r="AE124" s="133" t="str">
        <f t="shared" si="41"/>
        <v>-</v>
      </c>
    </row>
    <row r="125">
      <c r="A125" s="168">
        <v>108.0</v>
      </c>
      <c r="B125" s="168" t="s">
        <v>819</v>
      </c>
      <c r="C125" s="146" t="str">
        <f>IF(B125&gt;1,VLOOKUP(B125,DB!$D$4:$E$800,2,0),"")</f>
        <v>B 733</v>
      </c>
      <c r="D125" s="259">
        <v>0.8527777777777777</v>
      </c>
      <c r="E125" s="231" t="b">
        <v>1</v>
      </c>
      <c r="F125" s="148">
        <v>0.9409722222222222</v>
      </c>
      <c r="G125" s="190" t="b">
        <v>1</v>
      </c>
      <c r="H125" s="228" t="s">
        <v>1093</v>
      </c>
      <c r="I125" s="221" t="s">
        <v>1145</v>
      </c>
      <c r="J125" s="153" t="str">
        <f>IF(L125&gt;1,VLOOKUP(L125,DB!$A$4:$B$500,2,0),"")</f>
        <v>WIMM</v>
      </c>
      <c r="K125" s="169" t="s">
        <v>7</v>
      </c>
      <c r="L125" s="150" t="s">
        <v>111</v>
      </c>
      <c r="M125" s="168" t="str">
        <f>IF(B125&gt;1,VLOOKUP(B125,DB!$D$4:$F$800,3,0),"")</f>
        <v>TRI MG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0.8527777778</v>
      </c>
      <c r="AE125" s="133">
        <f t="shared" si="41"/>
        <v>0.9409722222</v>
      </c>
    </row>
    <row r="126">
      <c r="A126" s="115">
        <v>109.0</v>
      </c>
      <c r="B126" s="115" t="s">
        <v>413</v>
      </c>
      <c r="C126" s="117" t="str">
        <f>IF(B126&gt;1,VLOOKUP(B126,DB!$D$4:$E$800,2,0),"")</f>
        <v>A 320</v>
      </c>
      <c r="D126" s="252">
        <v>0.90625</v>
      </c>
      <c r="E126" s="229" t="b">
        <v>1</v>
      </c>
      <c r="F126" s="119"/>
      <c r="G126" s="192" t="b">
        <v>0</v>
      </c>
      <c r="H126" s="230" t="s">
        <v>1080</v>
      </c>
      <c r="I126" s="122" t="str">
        <f>IF(K126&gt;1,VLOOKUP(K126,DB!$A$4:$B$500,2,0),"")</f>
        <v>WIMM</v>
      </c>
      <c r="J126" s="123" t="str">
        <f>IF(L126&gt;1,VLOOKUP(L126,DB!$A$4:$B$500,2,0),"")</f>
        <v/>
      </c>
      <c r="K126" s="124" t="s">
        <v>441</v>
      </c>
      <c r="L126" s="120"/>
      <c r="M126" s="115" t="str">
        <f>IF(B126&gt;1,VLOOKUP(B126,DB!$D$4:$F$800,3,0),"")</f>
        <v>CITILINK</v>
      </c>
      <c r="N126" s="193"/>
      <c r="O126" s="128" t="str">
        <f t="shared" si="34"/>
        <v>RON</v>
      </c>
      <c r="Q126" s="64" t="str">
        <f t="shared" si="35"/>
        <v>A3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PK-GQI</v>
      </c>
      <c r="U126" s="64" t="str">
        <f t="shared" si="39"/>
        <v>CITILINK</v>
      </c>
      <c r="AC126" s="133"/>
      <c r="AD126" s="133">
        <f t="shared" si="40"/>
        <v>0.90625</v>
      </c>
      <c r="AE126" s="133" t="str">
        <f t="shared" si="41"/>
        <v>-</v>
      </c>
    </row>
    <row r="127">
      <c r="A127" s="168">
        <v>110.0</v>
      </c>
      <c r="B127" s="168" t="s">
        <v>502</v>
      </c>
      <c r="C127" s="146" t="str">
        <f>IF(B127&gt;1,VLOOKUP(B127,DB!$D$4:$E$800,2,0),"")</f>
        <v>ATR 72</v>
      </c>
      <c r="D127" s="259">
        <v>0.9131944444444444</v>
      </c>
      <c r="E127" s="231" t="b">
        <v>1</v>
      </c>
      <c r="F127" s="148"/>
      <c r="G127" s="190" t="b">
        <v>0</v>
      </c>
      <c r="H127" s="228" t="s">
        <v>1078</v>
      </c>
      <c r="I127" s="152" t="str">
        <f>IF(K127&gt;1,VLOOKUP(K127,DB!$A$4:$B$500,2,0),"")</f>
        <v>WAHH</v>
      </c>
      <c r="J127" s="153" t="str">
        <f>IF(L127&gt;1,VLOOKUP(L127,DB!$A$4:$B$500,2,0),"")</f>
        <v/>
      </c>
      <c r="K127" s="169" t="s">
        <v>619</v>
      </c>
      <c r="L127" s="172"/>
      <c r="M127" s="168" t="str">
        <f>IF(B127&gt;1,VLOOKUP(B127,DB!$D$4:$F$800,3,0),"")</f>
        <v>CITILINK</v>
      </c>
      <c r="N127" s="271"/>
      <c r="O127" s="155" t="str">
        <f t="shared" si="34"/>
        <v>RON</v>
      </c>
      <c r="Q127" s="64" t="str">
        <f t="shared" si="35"/>
        <v>A2</v>
      </c>
      <c r="R127" s="64" t="str">
        <f t="shared" si="36"/>
        <v>RON</v>
      </c>
      <c r="S127" s="64" t="str">
        <f t="shared" si="37"/>
        <v>ATR 72</v>
      </c>
      <c r="T127" s="64" t="str">
        <f t="shared" si="38"/>
        <v>PK-GJV</v>
      </c>
      <c r="U127" s="64" t="str">
        <f t="shared" si="39"/>
        <v>CITILINK</v>
      </c>
      <c r="AC127" s="133"/>
      <c r="AD127" s="133">
        <f t="shared" si="40"/>
        <v>0.9131944444</v>
      </c>
      <c r="AE127" s="133" t="str">
        <f t="shared" si="41"/>
        <v>-</v>
      </c>
    </row>
    <row r="128">
      <c r="A128" s="115">
        <v>111.0</v>
      </c>
      <c r="B128" s="115" t="s">
        <v>280</v>
      </c>
      <c r="C128" s="117" t="str">
        <f>IF(B128&gt;1,VLOOKUP(B128,DB!$D$4:$E$800,2,0),"")</f>
        <v>A 320</v>
      </c>
      <c r="D128" s="252">
        <v>0.9201388888888888</v>
      </c>
      <c r="E128" s="229" t="b">
        <v>1</v>
      </c>
      <c r="F128" s="119"/>
      <c r="G128" s="192" t="b">
        <v>0</v>
      </c>
      <c r="H128" s="230" t="s">
        <v>1085</v>
      </c>
      <c r="I128" s="122" t="str">
        <f>IF(K128&gt;1,VLOOKUP(K128,DB!$A$4:$B$500,2,0),"")</f>
        <v>WARR</v>
      </c>
      <c r="J128" s="123" t="str">
        <f>IF(L128&gt;1,VLOOKUP(L128,DB!$A$4:$B$500,2,0),"")</f>
        <v/>
      </c>
      <c r="K128" s="124" t="s">
        <v>222</v>
      </c>
      <c r="L128" s="120"/>
      <c r="M128" s="115" t="str">
        <f>IF(B128&gt;1,VLOOKUP(B128,DB!$D$4:$F$800,3,0),"")</f>
        <v>BATIK AIR</v>
      </c>
      <c r="N128" s="193"/>
      <c r="O128" s="128" t="str">
        <f t="shared" si="34"/>
        <v>RON</v>
      </c>
      <c r="Q128" s="64" t="str">
        <f t="shared" si="35"/>
        <v>B9</v>
      </c>
      <c r="R128" s="64" t="str">
        <f t="shared" si="36"/>
        <v>RON</v>
      </c>
      <c r="S128" s="64" t="str">
        <f t="shared" si="37"/>
        <v>A 320</v>
      </c>
      <c r="T128" s="64" t="str">
        <f t="shared" si="38"/>
        <v>PK-LUH</v>
      </c>
      <c r="U128" s="64" t="str">
        <f t="shared" si="39"/>
        <v>BATIK AIR</v>
      </c>
      <c r="AC128" s="133"/>
      <c r="AD128" s="133">
        <f t="shared" si="40"/>
        <v>0.9201388889</v>
      </c>
      <c r="AE128" s="133" t="str">
        <f t="shared" si="41"/>
        <v>-</v>
      </c>
    </row>
    <row r="129">
      <c r="A129" s="168">
        <v>112.0</v>
      </c>
      <c r="B129" s="168" t="s">
        <v>823</v>
      </c>
      <c r="C129" s="146" t="str">
        <f>IF(B129&gt;1,VLOOKUP(B129,DB!$D$4:$E$800,2,0),"")</f>
        <v>B 733</v>
      </c>
      <c r="D129" s="259">
        <v>0.9236111111111112</v>
      </c>
      <c r="E129" s="231" t="b">
        <v>1</v>
      </c>
      <c r="F129" s="149"/>
      <c r="G129" s="190" t="b">
        <v>0</v>
      </c>
      <c r="H129" s="228" t="s">
        <v>1088</v>
      </c>
      <c r="I129" s="152" t="str">
        <f>IF(K129&gt;1,VLOOKUP(K129,DB!$A$4:$B$500,2,0),"")</f>
        <v>WAEE</v>
      </c>
      <c r="J129" s="153" t="str">
        <f>IF(L129&gt;1,VLOOKUP(L129,DB!$A$4:$B$500,2,0),"")</f>
        <v/>
      </c>
      <c r="K129" s="169" t="s">
        <v>401</v>
      </c>
      <c r="L129" s="172"/>
      <c r="M129" s="168" t="str">
        <f>IF(B129&gt;1,VLOOKUP(B129,DB!$D$4:$F$800,3,0),"")</f>
        <v>TRIGANA</v>
      </c>
      <c r="N129" s="200"/>
      <c r="O129" s="155" t="str">
        <f t="shared" si="34"/>
        <v>RON</v>
      </c>
      <c r="Q129" s="64" t="str">
        <f t="shared" si="35"/>
        <v>B10</v>
      </c>
      <c r="R129" s="64" t="str">
        <f t="shared" si="36"/>
        <v>RON</v>
      </c>
      <c r="S129" s="64" t="str">
        <f t="shared" si="37"/>
        <v>B 733</v>
      </c>
      <c r="T129" s="64" t="str">
        <f t="shared" si="38"/>
        <v>PK-YRD</v>
      </c>
      <c r="U129" s="64" t="str">
        <f t="shared" si="39"/>
        <v>TRIGANA</v>
      </c>
      <c r="AC129" s="133"/>
      <c r="AD129" s="133">
        <f t="shared" si="40"/>
        <v>0.9236111111</v>
      </c>
      <c r="AE129" s="133" t="str">
        <f t="shared" si="41"/>
        <v>-</v>
      </c>
    </row>
    <row r="130">
      <c r="A130" s="115">
        <v>113.0</v>
      </c>
      <c r="B130" s="115" t="s">
        <v>303</v>
      </c>
      <c r="C130" s="117" t="str">
        <f>IF(B130&gt;1,VLOOKUP(B130,DB!$D$4:$E$800,2,0),"")</f>
        <v>A 320</v>
      </c>
      <c r="D130" s="252">
        <v>0.8944444444444445</v>
      </c>
      <c r="E130" s="229" t="b">
        <v>1</v>
      </c>
      <c r="F130" s="119"/>
      <c r="G130" s="192" t="b">
        <v>0</v>
      </c>
      <c r="H130" s="230" t="s">
        <v>1145</v>
      </c>
      <c r="I130" s="219" t="s">
        <v>1100</v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>BATIK AIR</v>
      </c>
      <c r="N130" s="220"/>
      <c r="O130" s="128" t="str">
        <f t="shared" si="34"/>
        <v>RON</v>
      </c>
      <c r="Q130" s="64" t="str">
        <f t="shared" si="35"/>
        <v>SA08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PK-LUS</v>
      </c>
      <c r="U130" s="64" t="str">
        <f t="shared" si="39"/>
        <v>BATIK AIR</v>
      </c>
      <c r="AC130" s="133"/>
      <c r="AD130" s="133">
        <f t="shared" si="40"/>
        <v>0.8944444444</v>
      </c>
      <c r="AE130" s="133" t="str">
        <f t="shared" si="41"/>
        <v>-</v>
      </c>
    </row>
    <row r="131">
      <c r="A131" s="168">
        <v>114.0</v>
      </c>
      <c r="B131" s="168" t="s">
        <v>705</v>
      </c>
      <c r="C131" s="146" t="str">
        <f>IF(B131&gt;1,VLOOKUP(B131,DB!$D$4:$E$800,2,0),"")</f>
        <v>CT 680</v>
      </c>
      <c r="D131" s="259">
        <v>0.9722222222222222</v>
      </c>
      <c r="E131" s="231" t="b">
        <v>1</v>
      </c>
      <c r="F131" s="149"/>
      <c r="G131" s="190" t="b">
        <v>0</v>
      </c>
      <c r="H131" s="228" t="s">
        <v>1100</v>
      </c>
      <c r="I131" s="221" t="s">
        <v>410</v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>JIP</v>
      </c>
      <c r="N131" s="200"/>
      <c r="O131" s="155" t="str">
        <f t="shared" si="34"/>
        <v>RON</v>
      </c>
      <c r="Q131" s="64" t="str">
        <f t="shared" si="35"/>
        <v>B5</v>
      </c>
      <c r="R131" s="64" t="str">
        <f t="shared" si="36"/>
        <v>RON</v>
      </c>
      <c r="S131" s="64" t="str">
        <f t="shared" si="37"/>
        <v>CT 680</v>
      </c>
      <c r="T131" s="64" t="str">
        <f t="shared" si="38"/>
        <v>N-977JH</v>
      </c>
      <c r="U131" s="64" t="str">
        <f t="shared" si="39"/>
        <v>JIP</v>
      </c>
      <c r="AC131" s="133"/>
      <c r="AD131" s="133">
        <f t="shared" si="40"/>
        <v>0.9722222222</v>
      </c>
      <c r="AE131" s="133" t="str">
        <f t="shared" si="41"/>
        <v>-</v>
      </c>
    </row>
    <row r="132">
      <c r="A132" s="115">
        <v>115.0</v>
      </c>
      <c r="B132" s="115" t="s">
        <v>751</v>
      </c>
      <c r="C132" s="117" t="str">
        <f>IF(B132&gt;1,VLOOKUP(B132,DB!$D$4:$E$800,2,0),"")</f>
        <v>GLEX</v>
      </c>
      <c r="D132" s="252">
        <v>0.8888888888888888</v>
      </c>
      <c r="E132" s="229" t="b">
        <v>1</v>
      </c>
      <c r="F132" s="119"/>
      <c r="G132" s="192" t="b">
        <v>0</v>
      </c>
      <c r="H132" s="230" t="s">
        <v>1155</v>
      </c>
      <c r="I132" s="219" t="s">
        <v>1092</v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>PREMI</v>
      </c>
      <c r="N132" s="193"/>
      <c r="O132" s="128" t="str">
        <f t="shared" si="34"/>
        <v>RON</v>
      </c>
      <c r="Q132" s="64" t="str">
        <f t="shared" si="35"/>
        <v>SA19</v>
      </c>
      <c r="R132" s="64" t="str">
        <f t="shared" si="36"/>
        <v>RON</v>
      </c>
      <c r="S132" s="64" t="str">
        <f t="shared" si="37"/>
        <v>GLEX</v>
      </c>
      <c r="T132" s="64" t="str">
        <f t="shared" si="38"/>
        <v>T7-MEL</v>
      </c>
      <c r="U132" s="64" t="str">
        <f t="shared" si="39"/>
        <v>PREMI</v>
      </c>
      <c r="AC132" s="133"/>
      <c r="AD132" s="133">
        <f t="shared" si="40"/>
        <v>0.8888888889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45790.0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1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85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84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1</v>
      </c>
      <c r="AT18" s="141">
        <f t="shared" si="16"/>
        <v>1</v>
      </c>
      <c r="AU18" s="141">
        <f t="shared" si="17"/>
        <v>0</v>
      </c>
      <c r="AV18" s="141">
        <f t="shared" si="18"/>
        <v>1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5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PK-GJV</v>
      </c>
      <c r="X19" s="160" t="str">
        <f t="shared" si="6"/>
        <v>ATR 72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1</v>
      </c>
      <c r="AY19" s="141">
        <f t="shared" si="21"/>
        <v>0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5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PK-LAO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1</v>
      </c>
      <c r="AV20" s="141">
        <f t="shared" si="18"/>
        <v>1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1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1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7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PK-GLU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1</v>
      </c>
      <c r="AI21" s="165">
        <f>COUNTIFS($AE$18:$AE$167,"&gt;04:00",$AE$18:$AE$167,"&lt;=05:00")</f>
        <v>1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2</v>
      </c>
      <c r="BE21" s="141">
        <f t="shared" si="27"/>
        <v>0</v>
      </c>
      <c r="BF21" s="141">
        <f t="shared" si="28"/>
        <v>1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8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PK-GFV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1</v>
      </c>
      <c r="AI22" s="137">
        <f>COUNTIFS($AE$18:$AE$167,"&gt;05:00",$AE$18:$AE$167,"&lt;=06:00")</f>
        <v>7</v>
      </c>
      <c r="AJ22" s="138">
        <f t="shared" si="8"/>
        <v>8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2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1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7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PK-GQI</v>
      </c>
      <c r="X23" s="160" t="str">
        <f t="shared" si="6"/>
        <v>A 320</v>
      </c>
      <c r="Y23" s="161" t="str">
        <f t="shared" si="7"/>
        <v>CITILINK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4</v>
      </c>
      <c r="AI23" s="165">
        <f>COUNTIFS($AE$18:$AE$167,"&gt;06:00",$AE$18:$AE$167,"&lt;=07:00")</f>
        <v>6</v>
      </c>
      <c r="AJ23" s="109">
        <f t="shared" si="8"/>
        <v>10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1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1</v>
      </c>
      <c r="BJ23" s="142">
        <f t="shared" si="32"/>
        <v>0</v>
      </c>
      <c r="BK23" s="143">
        <f t="shared" si="33"/>
        <v>4</v>
      </c>
    </row>
    <row r="24">
      <c r="A24" s="115">
        <v>7.0</v>
      </c>
      <c r="B24" s="295" t="s">
        <v>817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19"/>
      <c r="G24" s="120" t="b">
        <v>0</v>
      </c>
      <c r="H24" s="230" t="s">
        <v>1160</v>
      </c>
      <c r="I24" s="122" t="str">
        <f>IF(K24&gt;1,VLOOKUP(K24,DB!$A$4:$B$500,2,0),"")</f>
        <v/>
      </c>
      <c r="J24" s="123" t="str">
        <f>IF(L24&gt;1,VLOOKUP(L24,DB!$A$4:$B$500,2,0),"")</f>
        <v/>
      </c>
      <c r="K24" s="124"/>
      <c r="L24" s="128"/>
      <c r="M24" s="115" t="str">
        <f>IF(B24&gt;1,VLOOKUP(B24,DB!$D$4:$F$800,3,0),"")</f>
        <v>TRI MG</v>
      </c>
      <c r="N24" s="171"/>
      <c r="O24" s="128" t="str">
        <f t="shared" si="34"/>
        <v>RON</v>
      </c>
      <c r="Q24" s="64" t="str">
        <f t="shared" si="35"/>
        <v>NSA08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PK-YGR</v>
      </c>
      <c r="U24" s="64" t="str">
        <f t="shared" si="39"/>
        <v>TRI MG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4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1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1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1</v>
      </c>
      <c r="BE24" s="141">
        <f t="shared" si="27"/>
        <v>0</v>
      </c>
      <c r="BF24" s="141">
        <f t="shared" si="28"/>
        <v>0</v>
      </c>
      <c r="BG24" s="141">
        <f t="shared" si="29"/>
        <v>1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8" t="s">
        <v>857</v>
      </c>
      <c r="C25" s="146" t="str">
        <f>IF(B25&gt;1,VLOOKUP(B25,DB!$D$4:$E$800,2,0),"")</f>
        <v>LJ 60</v>
      </c>
      <c r="D25" s="259" t="s">
        <v>7</v>
      </c>
      <c r="E25" s="148" t="b">
        <v>0</v>
      </c>
      <c r="F25" s="148"/>
      <c r="G25" s="150" t="b">
        <v>0</v>
      </c>
      <c r="H25" s="228" t="s">
        <v>1162</v>
      </c>
      <c r="I25" s="152" t="str">
        <f>IF(K25&gt;1,VLOOKUP(K25,DB!$A$4:$B$500,2,0),"")</f>
        <v/>
      </c>
      <c r="J25" s="153" t="str">
        <f>IF(L25&gt;1,VLOOKUP(L25,DB!$A$4:$B$500,2,0),"")</f>
        <v/>
      </c>
      <c r="K25" s="154"/>
      <c r="L25" s="172"/>
      <c r="M25" s="168" t="s">
        <v>1136</v>
      </c>
      <c r="N25" s="170"/>
      <c r="O25" s="155" t="str">
        <f t="shared" si="34"/>
        <v>RON</v>
      </c>
      <c r="Q25" s="64" t="str">
        <f t="shared" si="35"/>
        <v>NSA09</v>
      </c>
      <c r="R25" s="64" t="str">
        <f t="shared" si="36"/>
        <v>RON</v>
      </c>
      <c r="S25" s="64" t="str">
        <f t="shared" si="37"/>
        <v>LJ 60</v>
      </c>
      <c r="T25" s="64" t="str">
        <f t="shared" si="38"/>
        <v>N-38SV</v>
      </c>
      <c r="U25" s="64" t="str">
        <f t="shared" si="39"/>
        <v>B. G. S.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2</v>
      </c>
      <c r="AI25" s="165">
        <f>COUNTIFS($AE$18:$AE$167,"&gt;08:00",$AE$18:$AE$167,"&lt;=09:00")</f>
        <v>6</v>
      </c>
      <c r="AJ25" s="109">
        <f t="shared" si="8"/>
        <v>8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1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297" t="s">
        <v>775</v>
      </c>
      <c r="C26" s="117" t="str">
        <f>IF(B26&gt;1,VLOOKUP(B26,DB!$D$4:$E$800,2,0),"")</f>
        <v>AVANTI</v>
      </c>
      <c r="D26" s="252" t="s">
        <v>7</v>
      </c>
      <c r="E26" s="119" t="b">
        <v>0</v>
      </c>
      <c r="F26" s="119">
        <v>0.4341189467595541</v>
      </c>
      <c r="G26" s="120" t="b">
        <v>1</v>
      </c>
      <c r="H26" s="230" t="s">
        <v>1135</v>
      </c>
      <c r="I26" s="122" t="str">
        <f>IF(K26&gt;1,VLOOKUP(K26,DB!$A$4:$B$500,2,0),"")</f>
        <v>EX RON</v>
      </c>
      <c r="J26" s="120" t="s">
        <v>1075</v>
      </c>
      <c r="K26" s="124" t="s">
        <v>7</v>
      </c>
      <c r="L26" s="125"/>
      <c r="M26" s="115" t="str">
        <f>IF(B26&gt;1,VLOOKUP(B26,DB!$D$4:$F$800,3,0),"")</f>
        <v>SUSI AIR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>
        <f t="shared" si="41"/>
        <v>0.4341189468</v>
      </c>
      <c r="AF26" s="134">
        <v>0.37569444444444444</v>
      </c>
      <c r="AG26" s="135">
        <v>0.4166666666666667</v>
      </c>
      <c r="AH26" s="136">
        <f>COUNTIFS($AD$18:$AD$167,"&gt;09:00",$AD$18:$AD$167,"&lt;=10:00")</f>
        <v>4</v>
      </c>
      <c r="AI26" s="137">
        <f>COUNTIFS($AE$18:$AE$167,"&gt;09:00",$AE$18:$AE$167,"&lt;=10:00")</f>
        <v>4</v>
      </c>
      <c r="AJ26" s="138">
        <f t="shared" si="8"/>
        <v>8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1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1</v>
      </c>
      <c r="BF26" s="141">
        <f t="shared" si="28"/>
        <v>0</v>
      </c>
      <c r="BG26" s="141">
        <f t="shared" si="29"/>
        <v>1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5</v>
      </c>
    </row>
    <row r="27">
      <c r="A27" s="168">
        <v>10.0</v>
      </c>
      <c r="B27" s="298" t="s">
        <v>965</v>
      </c>
      <c r="C27" s="146" t="str">
        <f>IF(B27&gt;1,VLOOKUP(B27,DB!$D$4:$E$800,2,0),"")</f>
        <v>EC 135</v>
      </c>
      <c r="D27" s="259" t="s">
        <v>7</v>
      </c>
      <c r="E27" s="148" t="b">
        <v>0</v>
      </c>
      <c r="F27" s="148"/>
      <c r="G27" s="150" t="b">
        <v>0</v>
      </c>
      <c r="H27" s="228" t="s">
        <v>1139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55"/>
      <c r="M27" s="168" t="s">
        <v>738</v>
      </c>
      <c r="N27" s="170"/>
      <c r="O27" s="155" t="str">
        <f t="shared" si="34"/>
        <v>RON</v>
      </c>
      <c r="Q27" s="64" t="str">
        <f t="shared" si="35"/>
        <v>SA01</v>
      </c>
      <c r="R27" s="64" t="str">
        <f t="shared" si="36"/>
        <v>RON</v>
      </c>
      <c r="S27" s="64" t="str">
        <f t="shared" si="37"/>
        <v>EC 135</v>
      </c>
      <c r="T27" s="64" t="str">
        <f t="shared" si="38"/>
        <v>PK-RJH</v>
      </c>
      <c r="U27" s="64" t="str">
        <f t="shared" si="39"/>
        <v>PREMI</v>
      </c>
      <c r="V27" s="158" t="s">
        <v>1079</v>
      </c>
      <c r="W27" s="159" t="str">
        <f t="shared" si="5"/>
        <v>PK-GRD</v>
      </c>
      <c r="X27" s="160" t="str">
        <f t="shared" si="6"/>
        <v>BBJ 2</v>
      </c>
      <c r="Y27" s="161" t="str">
        <f t="shared" si="7"/>
        <v>PTN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6</v>
      </c>
      <c r="AI27" s="165">
        <f>COUNTIFS($AE$18:$AE$167,"&gt;10:00",$AE$18:$AE$167,"&lt;=11:00")</f>
        <v>5</v>
      </c>
      <c r="AJ27" s="109">
        <f t="shared" si="8"/>
        <v>11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1</v>
      </c>
      <c r="AU27" s="141">
        <f t="shared" si="17"/>
        <v>0</v>
      </c>
      <c r="AV27" s="141">
        <f t="shared" si="18"/>
        <v>0</v>
      </c>
      <c r="AW27" s="141">
        <f t="shared" si="19"/>
        <v>1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1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1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295" t="s">
        <v>1042</v>
      </c>
      <c r="C28" s="117" t="str">
        <f>IF(B28&gt;1,VLOOKUP(B28,DB!$D$4:$E$800,2,0),"")</f>
        <v>DHC 6</v>
      </c>
      <c r="D28" s="252" t="s">
        <v>7</v>
      </c>
      <c r="E28" s="119" t="b">
        <v>0</v>
      </c>
      <c r="F28" s="119"/>
      <c r="G28" s="120" t="b">
        <v>0</v>
      </c>
      <c r="H28" s="230" t="s">
        <v>1148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5"/>
      <c r="M28" s="115" t="str">
        <f>IF(B28&gt;1,VLOOKUP(B28,DB!$D$4:$F$800,3,0),"")</f>
        <v>AIRFAST</v>
      </c>
      <c r="N28" s="171"/>
      <c r="O28" s="128" t="str">
        <f t="shared" si="34"/>
        <v>RON</v>
      </c>
      <c r="Q28" s="64" t="str">
        <f t="shared" si="35"/>
        <v>SA02</v>
      </c>
      <c r="R28" s="64" t="str">
        <f t="shared" si="36"/>
        <v>RON</v>
      </c>
      <c r="S28" s="64" t="str">
        <f t="shared" si="37"/>
        <v>DHC 6</v>
      </c>
      <c r="T28" s="64" t="str">
        <f t="shared" si="38"/>
        <v>PK-OCI</v>
      </c>
      <c r="U28" s="64" t="str">
        <f t="shared" si="39"/>
        <v>AIRFAST</v>
      </c>
      <c r="V28" s="129" t="s">
        <v>1081</v>
      </c>
      <c r="W28" s="130" t="str">
        <f t="shared" si="5"/>
        <v>PK-LAL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11</v>
      </c>
      <c r="AI28" s="137">
        <f>COUNTIFS($AE$18:$AE$167,"&gt;11:00",$AE$18:$AE$167,"&lt;=12:00")</f>
        <v>3</v>
      </c>
      <c r="AJ28" s="138">
        <f t="shared" si="8"/>
        <v>14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1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1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3</v>
      </c>
    </row>
    <row r="29">
      <c r="A29" s="168">
        <v>12.0</v>
      </c>
      <c r="B29" s="298" t="s">
        <v>992</v>
      </c>
      <c r="C29" s="146" t="str">
        <f>IF(B29&gt;1,VLOOKUP(B29,DB!$D$4:$E$800,2,0),"")</f>
        <v>DHC 6</v>
      </c>
      <c r="D29" s="259" t="s">
        <v>7</v>
      </c>
      <c r="E29" s="148" t="b">
        <v>0</v>
      </c>
      <c r="F29" s="148"/>
      <c r="G29" s="150" t="b">
        <v>0</v>
      </c>
      <c r="H29" s="228" t="s">
        <v>1140</v>
      </c>
      <c r="I29" s="152" t="str">
        <f>IF(K29&gt;1,VLOOKUP(K29,DB!$A$4:$B$500,2,0),"")</f>
        <v/>
      </c>
      <c r="J29" s="153" t="str">
        <f>IF(L29&gt;1,VLOOKUP(L29,DB!$A$4:$B$500,2,0),"")</f>
        <v/>
      </c>
      <c r="K29" s="154"/>
      <c r="L29" s="155"/>
      <c r="M29" s="168" t="str">
        <f>IF(B29&gt;1,VLOOKUP(B29,DB!$D$4:$F$800,3,0),"")</f>
        <v>AIRFAST</v>
      </c>
      <c r="N29" s="170"/>
      <c r="O29" s="155" t="str">
        <f t="shared" si="34"/>
        <v>RON</v>
      </c>
      <c r="Q29" s="64" t="str">
        <f t="shared" si="35"/>
        <v>SA03</v>
      </c>
      <c r="R29" s="64" t="str">
        <f t="shared" si="36"/>
        <v>RON</v>
      </c>
      <c r="S29" s="64" t="str">
        <f t="shared" si="37"/>
        <v>DHC 6</v>
      </c>
      <c r="T29" s="64" t="str">
        <f t="shared" si="38"/>
        <v>PK-OCF</v>
      </c>
      <c r="U29" s="64" t="str">
        <f t="shared" si="39"/>
        <v>AIRFAST</v>
      </c>
      <c r="V29" s="158" t="s">
        <v>1085</v>
      </c>
      <c r="W29" s="159" t="str">
        <f t="shared" si="5"/>
        <v>PK-LUH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9</v>
      </c>
      <c r="AJ29" s="109">
        <f t="shared" si="8"/>
        <v>15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1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1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5" t="s">
        <v>31</v>
      </c>
      <c r="C30" s="117" t="str">
        <f>IF(B30&gt;1,VLOOKUP(B30,DB!$D$4:$E$800,2,0),"")</f>
        <v>B 734</v>
      </c>
      <c r="D30" s="252" t="s">
        <v>7</v>
      </c>
      <c r="E30" s="119" t="b">
        <v>0</v>
      </c>
      <c r="F30" s="119"/>
      <c r="G30" s="120" t="b">
        <v>0</v>
      </c>
      <c r="H30" s="230" t="s">
        <v>1141</v>
      </c>
      <c r="I30" s="122" t="str">
        <f>IF(K30&gt;1,VLOOKUP(K30,DB!$A$4:$B$500,2,0),"")</f>
        <v/>
      </c>
      <c r="J30" s="123" t="str">
        <f>IF(L30&gt;1,VLOOKUP(L30,DB!$A$4:$B$500,2,0),"")</f>
        <v/>
      </c>
      <c r="K30" s="124"/>
      <c r="L30" s="128"/>
      <c r="M30" s="115" t="str">
        <f>IF(B30&gt;1,VLOOKUP(B30,DB!$D$4:$F$800,3,0),"")</f>
        <v>B. B. N.</v>
      </c>
      <c r="N30" s="171"/>
      <c r="O30" s="128" t="str">
        <f t="shared" si="34"/>
        <v>RON</v>
      </c>
      <c r="Q30" s="64" t="str">
        <f t="shared" si="35"/>
        <v>SA04</v>
      </c>
      <c r="R30" s="64" t="str">
        <f t="shared" si="36"/>
        <v>RON</v>
      </c>
      <c r="S30" s="64" t="str">
        <f t="shared" si="37"/>
        <v>B 734</v>
      </c>
      <c r="T30" s="64" t="str">
        <f t="shared" si="38"/>
        <v>PK-BBJ</v>
      </c>
      <c r="U30" s="64" t="str">
        <f t="shared" si="39"/>
        <v>B. B. N.</v>
      </c>
      <c r="V30" s="129" t="s">
        <v>1088</v>
      </c>
      <c r="W30" s="130" t="str">
        <f t="shared" si="5"/>
        <v>PK-LUS</v>
      </c>
      <c r="X30" s="131" t="str">
        <f t="shared" si="6"/>
        <v>A 320</v>
      </c>
      <c r="Y30" s="132" t="str">
        <f t="shared" si="7"/>
        <v>BATIK AIR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6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1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1</v>
      </c>
      <c r="BG30" s="141">
        <f t="shared" si="29"/>
        <v>0</v>
      </c>
      <c r="BH30" s="141">
        <f t="shared" si="30"/>
        <v>1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704</v>
      </c>
      <c r="C31" s="146" t="str">
        <f>IF(B31&gt;1,VLOOKUP(B31,DB!$D$4:$E$800,2,0),"")</f>
        <v>EMB 135</v>
      </c>
      <c r="D31" s="259" t="s">
        <v>7</v>
      </c>
      <c r="E31" s="148" t="b">
        <v>0</v>
      </c>
      <c r="F31" s="148"/>
      <c r="G31" s="150" t="b">
        <v>0</v>
      </c>
      <c r="H31" s="228" t="s">
        <v>1143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JETSET</v>
      </c>
      <c r="N31" s="170"/>
      <c r="O31" s="155" t="str">
        <f t="shared" si="34"/>
        <v>RON</v>
      </c>
      <c r="Q31" s="64" t="str">
        <f t="shared" si="35"/>
        <v>SA06</v>
      </c>
      <c r="R31" s="64" t="str">
        <f t="shared" si="36"/>
        <v>RON</v>
      </c>
      <c r="S31" s="64" t="str">
        <f t="shared" si="37"/>
        <v>EMB 135</v>
      </c>
      <c r="T31" s="64" t="str">
        <f t="shared" si="38"/>
        <v>PK-VCS</v>
      </c>
      <c r="U31" s="64" t="str">
        <f t="shared" si="39"/>
        <v>JETSET</v>
      </c>
      <c r="V31" s="158" t="s">
        <v>1093</v>
      </c>
      <c r="W31" s="159" t="str">
        <f t="shared" si="5"/>
        <v>PK-YRD</v>
      </c>
      <c r="X31" s="160" t="str">
        <f t="shared" si="6"/>
        <v>B 733</v>
      </c>
      <c r="Y31" s="161" t="str">
        <f t="shared" si="7"/>
        <v>TRIGANA</v>
      </c>
      <c r="Z31" s="104" t="b">
        <v>1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1</v>
      </c>
      <c r="AI31" s="165">
        <f>COUNTIFS($AE$18:$AE$167,"&gt;14:00",$AE$18:$AE$167,"&lt;=15:00")</f>
        <v>6</v>
      </c>
      <c r="AJ31" s="109">
        <f t="shared" si="8"/>
        <v>7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1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7" t="s">
        <v>757</v>
      </c>
      <c r="C32" s="117" t="str">
        <f>IF(B32&gt;1,VLOOKUP(B32,DB!$D$4:$E$800,2,0),"")</f>
        <v>BBJ 2</v>
      </c>
      <c r="D32" s="252" t="s">
        <v>7</v>
      </c>
      <c r="E32" s="119" t="b">
        <v>0</v>
      </c>
      <c r="F32" s="119">
        <v>0.9506944444444444</v>
      </c>
      <c r="G32" s="120" t="b">
        <v>1</v>
      </c>
      <c r="H32" s="230" t="s">
        <v>1146</v>
      </c>
      <c r="I32" s="122" t="str">
        <f>IF(K32&gt;1,VLOOKUP(K32,DB!$A$4:$B$500,2,0),"")</f>
        <v>EX RON</v>
      </c>
      <c r="J32" s="120" t="s">
        <v>1079</v>
      </c>
      <c r="K32" s="124" t="s">
        <v>7</v>
      </c>
      <c r="L32" s="125"/>
      <c r="M32" s="115" t="str">
        <f>IF(B32&gt;1,VLOOKUP(B32,DB!$D$4:$F$800,3,0),"")</f>
        <v>PTN</v>
      </c>
      <c r="N32" s="171"/>
      <c r="O32" s="128" t="str">
        <f t="shared" si="34"/>
        <v/>
      </c>
      <c r="Q32" s="64" t="str">
        <f t="shared" si="35"/>
        <v/>
      </c>
      <c r="R32" s="64" t="str">
        <f t="shared" si="36"/>
        <v/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>
        <f t="shared" si="41"/>
        <v>0.9506944444</v>
      </c>
      <c r="AF32" s="134">
        <v>0.6256944444444444</v>
      </c>
      <c r="AG32" s="135">
        <v>0.6666666666666666</v>
      </c>
      <c r="AH32" s="136">
        <f>COUNTIFS($AD$18:$AD$167,"&gt;15:00",$AD$18:$AD$167,"&lt;=16:00")</f>
        <v>4</v>
      </c>
      <c r="AI32" s="137">
        <f>COUNTIFS($AE$18:$AE$167,"&gt;15:00",$AE$18:$AE$167,"&lt;=16:00")</f>
        <v>2</v>
      </c>
      <c r="AJ32" s="138">
        <f t="shared" si="8"/>
        <v>6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1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1</v>
      </c>
    </row>
    <row r="33">
      <c r="A33" s="168">
        <v>16.0</v>
      </c>
      <c r="B33" s="298" t="s">
        <v>906</v>
      </c>
      <c r="C33" s="146" t="str">
        <f>IF(B33&gt;1,VLOOKUP(B33,DB!$D$4:$E$800,2,0),"")</f>
        <v>G IV</v>
      </c>
      <c r="D33" s="259" t="s">
        <v>7</v>
      </c>
      <c r="E33" s="148" t="b">
        <v>0</v>
      </c>
      <c r="F33" s="148"/>
      <c r="G33" s="150" t="b">
        <v>0</v>
      </c>
      <c r="H33" s="228" t="s">
        <v>1147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0"/>
      <c r="M33" s="168" t="s">
        <v>1153</v>
      </c>
      <c r="N33" s="170"/>
      <c r="O33" s="155" t="str">
        <f t="shared" si="34"/>
        <v>RON</v>
      </c>
      <c r="Q33" s="64" t="str">
        <f t="shared" si="35"/>
        <v>SA10</v>
      </c>
      <c r="R33" s="64" t="str">
        <f t="shared" si="36"/>
        <v>RON</v>
      </c>
      <c r="S33" s="64" t="str">
        <f t="shared" si="37"/>
        <v>G IV</v>
      </c>
      <c r="T33" s="64" t="str">
        <f t="shared" si="38"/>
        <v>T7-HNA</v>
      </c>
      <c r="U33" s="64" t="str">
        <f t="shared" si="39"/>
        <v>AFM</v>
      </c>
      <c r="V33" s="173" t="s">
        <v>1101</v>
      </c>
      <c r="W33" s="174" t="str">
        <f t="shared" si="5"/>
        <v>PK-NMI</v>
      </c>
      <c r="X33" s="175" t="str">
        <f t="shared" si="6"/>
        <v>B 733</v>
      </c>
      <c r="Y33" s="176" t="str">
        <f t="shared" si="7"/>
        <v>AIRNESIA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3</v>
      </c>
      <c r="AJ33" s="109">
        <f t="shared" si="8"/>
        <v>8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1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1</v>
      </c>
      <c r="BJ33" s="180">
        <f t="shared" si="32"/>
        <v>0</v>
      </c>
      <c r="BK33" s="181">
        <f t="shared" si="33"/>
        <v>3</v>
      </c>
    </row>
    <row r="34">
      <c r="A34" s="115">
        <v>17.0</v>
      </c>
      <c r="B34" s="295" t="s">
        <v>736</v>
      </c>
      <c r="C34" s="117" t="str">
        <f>IF(B34&gt;1,VLOOKUP(B34,DB!$D$4:$E$800,2,0),"")</f>
        <v>L 1000</v>
      </c>
      <c r="D34" s="252" t="s">
        <v>7</v>
      </c>
      <c r="E34" s="119" t="b">
        <v>0</v>
      </c>
      <c r="F34" s="119"/>
      <c r="G34" s="120" t="b">
        <v>0</v>
      </c>
      <c r="H34" s="230" t="s">
        <v>1149</v>
      </c>
      <c r="I34" s="122" t="str">
        <f>IF(K34&gt;1,VLOOKUP(K34,DB!$A$4:$B$500,2,0),"")</f>
        <v/>
      </c>
      <c r="J34" s="123" t="str">
        <f>IF(L34&gt;1,VLOOKUP(L34,DB!$A$4:$B$500,2,0),"")</f>
        <v/>
      </c>
      <c r="K34" s="124"/>
      <c r="L34" s="120"/>
      <c r="M34" s="115" t="str">
        <f>IF(B34&gt;1,VLOOKUP(B34,DB!$D$4:$F$800,3,0),"")</f>
        <v>PREMI</v>
      </c>
      <c r="N34" s="171"/>
      <c r="O34" s="128" t="str">
        <f t="shared" si="34"/>
        <v>RON</v>
      </c>
      <c r="Q34" s="64" t="str">
        <f t="shared" si="35"/>
        <v>SA11</v>
      </c>
      <c r="R34" s="64" t="str">
        <f t="shared" si="36"/>
        <v>RON</v>
      </c>
      <c r="S34" s="64" t="str">
        <f t="shared" si="37"/>
        <v>L 1000</v>
      </c>
      <c r="T34" s="64" t="str">
        <f t="shared" si="38"/>
        <v>N-227GV</v>
      </c>
      <c r="U34" s="64" t="str">
        <f t="shared" si="39"/>
        <v>PREMI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5</v>
      </c>
      <c r="AI34" s="137">
        <f>COUNTIFS($AE$18:$AE$167,"&gt;17:00",$AE$18:$AE$167,"&lt;=18:00")</f>
        <v>2</v>
      </c>
      <c r="AJ34" s="138">
        <f t="shared" si="8"/>
        <v>7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0</v>
      </c>
      <c r="AR34" s="187">
        <f t="shared" si="42"/>
        <v>1</v>
      </c>
      <c r="AS34" s="187">
        <f t="shared" si="42"/>
        <v>4</v>
      </c>
      <c r="AT34" s="187">
        <f t="shared" si="42"/>
        <v>4</v>
      </c>
      <c r="AU34" s="187">
        <f t="shared" si="42"/>
        <v>2</v>
      </c>
      <c r="AV34" s="187">
        <f t="shared" si="42"/>
        <v>4</v>
      </c>
      <c r="AW34" s="187">
        <f t="shared" si="42"/>
        <v>6</v>
      </c>
      <c r="AX34" s="187">
        <f t="shared" si="42"/>
        <v>8</v>
      </c>
      <c r="AY34" s="187">
        <f t="shared" si="42"/>
        <v>4</v>
      </c>
      <c r="AZ34" s="187">
        <f t="shared" si="42"/>
        <v>5</v>
      </c>
      <c r="BA34" s="187">
        <f t="shared" si="42"/>
        <v>1</v>
      </c>
      <c r="BB34" s="187">
        <f t="shared" si="42"/>
        <v>4</v>
      </c>
      <c r="BC34" s="187">
        <f t="shared" si="42"/>
        <v>5</v>
      </c>
      <c r="BD34" s="187">
        <f t="shared" si="42"/>
        <v>5</v>
      </c>
      <c r="BE34" s="187">
        <f t="shared" si="42"/>
        <v>5</v>
      </c>
      <c r="BF34" s="187">
        <f t="shared" si="42"/>
        <v>5</v>
      </c>
      <c r="BG34" s="187">
        <f t="shared" si="42"/>
        <v>4</v>
      </c>
      <c r="BH34" s="187">
        <f t="shared" si="42"/>
        <v>2</v>
      </c>
      <c r="BI34" s="187">
        <f t="shared" si="42"/>
        <v>3</v>
      </c>
      <c r="BJ34" s="188">
        <f t="shared" si="42"/>
        <v>0</v>
      </c>
    </row>
    <row r="35">
      <c r="A35" s="168">
        <v>18.0</v>
      </c>
      <c r="B35" s="145" t="s">
        <v>920</v>
      </c>
      <c r="C35" s="146" t="str">
        <f>IF(B35&gt;1,VLOOKUP(B35,DB!$D$4:$E$800,2,0),"")</f>
        <v>GLEX</v>
      </c>
      <c r="D35" s="259" t="s">
        <v>7</v>
      </c>
      <c r="E35" s="189" t="b">
        <v>0</v>
      </c>
      <c r="F35" s="148"/>
      <c r="G35" s="190" t="b">
        <v>0</v>
      </c>
      <c r="H35" s="228" t="s">
        <v>1150</v>
      </c>
      <c r="I35" s="152" t="str">
        <f>IF(K35&gt;1,VLOOKUP(K35,DB!$A$4:$B$500,2,0),"")</f>
        <v/>
      </c>
      <c r="J35" s="153" t="str">
        <f>IF(L35&gt;1,VLOOKUP(L35,DB!$A$4:$B$500,2,0),"")</f>
        <v/>
      </c>
      <c r="K35" s="169"/>
      <c r="L35" s="150"/>
      <c r="M35" s="168" t="s">
        <v>1153</v>
      </c>
      <c r="N35" s="170"/>
      <c r="O35" s="155" t="str">
        <f t="shared" si="34"/>
        <v>RON</v>
      </c>
      <c r="Q35" s="64" t="str">
        <f t="shared" si="35"/>
        <v>SA12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VP-CGO</v>
      </c>
      <c r="U35" s="64" t="str">
        <f t="shared" si="39"/>
        <v>AFM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2</v>
      </c>
      <c r="AJ35" s="109">
        <f t="shared" si="8"/>
        <v>7</v>
      </c>
    </row>
    <row r="36">
      <c r="A36" s="115">
        <v>19.0</v>
      </c>
      <c r="B36" s="297" t="s">
        <v>969</v>
      </c>
      <c r="C36" s="117" t="str">
        <f>IF(B36&gt;1,VLOOKUP(B36,DB!$D$4:$E$800,2,0),"")</f>
        <v>ATR 72</v>
      </c>
      <c r="D36" s="252" t="s">
        <v>7</v>
      </c>
      <c r="E36" s="191" t="b">
        <v>0</v>
      </c>
      <c r="F36" s="119">
        <v>0.4826388888888889</v>
      </c>
      <c r="G36" s="192" t="b">
        <v>1</v>
      </c>
      <c r="H36" s="230" t="s">
        <v>1156</v>
      </c>
      <c r="I36" s="122" t="str">
        <f>IF(K36&gt;1,VLOOKUP(K36,DB!$A$4:$B$500,2,0),"")</f>
        <v>EX RON</v>
      </c>
      <c r="J36" s="120" t="s">
        <v>1192</v>
      </c>
      <c r="K36" s="124" t="s">
        <v>7</v>
      </c>
      <c r="L36" s="120"/>
      <c r="M36" s="115" t="s">
        <v>1134</v>
      </c>
      <c r="N36" s="193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0.4826388889</v>
      </c>
      <c r="AF36" s="134">
        <v>0.7923611111111111</v>
      </c>
      <c r="AG36" s="135">
        <v>0.8333333333333334</v>
      </c>
      <c r="AH36" s="136">
        <f>COUNTIFS($AD$18:$AD$167,"&gt;19:00",$AD$18:$AD$167,"&lt;=20:00")</f>
        <v>7</v>
      </c>
      <c r="AI36" s="137">
        <f>COUNTIFS($AE$18:$AE$167,"&gt;19:00",$AE$18:$AE$167,"&lt;=20:00")</f>
        <v>5</v>
      </c>
      <c r="AJ36" s="138">
        <f t="shared" si="8"/>
        <v>12</v>
      </c>
    </row>
    <row r="37">
      <c r="A37" s="168">
        <v>20.0</v>
      </c>
      <c r="B37" s="298" t="s">
        <v>855</v>
      </c>
      <c r="C37" s="146" t="str">
        <f>IF(B37&gt;1,VLOOKUP(B37,DB!$D$4:$E$800,2,0),"")</f>
        <v>GLEX</v>
      </c>
      <c r="D37" s="259" t="s">
        <v>7</v>
      </c>
      <c r="E37" s="199" t="b">
        <v>0</v>
      </c>
      <c r="F37" s="148"/>
      <c r="G37" s="190" t="b">
        <v>0</v>
      </c>
      <c r="H37" s="228" t="s">
        <v>1151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759</v>
      </c>
      <c r="N37" s="200"/>
      <c r="O37" s="155" t="str">
        <f t="shared" si="34"/>
        <v>RON</v>
      </c>
      <c r="Q37" s="64" t="str">
        <f t="shared" si="35"/>
        <v>SA14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N-11UB</v>
      </c>
      <c r="U37" s="64" t="str">
        <f t="shared" si="39"/>
        <v>PTN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7</v>
      </c>
      <c r="AI37" s="165">
        <f>COUNTIFS($AE$18:$AE$167,"&gt;20:00",$AE$18:$AE$167,"&lt;=21:00")</f>
        <v>5</v>
      </c>
      <c r="AJ37" s="109">
        <f t="shared" si="8"/>
        <v>12</v>
      </c>
    </row>
    <row r="38">
      <c r="A38" s="115">
        <v>21.0</v>
      </c>
      <c r="B38" s="297" t="s">
        <v>885</v>
      </c>
      <c r="C38" s="117" t="str">
        <f>IF(B38&gt;1,VLOOKUP(B38,DB!$D$4:$E$800,2,0),"")</f>
        <v>CL 850</v>
      </c>
      <c r="D38" s="252" t="s">
        <v>7</v>
      </c>
      <c r="E38" s="206" t="b">
        <v>0</v>
      </c>
      <c r="F38" s="119"/>
      <c r="G38" s="192" t="b">
        <v>0</v>
      </c>
      <c r="H38" s="230" t="s">
        <v>1161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738</v>
      </c>
      <c r="N38" s="193"/>
      <c r="O38" s="128" t="str">
        <f t="shared" si="34"/>
        <v>RON</v>
      </c>
      <c r="Q38" s="64" t="str">
        <f t="shared" si="35"/>
        <v>SA15</v>
      </c>
      <c r="R38" s="64" t="str">
        <f t="shared" si="36"/>
        <v>RON</v>
      </c>
      <c r="S38" s="64" t="str">
        <f t="shared" si="37"/>
        <v>CL 850</v>
      </c>
      <c r="T38" s="64" t="str">
        <f t="shared" si="38"/>
        <v>PK-IDR</v>
      </c>
      <c r="U38" s="64" t="str">
        <f t="shared" si="39"/>
        <v>PREMI</v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2</v>
      </c>
      <c r="AI38" s="137">
        <f>COUNTIFS($AE$18:$AE$167,"&gt;21:00",$AE$18:$AE$167,"&lt;=22:00")</f>
        <v>2</v>
      </c>
      <c r="AJ38" s="138">
        <f t="shared" si="8"/>
        <v>4</v>
      </c>
    </row>
    <row r="39">
      <c r="A39" s="168">
        <v>22.0</v>
      </c>
      <c r="B39" s="168" t="s">
        <v>708</v>
      </c>
      <c r="C39" s="146" t="str">
        <f>IF(B39&gt;1,VLOOKUP(B39,DB!$D$4:$E$800,2,0),"")</f>
        <v>BBJ</v>
      </c>
      <c r="D39" s="259" t="s">
        <v>7</v>
      </c>
      <c r="E39" s="231" t="b">
        <v>0</v>
      </c>
      <c r="F39" s="148">
        <v>0.1388888888888889</v>
      </c>
      <c r="G39" s="190" t="b">
        <v>1</v>
      </c>
      <c r="H39" s="228" t="s">
        <v>1142</v>
      </c>
      <c r="I39" s="152" t="str">
        <f>IF(K39&gt;1,VLOOKUP(K39,DB!$A$4:$B$500,2,0),"")</f>
        <v>EX RON</v>
      </c>
      <c r="J39" s="150" t="s">
        <v>1096</v>
      </c>
      <c r="K39" s="169" t="s">
        <v>7</v>
      </c>
      <c r="L39" s="150"/>
      <c r="M39" s="168" t="str">
        <f>IF(B39&gt;1,VLOOKUP(B39,DB!$D$4:$F$800,3,0),"")</f>
        <v>JIP</v>
      </c>
      <c r="N39" s="211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0.1388888889</v>
      </c>
      <c r="AF39" s="162">
        <v>0.9173611111111111</v>
      </c>
      <c r="AG39" s="163">
        <v>0.9583333333333334</v>
      </c>
      <c r="AH39" s="164">
        <f>COUNTIFS($AD$18:$AD$167,"&gt;22:00",$AD$18:$AD$167,"&lt;=23:00")</f>
        <v>5</v>
      </c>
      <c r="AI39" s="165">
        <f>COUNTIFS($AE$18:$AE$167,"&gt;22:00",$AE$18:$AE$167,"&lt;=23:00")</f>
        <v>4</v>
      </c>
      <c r="AJ39" s="109">
        <f t="shared" si="8"/>
        <v>9</v>
      </c>
    </row>
    <row r="40">
      <c r="A40" s="115">
        <v>23.0</v>
      </c>
      <c r="B40" s="115" t="s">
        <v>340</v>
      </c>
      <c r="C40" s="117" t="str">
        <f>IF(B40&gt;1,VLOOKUP(B40,DB!$D$4:$E$800,2,0),"")</f>
        <v>ATR 72</v>
      </c>
      <c r="D40" s="252" t="s">
        <v>7</v>
      </c>
      <c r="E40" s="229" t="b">
        <v>0</v>
      </c>
      <c r="F40" s="119">
        <v>0.8333333333333334</v>
      </c>
      <c r="G40" s="192" t="b">
        <v>1</v>
      </c>
      <c r="H40" s="230" t="s">
        <v>1152</v>
      </c>
      <c r="I40" s="122" t="str">
        <f>IF(K40&gt;1,VLOOKUP(K40,DB!$A$4:$B$500,2,0),"")</f>
        <v>EX RON</v>
      </c>
      <c r="J40" s="120" t="s">
        <v>1197</v>
      </c>
      <c r="K40" s="124" t="s">
        <v>7</v>
      </c>
      <c r="L40" s="120"/>
      <c r="M40" s="115" t="str">
        <f>IF(B40&gt;1,VLOOKUP(B40,DB!$D$4:$F$800,3,0),"")</f>
        <v>CITILINK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/>
      </c>
      <c r="X40" s="131" t="str">
        <f t="shared" si="6"/>
        <v/>
      </c>
      <c r="Y40" s="132" t="str">
        <f t="shared" si="7"/>
        <v/>
      </c>
      <c r="Z40" s="104" t="b">
        <v>0</v>
      </c>
      <c r="AA40" s="64"/>
      <c r="AC40" s="133"/>
      <c r="AD40" s="133" t="str">
        <f t="shared" si="40"/>
        <v>-</v>
      </c>
      <c r="AE40" s="133">
        <f t="shared" si="41"/>
        <v>0.8333333333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1</v>
      </c>
      <c r="AJ40" s="198">
        <f t="shared" si="8"/>
        <v>1</v>
      </c>
    </row>
    <row r="41">
      <c r="A41" s="168">
        <v>24.0</v>
      </c>
      <c r="B41" s="168" t="s">
        <v>715</v>
      </c>
      <c r="C41" s="146" t="str">
        <f>IF(B41&gt;1,VLOOKUP(B41,DB!$D$4:$E$800,2,0),"")</f>
        <v>ATR 72</v>
      </c>
      <c r="D41" s="259" t="s">
        <v>7</v>
      </c>
      <c r="E41" s="231" t="b">
        <v>0</v>
      </c>
      <c r="F41" s="148">
        <v>0.2361111111111111</v>
      </c>
      <c r="G41" s="190" t="b">
        <v>1</v>
      </c>
      <c r="H41" s="228" t="s">
        <v>1076</v>
      </c>
      <c r="I41" s="152" t="str">
        <f>IF(K41&gt;1,VLOOKUP(K41,DB!$A$4:$B$500,2,0),"")</f>
        <v>EX RON</v>
      </c>
      <c r="J41" s="153" t="str">
        <f>IF(L41&gt;1,VLOOKUP(L41,DB!$A$4:$B$500,2,0),"")</f>
        <v>WIDM</v>
      </c>
      <c r="K41" s="169" t="s">
        <v>7</v>
      </c>
      <c r="L41" s="150" t="s">
        <v>421</v>
      </c>
      <c r="M41" s="168" t="str">
        <f>IF(B41&gt;1,VLOOKUP(B41,DB!$D$4:$F$800,3,0),"")</f>
        <v>PELITA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>
        <f t="shared" si="41"/>
        <v>0.2361111111</v>
      </c>
      <c r="AF41" s="201" t="s">
        <v>1123</v>
      </c>
      <c r="AG41" s="202"/>
      <c r="AH41" s="203">
        <f t="shared" ref="AH41:AJ41" si="43">SUM(AH17:AH40)</f>
        <v>86</v>
      </c>
      <c r="AI41" s="204">
        <f t="shared" si="43"/>
        <v>84</v>
      </c>
      <c r="AJ41" s="204">
        <f t="shared" si="43"/>
        <v>170</v>
      </c>
    </row>
    <row r="42">
      <c r="A42" s="115">
        <v>25.0</v>
      </c>
      <c r="B42" s="115" t="s">
        <v>173</v>
      </c>
      <c r="C42" s="117" t="str">
        <f>IF(B42&gt;1,VLOOKUP(B42,DB!$D$4:$E$800,2,0),"")</f>
        <v>A 320</v>
      </c>
      <c r="D42" s="252" t="s">
        <v>7</v>
      </c>
      <c r="E42" s="229" t="b">
        <v>0</v>
      </c>
      <c r="F42" s="119">
        <v>0.37430555555555556</v>
      </c>
      <c r="G42" s="192" t="b">
        <v>1</v>
      </c>
      <c r="H42" s="230" t="s">
        <v>1081</v>
      </c>
      <c r="I42" s="122" t="str">
        <f>IF(K42&gt;1,VLOOKUP(K42,DB!$A$4:$B$500,2,0),"")</f>
        <v>EX RON</v>
      </c>
      <c r="J42" s="123" t="str">
        <f>IF(L42&gt;1,VLOOKUP(L42,DB!$A$4:$B$500,2,0),"")</f>
        <v>WARR</v>
      </c>
      <c r="K42" s="124" t="s">
        <v>7</v>
      </c>
      <c r="L42" s="120" t="s">
        <v>212</v>
      </c>
      <c r="M42" s="115" t="str">
        <f>IF(B42&gt;1,VLOOKUP(B42,DB!$D$4:$F$800,3,0),"")</f>
        <v>BATIK AIR</v>
      </c>
      <c r="N42" s="220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PK-LZH</v>
      </c>
      <c r="X42" s="131" t="str">
        <f t="shared" si="6"/>
        <v>A 320</v>
      </c>
      <c r="Y42" s="132" t="str">
        <f t="shared" si="7"/>
        <v>BATIK AIR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0.3743055556</v>
      </c>
      <c r="AF42" s="207" t="s">
        <v>1157</v>
      </c>
      <c r="AG42" s="208"/>
      <c r="AH42" s="209">
        <f t="shared" ref="AH42:AI42" si="44">COUNTIF(I18:I165,"SA*")</f>
        <v>8</v>
      </c>
      <c r="AI42" s="210">
        <f t="shared" si="44"/>
        <v>1</v>
      </c>
      <c r="AJ42" s="210">
        <f t="shared" ref="AJ42:AJ43" si="46">SUM(AH42:AI42)</f>
        <v>9</v>
      </c>
    </row>
    <row r="43">
      <c r="A43" s="168">
        <v>26.0</v>
      </c>
      <c r="B43" s="168" t="s">
        <v>299</v>
      </c>
      <c r="C43" s="146" t="str">
        <f>IF(B43&gt;1,VLOOKUP(B43,DB!$D$4:$E$800,2,0),"")</f>
        <v>A 320</v>
      </c>
      <c r="D43" s="259" t="s">
        <v>7</v>
      </c>
      <c r="E43" s="231" t="b">
        <v>0</v>
      </c>
      <c r="F43" s="148">
        <v>0.31319444444444444</v>
      </c>
      <c r="G43" s="190" t="b">
        <v>1</v>
      </c>
      <c r="H43" s="228" t="s">
        <v>1144</v>
      </c>
      <c r="I43" s="152" t="str">
        <f>IF(K43&gt;1,VLOOKUP(K43,DB!$A$4:$B$500,2,0),"")</f>
        <v>EX RON</v>
      </c>
      <c r="J43" s="150" t="s">
        <v>1079</v>
      </c>
      <c r="K43" s="169" t="s">
        <v>7</v>
      </c>
      <c r="L43" s="150"/>
      <c r="M43" s="168" t="str">
        <f>IF(B43&gt;1,VLOOKUP(B43,DB!$D$4:$F$800,3,0),"")</f>
        <v>BATIK AIR</v>
      </c>
      <c r="N43" s="200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T7-HNA</v>
      </c>
      <c r="X43" s="160" t="str">
        <f t="shared" si="6"/>
        <v>G IV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0.3131944444</v>
      </c>
      <c r="AF43" s="212" t="s">
        <v>1158</v>
      </c>
      <c r="AG43" s="213"/>
      <c r="AH43" s="214">
        <f t="shared" ref="AH43:AI43" si="45">COUNTIF(I18:I165,"HGR")</f>
        <v>2</v>
      </c>
      <c r="AI43" s="215">
        <f t="shared" si="45"/>
        <v>3</v>
      </c>
      <c r="AJ43" s="215">
        <f t="shared" si="46"/>
        <v>5</v>
      </c>
    </row>
    <row r="44">
      <c r="A44" s="115">
        <v>27.0</v>
      </c>
      <c r="B44" s="115" t="s">
        <v>24</v>
      </c>
      <c r="C44" s="117" t="str">
        <f>IF(B44&gt;1,VLOOKUP(B44,DB!$D$4:$E$800,2,0),"")</f>
        <v>B 733</v>
      </c>
      <c r="D44" s="252" t="s">
        <v>7</v>
      </c>
      <c r="E44" s="229" t="b">
        <v>0</v>
      </c>
      <c r="F44" s="119">
        <v>0.25555555555555554</v>
      </c>
      <c r="G44" s="192" t="b">
        <v>1</v>
      </c>
      <c r="H44" s="230" t="s">
        <v>1097</v>
      </c>
      <c r="I44" s="122" t="str">
        <f>IF(K44&gt;1,VLOOKUP(K44,DB!$A$4:$B$500,2,0),"")</f>
        <v>EX RON</v>
      </c>
      <c r="J44" s="120" t="s">
        <v>23</v>
      </c>
      <c r="K44" s="124" t="s">
        <v>7</v>
      </c>
      <c r="L44" s="120"/>
      <c r="M44" s="115" t="str">
        <f>IF(B44&gt;1,VLOOKUP(B44,DB!$D$4:$F$800,3,0),"")</f>
        <v>AIRNESIA</v>
      </c>
      <c r="N44" s="220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N-227GV</v>
      </c>
      <c r="X44" s="131" t="str">
        <f t="shared" si="6"/>
        <v>L 1000</v>
      </c>
      <c r="Y44" s="132" t="str">
        <f t="shared" si="7"/>
        <v>PREMI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0.2555555556</v>
      </c>
    </row>
    <row r="45">
      <c r="A45" s="168">
        <v>28.0</v>
      </c>
      <c r="B45" s="168" t="s">
        <v>576</v>
      </c>
      <c r="C45" s="146" t="str">
        <f>IF(B45&gt;1,VLOOKUP(B45,DB!$D$4:$E$800,2,0),"")</f>
        <v>B 738</v>
      </c>
      <c r="D45" s="259" t="s">
        <v>7</v>
      </c>
      <c r="E45" s="231" t="b">
        <v>0</v>
      </c>
      <c r="F45" s="148">
        <v>0.2513888888888889</v>
      </c>
      <c r="G45" s="190" t="b">
        <v>1</v>
      </c>
      <c r="H45" s="228" t="s">
        <v>1087</v>
      </c>
      <c r="I45" s="152" t="str">
        <f>IF(K45&gt;1,VLOOKUP(K45,DB!$A$4:$B$500,2,0),"")</f>
        <v>EX RON</v>
      </c>
      <c r="J45" s="153" t="str">
        <f>IF(L45&gt;1,VLOOKUP(L45,DB!$A$4:$B$500,2,0),"")</f>
        <v>WIMM</v>
      </c>
      <c r="K45" s="169" t="s">
        <v>7</v>
      </c>
      <c r="L45" s="150" t="s">
        <v>71</v>
      </c>
      <c r="M45" s="168" t="str">
        <f>IF(B45&gt;1,VLOOKUP(B45,DB!$D$4:$F$800,3,0),"")</f>
        <v>GARUDA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VP-CGO</v>
      </c>
      <c r="X45" s="160" t="str">
        <f t="shared" si="6"/>
        <v>GLEX</v>
      </c>
      <c r="Y45" s="161" t="str">
        <f t="shared" si="7"/>
        <v>AFM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0.2513888889</v>
      </c>
    </row>
    <row r="46">
      <c r="A46" s="115">
        <v>29.0</v>
      </c>
      <c r="B46" s="115" t="s">
        <v>186</v>
      </c>
      <c r="C46" s="117" t="str">
        <f>IF(B46&gt;1,VLOOKUP(B46,DB!$D$4:$E$800,2,0),"")</f>
        <v>A 320</v>
      </c>
      <c r="D46" s="252" t="s">
        <v>7</v>
      </c>
      <c r="E46" s="229" t="b">
        <v>0</v>
      </c>
      <c r="F46" s="119">
        <v>0.28125</v>
      </c>
      <c r="G46" s="192" t="b">
        <v>1</v>
      </c>
      <c r="H46" s="230" t="s">
        <v>1079</v>
      </c>
      <c r="I46" s="122" t="str">
        <f>IF(K46&gt;1,VLOOKUP(K46,DB!$A$4:$B$500,2,0),"")</f>
        <v>EX RON</v>
      </c>
      <c r="J46" s="123" t="str">
        <f>IF(L46&gt;1,VLOOKUP(L46,DB!$A$4:$B$500,2,0),"")</f>
        <v>WARA</v>
      </c>
      <c r="K46" s="124" t="s">
        <v>7</v>
      </c>
      <c r="L46" s="120" t="s">
        <v>267</v>
      </c>
      <c r="M46" s="115" t="str">
        <f>IF(B46&gt;1,VLOOKUP(B46,DB!$D$4:$F$800,3,0),"")</f>
        <v>BATIK AIR</v>
      </c>
      <c r="N46" s="220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>
        <f t="shared" si="41"/>
        <v>0.28125</v>
      </c>
    </row>
    <row r="47">
      <c r="A47" s="168">
        <v>30.0</v>
      </c>
      <c r="B47" s="168" t="s">
        <v>699</v>
      </c>
      <c r="C47" s="146" t="str">
        <f>IF(B47&gt;1,VLOOKUP(B47,DB!$D$4:$E$800,2,0),"")</f>
        <v>G IV</v>
      </c>
      <c r="D47" s="259" t="s">
        <v>7</v>
      </c>
      <c r="E47" s="231" t="b">
        <v>0</v>
      </c>
      <c r="F47" s="148">
        <v>0.2604166666666667</v>
      </c>
      <c r="G47" s="190" t="b">
        <v>1</v>
      </c>
      <c r="H47" s="228" t="s">
        <v>1159</v>
      </c>
      <c r="I47" s="152" t="str">
        <f>IF(K47&gt;1,VLOOKUP(K47,DB!$A$4:$B$500,2,0),"")</f>
        <v>EX RON</v>
      </c>
      <c r="J47" s="150" t="s">
        <v>1077</v>
      </c>
      <c r="K47" s="169" t="s">
        <v>7</v>
      </c>
      <c r="L47" s="150"/>
      <c r="M47" s="168" t="str">
        <f>IF(B47&gt;1,VLOOKUP(B47,DB!$D$4:$F$800,3,0),"")</f>
        <v>JETSET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N-11UB</v>
      </c>
      <c r="X47" s="160" t="str">
        <f t="shared" si="6"/>
        <v>GLEX</v>
      </c>
      <c r="Y47" s="161" t="str">
        <f t="shared" si="7"/>
        <v>PTN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0.2604166667</v>
      </c>
    </row>
    <row r="48">
      <c r="A48" s="115">
        <v>31.0</v>
      </c>
      <c r="B48" s="115" t="s">
        <v>833</v>
      </c>
      <c r="C48" s="117" t="str">
        <f>IF(B48&gt;1,VLOOKUP(B48,DB!$D$4:$E$800,2,0),"")</f>
        <v>B 733</v>
      </c>
      <c r="D48" s="252" t="s">
        <v>7</v>
      </c>
      <c r="E48" s="229" t="b">
        <v>0</v>
      </c>
      <c r="F48" s="119">
        <v>0.4263888888888889</v>
      </c>
      <c r="G48" s="192" t="b">
        <v>1</v>
      </c>
      <c r="H48" s="230" t="s">
        <v>1154</v>
      </c>
      <c r="I48" s="122" t="str">
        <f>IF(K48&gt;1,VLOOKUP(K48,DB!$A$4:$B$500,2,0),"")</f>
        <v>EX RON</v>
      </c>
      <c r="J48" s="120" t="s">
        <v>1093</v>
      </c>
      <c r="K48" s="124" t="s">
        <v>7</v>
      </c>
      <c r="L48" s="120"/>
      <c r="M48" s="115" t="str">
        <f>IF(B48&gt;1,VLOOKUP(B48,DB!$D$4:$F$800,3,0),"")</f>
        <v>TRIGANA</v>
      </c>
      <c r="N48" s="193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PK-IDR</v>
      </c>
      <c r="X48" s="131" t="str">
        <f t="shared" si="6"/>
        <v>CL 850</v>
      </c>
      <c r="Y48" s="132" t="str">
        <f t="shared" si="7"/>
        <v>PREMI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0.4263888889</v>
      </c>
    </row>
    <row r="49">
      <c r="A49" s="168">
        <v>32.0</v>
      </c>
      <c r="B49" s="168" t="s">
        <v>856</v>
      </c>
      <c r="C49" s="146" t="str">
        <f>IF(B49&gt;1,VLOOKUP(B49,DB!$D$4:$E$800,2,0),"")</f>
        <v>HK 800</v>
      </c>
      <c r="D49" s="259" t="s">
        <v>7</v>
      </c>
      <c r="E49" s="231" t="b">
        <v>0</v>
      </c>
      <c r="F49" s="148"/>
      <c r="G49" s="190" t="b">
        <v>0</v>
      </c>
      <c r="H49" s="228" t="s">
        <v>1133</v>
      </c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">
        <v>1153</v>
      </c>
      <c r="N49" s="200"/>
      <c r="O49" s="155" t="str">
        <f t="shared" si="34"/>
        <v>RON</v>
      </c>
      <c r="Q49" s="64" t="str">
        <f t="shared" si="35"/>
        <v>NSA07</v>
      </c>
      <c r="R49" s="64" t="str">
        <f t="shared" si="36"/>
        <v>RON</v>
      </c>
      <c r="S49" s="64" t="str">
        <f t="shared" si="37"/>
        <v>HK 800</v>
      </c>
      <c r="T49" s="64" t="str">
        <f t="shared" si="38"/>
        <v>N-2409K</v>
      </c>
      <c r="U49" s="64" t="str">
        <f t="shared" si="39"/>
        <v>AFM</v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5" t="s">
        <v>431</v>
      </c>
      <c r="C50" s="117" t="str">
        <f>IF(B50&gt;1,VLOOKUP(B50,DB!$D$4:$E$800,2,0),"")</f>
        <v>A 320</v>
      </c>
      <c r="D50" s="252" t="s">
        <v>7</v>
      </c>
      <c r="E50" s="229" t="b">
        <v>0</v>
      </c>
      <c r="F50" s="119">
        <v>0.2375</v>
      </c>
      <c r="G50" s="192" t="b">
        <v>1</v>
      </c>
      <c r="H50" s="230" t="s">
        <v>1084</v>
      </c>
      <c r="I50" s="122" t="str">
        <f>IF(K50&gt;1,VLOOKUP(K50,DB!$A$4:$B$500,2,0),"")</f>
        <v>EX RON</v>
      </c>
      <c r="J50" s="123" t="str">
        <f>IF(L50&gt;1,VLOOKUP(L50,DB!$A$4:$B$500,2,0),"")</f>
        <v>WARR</v>
      </c>
      <c r="K50" s="124" t="s">
        <v>7</v>
      </c>
      <c r="L50" s="120" t="s">
        <v>487</v>
      </c>
      <c r="M50" s="115" t="str">
        <f>IF(B50&gt;1,VLOOKUP(B50,DB!$D$4:$F$800,3,0),"")</f>
        <v>CITILINK</v>
      </c>
      <c r="N50" s="193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0.2375</v>
      </c>
    </row>
    <row r="51">
      <c r="A51" s="168">
        <v>34.0</v>
      </c>
      <c r="B51" s="168" t="s">
        <v>827</v>
      </c>
      <c r="C51" s="146" t="str">
        <f>IF(B51&gt;1,VLOOKUP(B51,DB!$D$4:$E$800,2,0),"")</f>
        <v>B 733</v>
      </c>
      <c r="D51" s="259" t="s">
        <v>7</v>
      </c>
      <c r="E51" s="231" t="b">
        <v>0</v>
      </c>
      <c r="F51" s="148">
        <v>0.4966669444402214</v>
      </c>
      <c r="G51" s="190" t="b">
        <v>1</v>
      </c>
      <c r="H51" s="228" t="s">
        <v>1101</v>
      </c>
      <c r="I51" s="152" t="str">
        <f>IF(K51&gt;1,VLOOKUP(K51,DB!$A$4:$B$500,2,0),"")</f>
        <v>EX RON</v>
      </c>
      <c r="J51" s="153" t="str">
        <f>IF(L51&gt;1,VLOOKUP(L51,DB!$A$4:$B$500,2,0),"")</f>
        <v>WIKK</v>
      </c>
      <c r="K51" s="169" t="s">
        <v>7</v>
      </c>
      <c r="L51" s="150" t="s">
        <v>308</v>
      </c>
      <c r="M51" s="168" t="str">
        <f>IF(B51&gt;1,VLOOKUP(B51,DB!$D$4:$F$800,3,0),"")</f>
        <v>TRIGANA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0.4966669444</v>
      </c>
    </row>
    <row r="52">
      <c r="A52" s="115">
        <v>35.0</v>
      </c>
      <c r="B52" s="115" t="s">
        <v>413</v>
      </c>
      <c r="C52" s="117" t="str">
        <f>IF(B52&gt;1,VLOOKUP(B52,DB!$D$4:$E$800,2,0),"")</f>
        <v>A 320</v>
      </c>
      <c r="D52" s="252" t="s">
        <v>7</v>
      </c>
      <c r="E52" s="229" t="b">
        <v>0</v>
      </c>
      <c r="F52" s="119">
        <v>0.2743055555555556</v>
      </c>
      <c r="G52" s="192" t="b">
        <v>1</v>
      </c>
      <c r="H52" s="230" t="s">
        <v>1080</v>
      </c>
      <c r="I52" s="122" t="str">
        <f>IF(K52&gt;1,VLOOKUP(K52,DB!$A$4:$B$500,2,0),"")</f>
        <v>EX RON</v>
      </c>
      <c r="J52" s="123" t="str">
        <f>IF(L52&gt;1,VLOOKUP(L52,DB!$A$4:$B$500,2,0),"")</f>
        <v>WIMN</v>
      </c>
      <c r="K52" s="124" t="s">
        <v>7</v>
      </c>
      <c r="L52" s="120" t="s">
        <v>434</v>
      </c>
      <c r="M52" s="115" t="str">
        <f>IF(B52&gt;1,VLOOKUP(B52,DB!$D$4:$F$800,3,0),"")</f>
        <v>CITILINK</v>
      </c>
      <c r="N52" s="193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0.2743055556</v>
      </c>
    </row>
    <row r="53">
      <c r="A53" s="168">
        <v>36.0</v>
      </c>
      <c r="B53" s="168" t="s">
        <v>502</v>
      </c>
      <c r="C53" s="146" t="str">
        <f>IF(B53&gt;1,VLOOKUP(B53,DB!$D$4:$E$800,2,0),"")</f>
        <v>ATR 72</v>
      </c>
      <c r="D53" s="259" t="s">
        <v>7</v>
      </c>
      <c r="E53" s="231" t="b">
        <v>0</v>
      </c>
      <c r="F53" s="148">
        <v>0.24444444444444444</v>
      </c>
      <c r="G53" s="190" t="b">
        <v>1</v>
      </c>
      <c r="H53" s="228" t="s">
        <v>1078</v>
      </c>
      <c r="I53" s="152" t="str">
        <f>IF(K53&gt;1,VLOOKUP(K53,DB!$A$4:$B$500,2,0),"")</f>
        <v>EX RON</v>
      </c>
      <c r="J53" s="153" t="str">
        <f>IF(L53&gt;1,VLOOKUP(L53,DB!$A$4:$B$500,2,0),"")</f>
        <v>WAHH</v>
      </c>
      <c r="K53" s="169" t="s">
        <v>7</v>
      </c>
      <c r="L53" s="150" t="s">
        <v>527</v>
      </c>
      <c r="M53" s="168" t="str">
        <f>IF(B53&gt;1,VLOOKUP(B53,DB!$D$4:$F$800,3,0),"")</f>
        <v>CITILINK</v>
      </c>
      <c r="N53" s="271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0.2444444444</v>
      </c>
    </row>
    <row r="54">
      <c r="A54" s="115">
        <v>37.0</v>
      </c>
      <c r="B54" s="115" t="s">
        <v>280</v>
      </c>
      <c r="C54" s="117" t="str">
        <f>IF(B54&gt;1,VLOOKUP(B54,DB!$D$4:$E$800,2,0),"")</f>
        <v>A 320</v>
      </c>
      <c r="D54" s="252" t="s">
        <v>7</v>
      </c>
      <c r="E54" s="229" t="b">
        <v>0</v>
      </c>
      <c r="F54" s="119">
        <v>0.2222222222222222</v>
      </c>
      <c r="G54" s="192" t="b">
        <v>1</v>
      </c>
      <c r="H54" s="230" t="s">
        <v>1085</v>
      </c>
      <c r="I54" s="122" t="str">
        <f>IF(K54&gt;1,VLOOKUP(K54,DB!$A$4:$B$500,2,0),"")</f>
        <v>EX RON</v>
      </c>
      <c r="J54" s="123" t="str">
        <f>IF(L54&gt;1,VLOOKUP(L54,DB!$A$4:$B$500,2,0),"")</f>
        <v>WARR</v>
      </c>
      <c r="K54" s="124" t="s">
        <v>7</v>
      </c>
      <c r="L54" s="120" t="s">
        <v>208</v>
      </c>
      <c r="M54" s="115" t="str">
        <f>IF(B54&gt;1,VLOOKUP(B54,DB!$D$4:$F$800,3,0),"")</f>
        <v>BATIK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0.2222222222</v>
      </c>
    </row>
    <row r="55">
      <c r="A55" s="168">
        <v>38.0</v>
      </c>
      <c r="B55" s="168" t="s">
        <v>823</v>
      </c>
      <c r="C55" s="146" t="str">
        <f>IF(B55&gt;1,VLOOKUP(B55,DB!$D$4:$E$800,2,0),"")</f>
        <v>B 733</v>
      </c>
      <c r="D55" s="259" t="s">
        <v>7</v>
      </c>
      <c r="E55" s="231" t="b">
        <v>0</v>
      </c>
      <c r="F55" s="148">
        <v>0.3</v>
      </c>
      <c r="G55" s="190" t="b">
        <v>1</v>
      </c>
      <c r="H55" s="228" t="s">
        <v>1088</v>
      </c>
      <c r="I55" s="152" t="str">
        <f>IF(K55&gt;1,VLOOKUP(K55,DB!$A$4:$B$500,2,0),"")</f>
        <v>EX RON</v>
      </c>
      <c r="J55" s="153" t="str">
        <f>IF(L55&gt;1,VLOOKUP(L55,DB!$A$4:$B$500,2,0),"")</f>
        <v>WAGG</v>
      </c>
      <c r="K55" s="169" t="s">
        <v>7</v>
      </c>
      <c r="L55" s="150" t="s">
        <v>300</v>
      </c>
      <c r="M55" s="168" t="str">
        <f>IF(B55&gt;1,VLOOKUP(B55,DB!$D$4:$F$800,3,0),"")</f>
        <v>TRIGANA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0.3</v>
      </c>
      <c r="AF55" s="4"/>
    </row>
    <row r="56">
      <c r="A56" s="115">
        <v>39.0</v>
      </c>
      <c r="B56" s="115" t="s">
        <v>303</v>
      </c>
      <c r="C56" s="117" t="str">
        <f>IF(B56&gt;1,VLOOKUP(B56,DB!$D$4:$E$800,2,0),"")</f>
        <v>A 320</v>
      </c>
      <c r="D56" s="252" t="s">
        <v>7</v>
      </c>
      <c r="E56" s="229" t="b">
        <v>0</v>
      </c>
      <c r="F56" s="119">
        <v>0.2534722222222222</v>
      </c>
      <c r="G56" s="192" t="b">
        <v>1</v>
      </c>
      <c r="H56" s="230" t="s">
        <v>1145</v>
      </c>
      <c r="I56" s="122" t="str">
        <f>IF(K56&gt;1,VLOOKUP(K56,DB!$A$4:$B$500,2,0),"")</f>
        <v>EX RON</v>
      </c>
      <c r="J56" s="120" t="s">
        <v>1085</v>
      </c>
      <c r="K56" s="124" t="s">
        <v>7</v>
      </c>
      <c r="L56" s="120"/>
      <c r="M56" s="115" t="str">
        <f>IF(B56&gt;1,VLOOKUP(B56,DB!$D$4:$F$800,3,0),"")</f>
        <v>BATIK AIR</v>
      </c>
      <c r="N56" s="220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0.2534722222</v>
      </c>
      <c r="AF56" s="4"/>
    </row>
    <row r="57">
      <c r="A57" s="168">
        <v>40.0</v>
      </c>
      <c r="B57" s="168" t="s">
        <v>705</v>
      </c>
      <c r="C57" s="146" t="str">
        <f>IF(B57&gt;1,VLOOKUP(B57,DB!$D$4:$E$800,2,0),"")</f>
        <v>CT 680</v>
      </c>
      <c r="D57" s="259" t="s">
        <v>7</v>
      </c>
      <c r="E57" s="231" t="b">
        <v>0</v>
      </c>
      <c r="F57" s="148">
        <v>0.1701388888888889</v>
      </c>
      <c r="G57" s="190" t="b">
        <v>1</v>
      </c>
      <c r="H57" s="228" t="s">
        <v>1100</v>
      </c>
      <c r="I57" s="152" t="str">
        <f>IF(K57&gt;1,VLOOKUP(K57,DB!$A$4:$B$500,2,0),"")</f>
        <v>EX RON</v>
      </c>
      <c r="J57" s="150" t="s">
        <v>1251</v>
      </c>
      <c r="K57" s="169" t="s">
        <v>7</v>
      </c>
      <c r="L57" s="172"/>
      <c r="M57" s="168" t="str">
        <f>IF(B57&gt;1,VLOOKUP(B57,DB!$D$4:$F$800,3,0),"")</f>
        <v>JIP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0.1701388889</v>
      </c>
      <c r="AF57" s="4"/>
    </row>
    <row r="58">
      <c r="A58" s="115">
        <v>41.0</v>
      </c>
      <c r="B58" s="115" t="s">
        <v>708</v>
      </c>
      <c r="C58" s="117" t="str">
        <f>IF(B58&gt;1,VLOOKUP(B58,DB!$D$4:$E$800,2,0),"")</f>
        <v>BBJ</v>
      </c>
      <c r="D58" s="252">
        <v>0.14583333333333334</v>
      </c>
      <c r="E58" s="229" t="b">
        <v>1</v>
      </c>
      <c r="F58" s="119">
        <v>0.2465277777777778</v>
      </c>
      <c r="G58" s="192" t="b">
        <v>1</v>
      </c>
      <c r="H58" s="230" t="s">
        <v>1096</v>
      </c>
      <c r="I58" s="219" t="s">
        <v>1142</v>
      </c>
      <c r="J58" s="120" t="s">
        <v>1178</v>
      </c>
      <c r="K58" s="124"/>
      <c r="L58" s="120"/>
      <c r="M58" s="115" t="str">
        <f>IF(B58&gt;1,VLOOKUP(B58,DB!$D$4:$F$800,3,0),"")</f>
        <v>JIP</v>
      </c>
      <c r="N58" s="193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0.1458333333</v>
      </c>
      <c r="AE58" s="133">
        <f t="shared" si="41"/>
        <v>0.2465277778</v>
      </c>
      <c r="AF58" s="4"/>
    </row>
    <row r="59">
      <c r="A59" s="168">
        <v>42.0</v>
      </c>
      <c r="B59" s="168" t="s">
        <v>705</v>
      </c>
      <c r="C59" s="146" t="str">
        <f>IF(B59&gt;1,VLOOKUP(B59,DB!$D$4:$E$800,2,0),"")</f>
        <v>CT 680</v>
      </c>
      <c r="D59" s="259">
        <v>0.18055555555555555</v>
      </c>
      <c r="E59" s="404" t="b">
        <v>1</v>
      </c>
      <c r="F59" s="148">
        <v>0.23958333333333334</v>
      </c>
      <c r="G59" s="150" t="b">
        <v>1</v>
      </c>
      <c r="H59" s="228" t="s">
        <v>1251</v>
      </c>
      <c r="I59" s="221" t="s">
        <v>1100</v>
      </c>
      <c r="J59" s="150" t="s">
        <v>1178</v>
      </c>
      <c r="K59" s="169"/>
      <c r="L59" s="150"/>
      <c r="M59" s="168" t="str">
        <f>IF(B59&gt;1,VLOOKUP(B59,DB!$D$4:$F$800,3,0),"")</f>
        <v>JIP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0.1805555556</v>
      </c>
      <c r="AE59" s="133">
        <f t="shared" si="41"/>
        <v>0.2395833333</v>
      </c>
      <c r="AF59" s="4"/>
    </row>
    <row r="60">
      <c r="A60" s="115">
        <v>43.0</v>
      </c>
      <c r="B60" s="115" t="s">
        <v>819</v>
      </c>
      <c r="C60" s="117" t="str">
        <f>IF(B60&gt;1,VLOOKUP(B60,DB!$D$4:$E$800,2,0),"")</f>
        <v>B 733</v>
      </c>
      <c r="D60" s="252">
        <v>0.21875</v>
      </c>
      <c r="E60" s="229" t="b">
        <v>1</v>
      </c>
      <c r="F60" s="119">
        <v>0.25</v>
      </c>
      <c r="G60" s="192" t="b">
        <v>1</v>
      </c>
      <c r="H60" s="230" t="s">
        <v>1093</v>
      </c>
      <c r="I60" s="122" t="str">
        <f>IF(K60&gt;1,VLOOKUP(K60,DB!$A$4:$B$500,2,0),"")</f>
        <v>WSSS</v>
      </c>
      <c r="J60" s="123" t="str">
        <f>IF(L60&gt;1,VLOOKUP(L60,DB!$A$4:$B$500,2,0),"")</f>
        <v>WALL</v>
      </c>
      <c r="K60" s="124" t="s">
        <v>86</v>
      </c>
      <c r="L60" s="120" t="s">
        <v>91</v>
      </c>
      <c r="M60" s="115" t="str">
        <f>IF(B60&gt;1,VLOOKUP(B60,DB!$D$4:$F$800,3,0),"")</f>
        <v>TRI MG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0.21875</v>
      </c>
      <c r="AE60" s="133">
        <f t="shared" si="41"/>
        <v>0.25</v>
      </c>
    </row>
    <row r="61">
      <c r="A61" s="168">
        <v>44.0</v>
      </c>
      <c r="B61" s="168" t="s">
        <v>180</v>
      </c>
      <c r="C61" s="146" t="str">
        <f>IF(B61&gt;1,VLOOKUP(B61,DB!$D$4:$E$800,2,0),"")</f>
        <v>A 320</v>
      </c>
      <c r="D61" s="259">
        <v>0.2625</v>
      </c>
      <c r="E61" s="231" t="b">
        <v>1</v>
      </c>
      <c r="F61" s="148">
        <v>0.29305555555555557</v>
      </c>
      <c r="G61" s="190" t="b">
        <v>1</v>
      </c>
      <c r="H61" s="228" t="s">
        <v>1076</v>
      </c>
      <c r="I61" s="152" t="str">
        <f>IF(K61&gt;1,VLOOKUP(K61,DB!$A$4:$B$500,2,0),"")</f>
        <v>WARR</v>
      </c>
      <c r="J61" s="153" t="str">
        <f>IF(L61&gt;1,VLOOKUP(L61,DB!$A$4:$B$500,2,0),"")</f>
        <v>WIPP</v>
      </c>
      <c r="K61" s="169" t="s">
        <v>204</v>
      </c>
      <c r="L61" s="150" t="s">
        <v>157</v>
      </c>
      <c r="M61" s="168" t="str">
        <f>IF(B61&gt;1,VLOOKUP(B61,DB!$D$4:$F$800,3,0),"")</f>
        <v>BATIK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0.2625</v>
      </c>
      <c r="AE61" s="133">
        <f t="shared" si="41"/>
        <v>0.2930555556</v>
      </c>
    </row>
    <row r="62">
      <c r="A62" s="115">
        <v>45.0</v>
      </c>
      <c r="B62" s="115" t="s">
        <v>303</v>
      </c>
      <c r="C62" s="117" t="str">
        <f>IF(B62&gt;1,VLOOKUP(B62,DB!$D$4:$E$800,2,0),"")</f>
        <v>A 320</v>
      </c>
      <c r="D62" s="252">
        <v>0.2638888888888889</v>
      </c>
      <c r="E62" s="229" t="b">
        <v>1</v>
      </c>
      <c r="F62" s="119">
        <v>0.35899605324084405</v>
      </c>
      <c r="G62" s="192" t="b">
        <v>1</v>
      </c>
      <c r="H62" s="230" t="s">
        <v>1085</v>
      </c>
      <c r="I62" s="219" t="s">
        <v>1145</v>
      </c>
      <c r="J62" s="123" t="str">
        <f>IF(L62&gt;1,VLOOKUP(L62,DB!$A$4:$B$500,2,0),"")</f>
        <v>WAHI</v>
      </c>
      <c r="K62" s="124" t="s">
        <v>7</v>
      </c>
      <c r="L62" s="120" t="s">
        <v>237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0.2638888889</v>
      </c>
      <c r="AE62" s="133">
        <f t="shared" si="41"/>
        <v>0.3589960532</v>
      </c>
    </row>
    <row r="63">
      <c r="A63" s="168">
        <v>46.0</v>
      </c>
      <c r="B63" s="168" t="s">
        <v>699</v>
      </c>
      <c r="C63" s="146" t="str">
        <f>IF(B63&gt;1,VLOOKUP(B63,DB!$D$4:$E$800,2,0),"")</f>
        <v>G IV</v>
      </c>
      <c r="D63" s="259">
        <v>0.2673611111111111</v>
      </c>
      <c r="E63" s="231" t="b">
        <v>1</v>
      </c>
      <c r="F63" s="148">
        <v>0.33194444444444443</v>
      </c>
      <c r="G63" s="190" t="b">
        <v>1</v>
      </c>
      <c r="H63" s="228" t="s">
        <v>1077</v>
      </c>
      <c r="I63" s="221" t="s">
        <v>1159</v>
      </c>
      <c r="J63" s="150" t="s">
        <v>67</v>
      </c>
      <c r="K63" s="169"/>
      <c r="L63" s="150"/>
      <c r="M63" s="168" t="str">
        <f>IF(B63&gt;1,VLOOKUP(B63,DB!$D$4:$F$800,3,0),"")</f>
        <v>JETSET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0.2673611111</v>
      </c>
      <c r="AE63" s="133">
        <f t="shared" si="41"/>
        <v>0.3319444444</v>
      </c>
    </row>
    <row r="64">
      <c r="A64" s="115">
        <v>47.0</v>
      </c>
      <c r="B64" s="115" t="s">
        <v>696</v>
      </c>
      <c r="C64" s="117" t="str">
        <f>IF(B64&gt;1,VLOOKUP(B64,DB!$D$4:$E$800,2,0),"")</f>
        <v>EMB 135</v>
      </c>
      <c r="D64" s="252">
        <v>0.2881944444444444</v>
      </c>
      <c r="E64" s="229" t="b">
        <v>1</v>
      </c>
      <c r="F64" s="119">
        <v>0.36875</v>
      </c>
      <c r="G64" s="192" t="b">
        <v>1</v>
      </c>
      <c r="H64" s="230" t="s">
        <v>1092</v>
      </c>
      <c r="I64" s="219" t="s">
        <v>1171</v>
      </c>
      <c r="J64" s="120" t="s">
        <v>190</v>
      </c>
      <c r="K64" s="124"/>
      <c r="L64" s="120"/>
      <c r="M64" s="115" t="str">
        <f>IF(B64&gt;1,VLOOKUP(B64,DB!$D$4:$F$800,3,0),"")</f>
        <v>IAT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0.2881944444</v>
      </c>
      <c r="AE64" s="133">
        <f t="shared" si="41"/>
        <v>0.36875</v>
      </c>
    </row>
    <row r="65">
      <c r="A65" s="168">
        <v>48.0</v>
      </c>
      <c r="B65" s="168" t="s">
        <v>780</v>
      </c>
      <c r="C65" s="146" t="str">
        <f>IF(B65&gt;1,VLOOKUP(B65,DB!$D$4:$E$800,2,0),"")</f>
        <v>C 208</v>
      </c>
      <c r="D65" s="259">
        <v>0.3111111111111111</v>
      </c>
      <c r="E65" s="231" t="b">
        <v>1</v>
      </c>
      <c r="F65" s="148">
        <v>0.36246215277787996</v>
      </c>
      <c r="G65" s="190" t="b">
        <v>1</v>
      </c>
      <c r="H65" s="228" t="s">
        <v>1076</v>
      </c>
      <c r="I65" s="152" t="str">
        <f>IF(K65&gt;1,VLOOKUP(K65,DB!$A$4:$B$500,2,0),"")</f>
        <v>WICN</v>
      </c>
      <c r="J65" s="153" t="str">
        <f>IF(L65&gt;1,VLOOKUP(L65,DB!$A$4:$B$500,2,0),"")</f>
        <v>WICN</v>
      </c>
      <c r="K65" s="169" t="s">
        <v>594</v>
      </c>
      <c r="L65" s="150" t="s">
        <v>600</v>
      </c>
      <c r="M65" s="168" t="str">
        <f>IF(B65&gt;1,VLOOKUP(B65,DB!$D$4:$F$800,3,0),"")</f>
        <v>SUSI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0.3111111111</v>
      </c>
      <c r="AE65" s="133">
        <f t="shared" si="41"/>
        <v>0.3624621528</v>
      </c>
    </row>
    <row r="66">
      <c r="A66" s="115">
        <v>49.0</v>
      </c>
      <c r="B66" s="246" t="s">
        <v>321</v>
      </c>
      <c r="C66" s="242" t="str">
        <f>IF(B66&gt;1,VLOOKUP(B66,DB!$D$4:$E$800,2,0),"")</f>
        <v>A 320</v>
      </c>
      <c r="D66" s="252">
        <v>0.32569444444444445</v>
      </c>
      <c r="E66" s="229" t="b">
        <v>1</v>
      </c>
      <c r="F66" s="243">
        <v>0.3668963888922008</v>
      </c>
      <c r="G66" s="192" t="b">
        <v>1</v>
      </c>
      <c r="H66" s="230" t="s">
        <v>1100</v>
      </c>
      <c r="I66" s="122" t="str">
        <f>IF(K66&gt;1,VLOOKUP(K66,DB!$A$4:$B$500,2,0),"")</f>
        <v>WIPP</v>
      </c>
      <c r="J66" s="244" t="str">
        <f>IF(L66&gt;1,VLOOKUP(L66,DB!$A$4:$B$500,2,0),"")</f>
        <v>WAHQ</v>
      </c>
      <c r="K66" s="124" t="s">
        <v>163</v>
      </c>
      <c r="L66" s="245" t="s">
        <v>150</v>
      </c>
      <c r="M66" s="246" t="str">
        <f>IF(B66&gt;1,VLOOKUP(B66,DB!$D$4:$F$800,3,0),"")</f>
        <v>BATIK AIR</v>
      </c>
      <c r="N66" s="247" t="s">
        <v>1314</v>
      </c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0.3256944444</v>
      </c>
      <c r="AE66" s="133">
        <f t="shared" si="41"/>
        <v>0.3668963889</v>
      </c>
    </row>
    <row r="67">
      <c r="A67" s="168">
        <v>50.0</v>
      </c>
      <c r="B67" s="168" t="s">
        <v>299</v>
      </c>
      <c r="C67" s="146" t="str">
        <f>IF(B67&gt;1,VLOOKUP(B67,DB!$D$4:$E$800,2,0),"")</f>
        <v>A 320</v>
      </c>
      <c r="D67" s="259">
        <v>0.31666666666666665</v>
      </c>
      <c r="E67" s="231" t="b">
        <v>1</v>
      </c>
      <c r="F67" s="148">
        <v>0.40902777777777777</v>
      </c>
      <c r="G67" s="190" t="b">
        <v>1</v>
      </c>
      <c r="H67" s="228" t="s">
        <v>1079</v>
      </c>
      <c r="I67" s="221" t="s">
        <v>1144</v>
      </c>
      <c r="J67" s="153" t="str">
        <f>IF(L67&gt;1,VLOOKUP(L67,DB!$A$4:$B$500,2,0),"")</f>
        <v>WAHS</v>
      </c>
      <c r="K67" s="169" t="s">
        <v>7</v>
      </c>
      <c r="L67" s="150" t="s">
        <v>258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0.3166666667</v>
      </c>
      <c r="AE67" s="133">
        <f t="shared" si="41"/>
        <v>0.4090277778</v>
      </c>
    </row>
    <row r="68">
      <c r="A68" s="115">
        <v>51.0</v>
      </c>
      <c r="B68" s="115" t="s">
        <v>282</v>
      </c>
      <c r="C68" s="117" t="str">
        <f>IF(B68&gt;1,VLOOKUP(B68,DB!$D$4:$E$800,2,0),"")</f>
        <v>A 320</v>
      </c>
      <c r="D68" s="252">
        <v>0.33125</v>
      </c>
      <c r="E68" s="229" t="b">
        <v>1</v>
      </c>
      <c r="F68" s="119">
        <v>0.38333333333333336</v>
      </c>
      <c r="G68" s="192" t="b">
        <v>1</v>
      </c>
      <c r="H68" s="230" t="s">
        <v>1078</v>
      </c>
      <c r="I68" s="122" t="str">
        <f>IF(K68&gt;1,VLOOKUP(K68,DB!$A$4:$B$500,2,0),"")</f>
        <v>WIBB</v>
      </c>
      <c r="J68" s="123" t="str">
        <f>IF(L68&gt;1,VLOOKUP(L68,DB!$A$4:$B$500,2,0),"")</f>
        <v>WADD</v>
      </c>
      <c r="K68" s="124" t="s">
        <v>179</v>
      </c>
      <c r="L68" s="120" t="s">
        <v>192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0.33125</v>
      </c>
      <c r="AE68" s="133">
        <f t="shared" si="41"/>
        <v>0.3833333333</v>
      </c>
    </row>
    <row r="69">
      <c r="A69" s="168">
        <v>52.0</v>
      </c>
      <c r="B69" s="168" t="s">
        <v>502</v>
      </c>
      <c r="C69" s="146" t="str">
        <f>IF(B69&gt;1,VLOOKUP(B69,DB!$D$4:$E$800,2,0),"")</f>
        <v>ATR 72</v>
      </c>
      <c r="D69" s="259">
        <v>0.38263888888888886</v>
      </c>
      <c r="E69" s="231" t="b">
        <v>1</v>
      </c>
      <c r="F69" s="148">
        <v>0.41041666666666665</v>
      </c>
      <c r="G69" s="190" t="b">
        <v>1</v>
      </c>
      <c r="H69" s="228" t="s">
        <v>1087</v>
      </c>
      <c r="I69" s="152" t="str">
        <f>IF(K69&gt;1,VLOOKUP(K69,DB!$A$4:$B$500,2,0),"")</f>
        <v>WAHH</v>
      </c>
      <c r="J69" s="153" t="str">
        <f>IF(L69&gt;1,VLOOKUP(L69,DB!$A$4:$B$500,2,0),"")</f>
        <v>WAHH</v>
      </c>
      <c r="K69" s="169" t="s">
        <v>531</v>
      </c>
      <c r="L69" s="150" t="s">
        <v>537</v>
      </c>
      <c r="M69" s="168" t="str">
        <f>IF(B69&gt;1,VLOOKUP(B69,DB!$D$4:$F$800,3,0),"")</f>
        <v>CITILINK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0.3826388889</v>
      </c>
      <c r="AE69" s="133">
        <f t="shared" si="41"/>
        <v>0.4104166667</v>
      </c>
    </row>
    <row r="70">
      <c r="A70" s="115">
        <v>53.0</v>
      </c>
      <c r="B70" s="115" t="s">
        <v>280</v>
      </c>
      <c r="C70" s="117" t="str">
        <f>IF(B70&gt;1,VLOOKUP(B70,DB!$D$4:$E$800,2,0),"")</f>
        <v>A 320</v>
      </c>
      <c r="D70" s="252">
        <v>0.3402777777777778</v>
      </c>
      <c r="E70" s="229" t="b">
        <v>1</v>
      </c>
      <c r="F70" s="119">
        <v>0.3972222222222222</v>
      </c>
      <c r="G70" s="192" t="b">
        <v>1</v>
      </c>
      <c r="H70" s="230" t="s">
        <v>1080</v>
      </c>
      <c r="I70" s="122" t="str">
        <f>IF(K70&gt;1,VLOOKUP(K70,DB!$A$4:$B$500,2,0),"")</f>
        <v>WARR</v>
      </c>
      <c r="J70" s="123" t="str">
        <f>IF(L70&gt;1,VLOOKUP(L70,DB!$A$4:$B$500,2,0),"")</f>
        <v>WARR</v>
      </c>
      <c r="K70" s="124" t="s">
        <v>206</v>
      </c>
      <c r="L70" s="120" t="s">
        <v>220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AFM</v>
      </c>
      <c r="Z70" s="104" t="b">
        <v>1</v>
      </c>
      <c r="AA70" s="64"/>
      <c r="AC70" s="133"/>
      <c r="AD70" s="133">
        <f t="shared" si="40"/>
        <v>0.3402777778</v>
      </c>
      <c r="AE70" s="133">
        <f t="shared" si="41"/>
        <v>0.3972222222</v>
      </c>
      <c r="AF70" s="248" t="s">
        <v>1180</v>
      </c>
    </row>
    <row r="71">
      <c r="A71" s="168">
        <v>54.0</v>
      </c>
      <c r="B71" s="168" t="s">
        <v>431</v>
      </c>
      <c r="C71" s="146" t="str">
        <f>IF(B71&gt;1,VLOOKUP(B71,DB!$D$4:$E$800,2,0),"")</f>
        <v>A 320</v>
      </c>
      <c r="D71" s="259">
        <v>0.3875</v>
      </c>
      <c r="E71" s="231" t="b">
        <v>1</v>
      </c>
      <c r="F71" s="148">
        <v>0.44729104166617617</v>
      </c>
      <c r="G71" s="190" t="b">
        <v>1</v>
      </c>
      <c r="H71" s="228" t="s">
        <v>1076</v>
      </c>
      <c r="I71" s="152" t="str">
        <f>IF(K71&gt;1,VLOOKUP(K71,DB!$A$4:$B$500,2,0),"")</f>
        <v>WARR</v>
      </c>
      <c r="J71" s="153" t="str">
        <f>IF(L71&gt;1,VLOOKUP(L71,DB!$A$4:$B$500,2,0),"")</f>
        <v>WAHI</v>
      </c>
      <c r="K71" s="169" t="s">
        <v>497</v>
      </c>
      <c r="L71" s="150" t="s">
        <v>467</v>
      </c>
      <c r="M71" s="168" t="str">
        <f>IF(B71&gt;1,VLOOKUP(B71,DB!$D$4:$F$800,3,0),"")</f>
        <v>CITILINK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0.3875</v>
      </c>
      <c r="AE71" s="133">
        <f t="shared" si="41"/>
        <v>0.4472910417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878</v>
      </c>
      <c r="C72" s="117" t="str">
        <f>IF(B72&gt;1,VLOOKUP(B72,DB!$D$4:$E$800,2,0),"")</f>
        <v>KING AIR</v>
      </c>
      <c r="D72" s="252">
        <v>0.40625</v>
      </c>
      <c r="E72" s="229" t="b">
        <v>1</v>
      </c>
      <c r="F72" s="119">
        <v>0.4284722222222222</v>
      </c>
      <c r="G72" s="192" t="b">
        <v>1</v>
      </c>
      <c r="H72" s="230" t="s">
        <v>1084</v>
      </c>
      <c r="I72" s="219" t="s">
        <v>190</v>
      </c>
      <c r="J72" s="120" t="s">
        <v>288</v>
      </c>
      <c r="K72" s="124"/>
      <c r="L72" s="120"/>
      <c r="M72" s="115" t="s">
        <v>759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 G. S.</v>
      </c>
      <c r="Z72" s="104" t="b">
        <v>1</v>
      </c>
      <c r="AA72" s="64"/>
      <c r="AC72" s="133"/>
      <c r="AD72" s="133">
        <f t="shared" si="40"/>
        <v>0.40625</v>
      </c>
      <c r="AE72" s="133">
        <f t="shared" si="41"/>
        <v>0.4284722222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888</v>
      </c>
      <c r="C73" s="146" t="str">
        <f>IF(B73&gt;1,VLOOKUP(B73,DB!$D$4:$E$800,2,0),"")</f>
        <v>EMB 135</v>
      </c>
      <c r="D73" s="259">
        <v>0.34444444444444444</v>
      </c>
      <c r="E73" s="231" t="b">
        <v>1</v>
      </c>
      <c r="F73" s="148">
        <v>0.3729166666666667</v>
      </c>
      <c r="G73" s="190" t="b">
        <v>1</v>
      </c>
      <c r="H73" s="228" t="s">
        <v>1096</v>
      </c>
      <c r="I73" s="221" t="s">
        <v>1242</v>
      </c>
      <c r="J73" s="150" t="s">
        <v>1242</v>
      </c>
      <c r="K73" s="169"/>
      <c r="L73" s="150"/>
      <c r="M73" s="168" t="s">
        <v>759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VH-8PO</v>
      </c>
      <c r="X73" s="160" t="str">
        <f t="shared" si="6"/>
        <v>KING AIR</v>
      </c>
      <c r="Y73" s="161" t="str">
        <f t="shared" si="7"/>
        <v>KARISMA</v>
      </c>
      <c r="Z73" s="104" t="b">
        <v>1</v>
      </c>
      <c r="AA73" s="64"/>
      <c r="AC73" s="133"/>
      <c r="AD73" s="133">
        <f t="shared" si="40"/>
        <v>0.3444444444</v>
      </c>
      <c r="AE73" s="133">
        <f t="shared" si="41"/>
        <v>0.3729166667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379</v>
      </c>
      <c r="C74" s="117" t="str">
        <f>IF(B74&gt;1,VLOOKUP(B74,DB!$D$4:$E$800,2,0),"")</f>
        <v>A 320</v>
      </c>
      <c r="D74" s="252">
        <v>0.4097222222222222</v>
      </c>
      <c r="E74" s="229" t="b">
        <v>1</v>
      </c>
      <c r="F74" s="119">
        <v>0.45150605324306525</v>
      </c>
      <c r="G74" s="192" t="b">
        <v>1</v>
      </c>
      <c r="H74" s="230" t="s">
        <v>1080</v>
      </c>
      <c r="I74" s="122" t="str">
        <f>IF(K74&gt;1,VLOOKUP(K74,DB!$A$4:$B$500,2,0),"")</f>
        <v>WARR</v>
      </c>
      <c r="J74" s="123" t="str">
        <f>IF(L74&gt;1,VLOOKUP(L74,DB!$A$4:$B$500,2,0),"")</f>
        <v>WIPP</v>
      </c>
      <c r="K74" s="124" t="s">
        <v>489</v>
      </c>
      <c r="L74" s="120" t="s">
        <v>463</v>
      </c>
      <c r="M74" s="115" t="str">
        <f>IF(B74&gt;1,VLOOKUP(B74,DB!$D$4:$F$800,3,0),"")</f>
        <v>CITILINK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N-977JH</v>
      </c>
      <c r="X74" s="131" t="str">
        <f t="shared" si="6"/>
        <v>CT 680</v>
      </c>
      <c r="Y74" s="132" t="str">
        <f t="shared" si="7"/>
        <v>JIP</v>
      </c>
      <c r="Z74" s="104" t="b">
        <v>1</v>
      </c>
      <c r="AA74" s="64"/>
      <c r="AC74" s="133"/>
      <c r="AD74" s="133">
        <f t="shared" si="40"/>
        <v>0.4097222222</v>
      </c>
      <c r="AE74" s="133">
        <f t="shared" si="41"/>
        <v>0.4515060532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739</v>
      </c>
      <c r="C75" s="146" t="str">
        <f>IF(B75&gt;1,VLOOKUP(B75,DB!$D$4:$E$800,2,0),"")</f>
        <v>GLEX</v>
      </c>
      <c r="D75" s="259"/>
      <c r="E75" s="231" t="b">
        <v>0</v>
      </c>
      <c r="F75" s="148"/>
      <c r="G75" s="190" t="b">
        <v>0</v>
      </c>
      <c r="H75" s="228" t="s">
        <v>1142</v>
      </c>
      <c r="I75" s="152" t="str">
        <f>IF(K75&gt;1,VLOOKUP(K75,DB!$A$4:$B$500,2,0),"")</f>
        <v/>
      </c>
      <c r="J75" s="153" t="str">
        <f>IF(L75&gt;1,VLOOKUP(L75,DB!$A$4:$B$500,2,0),"")</f>
        <v/>
      </c>
      <c r="K75" s="169"/>
      <c r="L75" s="150"/>
      <c r="M75" s="168" t="str">
        <f>IF(B75&gt;1,VLOOKUP(B75,DB!$D$4:$F$800,3,0),"")</f>
        <v>PREMI</v>
      </c>
      <c r="N75" s="211"/>
      <c r="O75" s="155" t="str">
        <f t="shared" si="34"/>
        <v>RON</v>
      </c>
      <c r="Q75" s="64" t="str">
        <f t="shared" si="35"/>
        <v>SA05</v>
      </c>
      <c r="R75" s="64" t="str">
        <f t="shared" si="36"/>
        <v>RON</v>
      </c>
      <c r="S75" s="64" t="str">
        <f t="shared" si="37"/>
        <v>GLEX</v>
      </c>
      <c r="T75" s="64" t="str">
        <f t="shared" si="38"/>
        <v>N-970NX</v>
      </c>
      <c r="U75" s="64" t="str">
        <f t="shared" si="39"/>
        <v>PREMI</v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 t="str">
        <f t="shared" si="40"/>
        <v>-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186</v>
      </c>
      <c r="C76" s="117" t="str">
        <f>IF(B76&gt;1,VLOOKUP(B76,DB!$D$4:$E$800,2,0),"")</f>
        <v>A 320</v>
      </c>
      <c r="D76" s="252">
        <v>0.4326388888888889</v>
      </c>
      <c r="E76" s="229" t="b">
        <v>1</v>
      </c>
      <c r="F76" s="119">
        <v>0.47134888888831483</v>
      </c>
      <c r="G76" s="192" t="b">
        <v>1</v>
      </c>
      <c r="H76" s="230" t="s">
        <v>1078</v>
      </c>
      <c r="I76" s="122" t="str">
        <f>IF(K76&gt;1,VLOOKUP(K76,DB!$A$4:$B$500,2,0),"")</f>
        <v>WARA</v>
      </c>
      <c r="J76" s="123" t="str">
        <f>IF(L76&gt;1,VLOOKUP(L76,DB!$A$4:$B$500,2,0),"")</f>
        <v>WARA</v>
      </c>
      <c r="K76" s="124" t="s">
        <v>264</v>
      </c>
      <c r="L76" s="120" t="s">
        <v>271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0.4326388889</v>
      </c>
      <c r="AE76" s="133">
        <f t="shared" si="41"/>
        <v>0.4713488889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819</v>
      </c>
      <c r="C77" s="146" t="str">
        <f>IF(B77&gt;1,VLOOKUP(B77,DB!$D$4:$E$800,2,0),"")</f>
        <v>B 733</v>
      </c>
      <c r="D77" s="259">
        <v>0.44722222222222224</v>
      </c>
      <c r="E77" s="231" t="b">
        <v>1</v>
      </c>
      <c r="F77" s="148">
        <v>0.9120862615745864</v>
      </c>
      <c r="G77" s="190" t="b">
        <v>1</v>
      </c>
      <c r="H77" s="228" t="s">
        <v>1097</v>
      </c>
      <c r="I77" s="152" t="str">
        <f>IF(K77&gt;1,VLOOKUP(K77,DB!$A$4:$B$500,2,0),"")</f>
        <v>WALL</v>
      </c>
      <c r="J77" s="153" t="str">
        <f>IF(L77&gt;1,VLOOKUP(L77,DB!$A$4:$B$500,2,0),"")</f>
        <v>WIMM</v>
      </c>
      <c r="K77" s="169" t="s">
        <v>88</v>
      </c>
      <c r="L77" s="150" t="s">
        <v>111</v>
      </c>
      <c r="M77" s="168" t="str">
        <f>IF(B77&gt;1,VLOOKUP(B77,DB!$D$4:$F$800,3,0),"")</f>
        <v>TRI MG</v>
      </c>
      <c r="N77" s="211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0.4472222222</v>
      </c>
      <c r="AE77" s="133">
        <f t="shared" si="41"/>
        <v>0.9120862616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180</v>
      </c>
      <c r="C78" s="117" t="str">
        <f>IF(B78&gt;1,VLOOKUP(B78,DB!$D$4:$E$800,2,0),"")</f>
        <v>A 320</v>
      </c>
      <c r="D78" s="252">
        <v>0.44305555555555554</v>
      </c>
      <c r="E78" s="229" t="b">
        <v>1</v>
      </c>
      <c r="F78" s="119">
        <v>0.5220422569400398</v>
      </c>
      <c r="G78" s="192" t="b">
        <v>1</v>
      </c>
      <c r="H78" s="230" t="s">
        <v>1079</v>
      </c>
      <c r="I78" s="122" t="str">
        <f>IF(K78&gt;1,VLOOKUP(K78,DB!$A$4:$B$500,2,0),"")</f>
        <v>WIPP</v>
      </c>
      <c r="J78" s="123" t="str">
        <f>IF(L78&gt;1,VLOOKUP(L78,DB!$A$4:$B$500,2,0),"")</f>
        <v>WARR</v>
      </c>
      <c r="K78" s="124" t="s">
        <v>159</v>
      </c>
      <c r="L78" s="120" t="s">
        <v>216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0.4430555556</v>
      </c>
      <c r="AE78" s="133">
        <f t="shared" si="41"/>
        <v>0.5220422569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823</v>
      </c>
      <c r="C79" s="146" t="str">
        <f>IF(B79&gt;1,VLOOKUP(B79,DB!$D$4:$E$800,2,0),"")</f>
        <v>B 733</v>
      </c>
      <c r="D79" s="259">
        <v>0.4638888888888889</v>
      </c>
      <c r="E79" s="231" t="b">
        <v>1</v>
      </c>
      <c r="F79" s="148">
        <v>0.5833333333333334</v>
      </c>
      <c r="G79" s="190" t="b">
        <v>1</v>
      </c>
      <c r="H79" s="228" t="s">
        <v>1088</v>
      </c>
      <c r="I79" s="152" t="str">
        <f>IF(K79&gt;1,VLOOKUP(K79,DB!$A$4:$B$500,2,0),"")</f>
        <v>WAGG</v>
      </c>
      <c r="J79" s="153" t="str">
        <f>IF(L79&gt;1,VLOOKUP(L79,DB!$A$4:$B$500,2,0),"")</f>
        <v>WAGG</v>
      </c>
      <c r="K79" s="169" t="s">
        <v>304</v>
      </c>
      <c r="L79" s="150" t="s">
        <v>302</v>
      </c>
      <c r="M79" s="168" t="str">
        <f>IF(B79&gt;1,VLOOKUP(B79,DB!$D$4:$F$800,3,0),"")</f>
        <v>TRIGANA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0.4638888889</v>
      </c>
      <c r="AE79" s="133">
        <f t="shared" si="41"/>
        <v>0.5833333333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833</v>
      </c>
      <c r="C80" s="117" t="str">
        <f>IF(B80&gt;1,VLOOKUP(B80,DB!$D$4:$E$800,2,0),"")</f>
        <v>B 733</v>
      </c>
      <c r="D80" s="252">
        <v>0.4397875231516082</v>
      </c>
      <c r="E80" s="229" t="b">
        <v>1</v>
      </c>
      <c r="F80" s="119">
        <v>0.6458333333333334</v>
      </c>
      <c r="G80" s="192" t="b">
        <v>1</v>
      </c>
      <c r="H80" s="230" t="s">
        <v>1093</v>
      </c>
      <c r="I80" s="219" t="s">
        <v>1154</v>
      </c>
      <c r="J80" s="123" t="str">
        <f>IF(L80&gt;1,VLOOKUP(L80,DB!$A$4:$B$500,2,0),"")</f>
        <v>WIOO</v>
      </c>
      <c r="K80" s="124"/>
      <c r="L80" s="120" t="s">
        <v>388</v>
      </c>
      <c r="M80" s="115" t="str">
        <f>IF(B80&gt;1,VLOOKUP(B80,DB!$D$4:$F$800,3,0),"")</f>
        <v>TRIGANA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0.4397875232</v>
      </c>
      <c r="AE80" s="133">
        <f t="shared" si="41"/>
        <v>0.6458333333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298" t="s">
        <v>775</v>
      </c>
      <c r="C81" s="146" t="str">
        <f>IF(B81&gt;1,VLOOKUP(B81,DB!$D$4:$E$800,2,0),"")</f>
        <v>AVANTI</v>
      </c>
      <c r="D81" s="259">
        <v>0.44166666666666665</v>
      </c>
      <c r="E81" s="231" t="b">
        <v>1</v>
      </c>
      <c r="F81" s="148">
        <v>0.5721117824068642</v>
      </c>
      <c r="G81" s="190" t="b">
        <v>1</v>
      </c>
      <c r="H81" s="228" t="s">
        <v>1075</v>
      </c>
      <c r="I81" s="221" t="s">
        <v>1135</v>
      </c>
      <c r="J81" s="150" t="s">
        <v>592</v>
      </c>
      <c r="K81" s="169"/>
      <c r="L81" s="150"/>
      <c r="M81" s="168" t="str">
        <f>IF(B81&gt;1,VLOOKUP(B81,DB!$D$4:$F$800,3,0),"")</f>
        <v>SUSI AIR</v>
      </c>
      <c r="N81" s="200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0.4416666667</v>
      </c>
      <c r="AE81" s="133">
        <f t="shared" si="41"/>
        <v>0.5721117824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246" t="s">
        <v>1016</v>
      </c>
      <c r="C82" s="242" t="str">
        <f>IF(B82&gt;1,VLOOKUP(B82,DB!$D$4:$E$800,2,0),"")</f>
        <v>G 500</v>
      </c>
      <c r="D82" s="261">
        <v>0.4515911574126221</v>
      </c>
      <c r="E82" s="229" t="b">
        <v>1</v>
      </c>
      <c r="F82" s="119">
        <v>0.5034722222222222</v>
      </c>
      <c r="G82" s="192" t="b">
        <v>1</v>
      </c>
      <c r="H82" s="230" t="s">
        <v>1096</v>
      </c>
      <c r="I82" s="431" t="s">
        <v>231</v>
      </c>
      <c r="J82" s="120" t="s">
        <v>231</v>
      </c>
      <c r="K82" s="124"/>
      <c r="L82" s="120"/>
      <c r="M82" s="246" t="s">
        <v>1138</v>
      </c>
      <c r="N82" s="247" t="s">
        <v>1312</v>
      </c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PK-OTR</v>
      </c>
      <c r="X82" s="239" t="str">
        <f t="shared" si="6"/>
        <v>ATR 72</v>
      </c>
      <c r="Y82" s="240" t="str">
        <f t="shared" si="7"/>
        <v>TAS</v>
      </c>
      <c r="Z82" s="104" t="b">
        <v>1</v>
      </c>
      <c r="AA82" s="64"/>
      <c r="AC82" s="133"/>
      <c r="AD82" s="133">
        <f t="shared" si="40"/>
        <v>0.4515911574</v>
      </c>
      <c r="AE82" s="133">
        <f t="shared" si="41"/>
        <v>0.5034722222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337" t="s">
        <v>752</v>
      </c>
      <c r="C83" s="338" t="str">
        <f>IF(B83&gt;1,VLOOKUP(B83,DB!$D$4:$E$800,2,0),"")</f>
        <v>G 7500</v>
      </c>
      <c r="D83" s="339">
        <v>0.49375</v>
      </c>
      <c r="E83" s="231" t="b">
        <v>1</v>
      </c>
      <c r="F83" s="148">
        <v>0.5310768981435103</v>
      </c>
      <c r="G83" s="190" t="b">
        <v>1</v>
      </c>
      <c r="H83" s="228" t="s">
        <v>1100</v>
      </c>
      <c r="I83" s="400" t="s">
        <v>75</v>
      </c>
      <c r="J83" s="150" t="s">
        <v>1171</v>
      </c>
      <c r="K83" s="169"/>
      <c r="L83" s="150"/>
      <c r="M83" s="337" t="str">
        <f>IF(B83&gt;1,VLOOKUP(B83,DB!$D$4:$F$800,3,0),"")</f>
        <v>PREMI</v>
      </c>
      <c r="N83" s="342" t="s">
        <v>1315</v>
      </c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>PK-RSS</v>
      </c>
      <c r="X83" s="160" t="str">
        <f t="shared" si="6"/>
        <v>EMB 135</v>
      </c>
      <c r="Y83" s="161" t="str">
        <f t="shared" si="7"/>
        <v>PTN</v>
      </c>
      <c r="Z83" s="104" t="b">
        <v>1</v>
      </c>
      <c r="AA83" s="64"/>
      <c r="AC83" s="133"/>
      <c r="AD83" s="133">
        <f t="shared" si="40"/>
        <v>0.49375</v>
      </c>
      <c r="AE83" s="133">
        <f t="shared" si="41"/>
        <v>0.5310768981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576</v>
      </c>
      <c r="C84" s="117" t="str">
        <f>IF(B84&gt;1,VLOOKUP(B84,DB!$D$4:$E$800,2,0),"")</f>
        <v>B 738</v>
      </c>
      <c r="D84" s="252">
        <v>0.4965277777777778</v>
      </c>
      <c r="E84" s="229" t="b">
        <v>1</v>
      </c>
      <c r="F84" s="119">
        <v>0.5345845949050272</v>
      </c>
      <c r="G84" s="192" t="b">
        <v>1</v>
      </c>
      <c r="H84" s="230" t="s">
        <v>1087</v>
      </c>
      <c r="I84" s="122" t="str">
        <f>IF(K84&gt;1,VLOOKUP(K84,DB!$A$4:$B$500,2,0),"")</f>
        <v>WIMM</v>
      </c>
      <c r="J84" s="123" t="str">
        <f>IF(L84&gt;1,VLOOKUP(L84,DB!$A$4:$B$500,2,0),"")</f>
        <v>WARR</v>
      </c>
      <c r="K84" s="124" t="s">
        <v>73</v>
      </c>
      <c r="L84" s="120" t="s">
        <v>74</v>
      </c>
      <c r="M84" s="115" t="str">
        <f>IF(B84&gt;1,VLOOKUP(B84,DB!$D$4:$F$800,3,0),"")</f>
        <v>GARUDA</v>
      </c>
      <c r="N84" s="193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VP-CLL</v>
      </c>
      <c r="X84" s="131" t="str">
        <f t="shared" si="6"/>
        <v>EMB 135</v>
      </c>
      <c r="Y84" s="132" t="str">
        <f t="shared" si="7"/>
        <v>KARISMA</v>
      </c>
      <c r="Z84" s="104" t="b">
        <v>1</v>
      </c>
      <c r="AA84" s="64"/>
      <c r="AC84" s="133"/>
      <c r="AD84" s="133">
        <f t="shared" si="40"/>
        <v>0.4965277778</v>
      </c>
      <c r="AE84" s="133">
        <f t="shared" si="41"/>
        <v>0.5345845949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413</v>
      </c>
      <c r="C85" s="146" t="str">
        <f>IF(B85&gt;1,VLOOKUP(B85,DB!$D$4:$E$800,2,0),"")</f>
        <v>A 320</v>
      </c>
      <c r="D85" s="259">
        <v>0.48541666666666666</v>
      </c>
      <c r="E85" s="231" t="b">
        <v>1</v>
      </c>
      <c r="F85" s="148">
        <v>0.5215277777777778</v>
      </c>
      <c r="G85" s="190" t="b">
        <v>1</v>
      </c>
      <c r="H85" s="228" t="s">
        <v>1080</v>
      </c>
      <c r="I85" s="152" t="str">
        <f>IF(K85&gt;1,VLOOKUP(K85,DB!$A$4:$B$500,2,0),"")</f>
        <v>WIMN</v>
      </c>
      <c r="J85" s="153" t="str">
        <f>IF(L85&gt;1,VLOOKUP(L85,DB!$A$4:$B$500,2,0),"")</f>
        <v>WARA</v>
      </c>
      <c r="K85" s="169" t="s">
        <v>437</v>
      </c>
      <c r="L85" s="150" t="s">
        <v>483</v>
      </c>
      <c r="M85" s="168" t="str">
        <f>IF(B85&gt;1,VLOOKUP(B85,DB!$D$4:$F$800,3,0),"")</f>
        <v>CITILINK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>PK-BON</v>
      </c>
      <c r="X85" s="160" t="str">
        <f t="shared" si="6"/>
        <v>G IV</v>
      </c>
      <c r="Y85" s="161" t="str">
        <f t="shared" si="7"/>
        <v>JETSET</v>
      </c>
      <c r="Z85" s="104" t="b">
        <v>1</v>
      </c>
      <c r="AA85" s="64"/>
      <c r="AC85" s="133"/>
      <c r="AD85" s="133">
        <f t="shared" si="40"/>
        <v>0.4854166667</v>
      </c>
      <c r="AE85" s="133">
        <f>IF(F86="","-",F86)</f>
        <v>0.5364295255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246" t="s">
        <v>321</v>
      </c>
      <c r="C86" s="242" t="str">
        <f>IF(B86&gt;1,VLOOKUP(B86,DB!$D$4:$E$800,2,0),"")</f>
        <v>A 320</v>
      </c>
      <c r="D86" s="261">
        <v>0.4909722222222222</v>
      </c>
      <c r="E86" s="229" t="b">
        <v>1</v>
      </c>
      <c r="F86" s="119">
        <v>0.5364295254621538</v>
      </c>
      <c r="G86" s="192" t="b">
        <v>1</v>
      </c>
      <c r="H86" s="230" t="s">
        <v>1084</v>
      </c>
      <c r="I86" s="262" t="str">
        <f>IF(K86&gt;1,VLOOKUP(K86,DB!$A$4:$B$500,2,0),"")</f>
        <v>WAHQ</v>
      </c>
      <c r="J86" s="123" t="str">
        <f>IF(L86&gt;1,VLOOKUP(L86,DB!$A$4:$B$500,2,0),"")</f>
        <v>WAHI</v>
      </c>
      <c r="K86" s="263" t="s">
        <v>147</v>
      </c>
      <c r="L86" s="120" t="s">
        <v>245</v>
      </c>
      <c r="M86" s="246" t="str">
        <f>IF(B86&gt;1,VLOOKUP(B86,DB!$D$4:$F$800,3,0),"")</f>
        <v>BATIK AIR</v>
      </c>
      <c r="N86" s="247" t="s">
        <v>1316</v>
      </c>
      <c r="O86" s="128" t="str">
        <f>IF(ISBLANK(F87),"RON","")</f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PK-GJT</v>
      </c>
      <c r="X86" s="131" t="str">
        <f t="shared" si="6"/>
        <v>ATR 72</v>
      </c>
      <c r="Y86" s="132" t="str">
        <f t="shared" si="7"/>
        <v>CITILINK</v>
      </c>
      <c r="Z86" s="104" t="b">
        <v>1</v>
      </c>
      <c r="AA86" s="64"/>
      <c r="AC86" s="133"/>
      <c r="AD86" s="133">
        <f t="shared" si="40"/>
        <v>0.4909722222</v>
      </c>
      <c r="AE86" s="133" t="str">
        <f>IF(#REF!="","-",#REF!)</f>
        <v>#REF!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303</v>
      </c>
      <c r="C87" s="146" t="str">
        <f>IF(B87&gt;1,VLOOKUP(B87,DB!$D$4:$E$800,2,0),"")</f>
        <v>A 320</v>
      </c>
      <c r="D87" s="259">
        <v>0.4986111111111111</v>
      </c>
      <c r="E87" s="231" t="b">
        <v>1</v>
      </c>
      <c r="F87" s="148">
        <v>0.573992523146444</v>
      </c>
      <c r="G87" s="190" t="b">
        <v>1</v>
      </c>
      <c r="H87" s="228" t="s">
        <v>1078</v>
      </c>
      <c r="I87" s="152" t="str">
        <f>IF(K87&gt;1,VLOOKUP(K87,DB!$A$4:$B$500,2,0),"")</f>
        <v>WAHI</v>
      </c>
      <c r="J87" s="153" t="str">
        <f>IF(L87&gt;1,VLOOKUP(L87,DB!$A$4:$B$500,2,0),"")</f>
        <v>WIPP</v>
      </c>
      <c r="K87" s="169" t="s">
        <v>247</v>
      </c>
      <c r="L87" s="150" t="s">
        <v>152</v>
      </c>
      <c r="M87" s="168" t="str">
        <f>IF(B87&gt;1,VLOOKUP(B87,DB!$D$4:$F$800,3,0),"")</f>
        <v>BATIK AIR</v>
      </c>
      <c r="N87" s="200"/>
      <c r="O87" s="155" t="str">
        <f>IF(ISBLANK(#REF!),"RON","")</f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>N-939AP</v>
      </c>
      <c r="X87" s="160" t="str">
        <f t="shared" si="6"/>
        <v>GLEX</v>
      </c>
      <c r="Y87" s="161" t="str">
        <f t="shared" si="7"/>
        <v>BIOMANTARA</v>
      </c>
      <c r="Z87" s="104" t="b">
        <v>1</v>
      </c>
      <c r="AA87" s="64"/>
      <c r="AC87" s="133"/>
      <c r="AD87" s="133">
        <f t="shared" si="40"/>
        <v>0.4986111111</v>
      </c>
      <c r="AE87" s="133">
        <f t="shared" ref="AE87:AE167" si="47">IF(F87="","-",F87)</f>
        <v>0.5739925231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888</v>
      </c>
      <c r="C88" s="117" t="str">
        <f>IF(B88&gt;1,VLOOKUP(B88,DB!$D$4:$E$800,2,0),"")</f>
        <v>EMB 135</v>
      </c>
      <c r="D88" s="252">
        <v>0.48194444444444445</v>
      </c>
      <c r="E88" s="229" t="b">
        <v>1</v>
      </c>
      <c r="F88" s="119">
        <v>0.5121789699041983</v>
      </c>
      <c r="G88" s="192" t="b">
        <v>1</v>
      </c>
      <c r="H88" s="230" t="s">
        <v>1081</v>
      </c>
      <c r="I88" s="219" t="s">
        <v>1242</v>
      </c>
      <c r="J88" s="120" t="s">
        <v>1193</v>
      </c>
      <c r="K88" s="124"/>
      <c r="L88" s="120"/>
      <c r="M88" s="115" t="s">
        <v>759</v>
      </c>
      <c r="N88" s="220"/>
      <c r="O88" s="128" t="str">
        <f t="shared" ref="O88:O167" si="48">IF(ISBLANK(F88),"RON","")</f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0.4819444444</v>
      </c>
      <c r="AE88" s="133">
        <f t="shared" si="47"/>
        <v>0.5121789699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921</v>
      </c>
      <c r="C89" s="146" t="str">
        <f>IF(B89&gt;1,VLOOKUP(B89,DB!$D$4:$E$800,2,0),"")</f>
        <v>EMB 135</v>
      </c>
      <c r="D89" s="259">
        <v>0.4791666666666667</v>
      </c>
      <c r="E89" s="231" t="b">
        <v>1</v>
      </c>
      <c r="F89" s="148">
        <v>0.517782256945793</v>
      </c>
      <c r="G89" s="190" t="b">
        <v>1</v>
      </c>
      <c r="H89" s="228" t="s">
        <v>1077</v>
      </c>
      <c r="I89" s="221" t="s">
        <v>1242</v>
      </c>
      <c r="J89" s="150" t="s">
        <v>1194</v>
      </c>
      <c r="K89" s="169"/>
      <c r="L89" s="150"/>
      <c r="M89" s="168" t="s">
        <v>1138</v>
      </c>
      <c r="N89" s="200"/>
      <c r="O89" s="155" t="str">
        <f t="shared" si="48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0.4791666667</v>
      </c>
      <c r="AE89" s="133">
        <f t="shared" si="47"/>
        <v>0.5177822569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24</v>
      </c>
      <c r="C90" s="117" t="str">
        <f>IF(B90&gt;1,VLOOKUP(B90,DB!$D$4:$E$800,2,0),"")</f>
        <v>B 733</v>
      </c>
      <c r="D90" s="252">
        <v>0.5027777777777778</v>
      </c>
      <c r="E90" s="229" t="b">
        <v>1</v>
      </c>
      <c r="F90" s="119">
        <v>0.5569444444444445</v>
      </c>
      <c r="G90" s="192" t="b">
        <v>1</v>
      </c>
      <c r="H90" s="230" t="s">
        <v>1101</v>
      </c>
      <c r="I90" s="219" t="s">
        <v>23</v>
      </c>
      <c r="J90" s="120" t="s">
        <v>35</v>
      </c>
      <c r="K90" s="124"/>
      <c r="L90" s="120"/>
      <c r="M90" s="115" t="str">
        <f>IF(B90&gt;1,VLOOKUP(B90,DB!$D$4:$F$800,3,0),"")</f>
        <v>AIRNESIA</v>
      </c>
      <c r="N90" s="193"/>
      <c r="O90" s="128" t="str">
        <f t="shared" si="48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0.5027777778</v>
      </c>
      <c r="AE90" s="133">
        <f t="shared" si="47"/>
        <v>0.5569444444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880</v>
      </c>
      <c r="C91" s="146" t="str">
        <f>IF(B91&gt;1,VLOOKUP(B91,DB!$D$4:$E$800,2,0),"")</f>
        <v>AW 169</v>
      </c>
      <c r="D91" s="259">
        <v>0.4951388888888889</v>
      </c>
      <c r="E91" s="231" t="b">
        <v>1</v>
      </c>
      <c r="F91" s="148">
        <v>0.5215277777777778</v>
      </c>
      <c r="G91" s="190" t="b">
        <v>1</v>
      </c>
      <c r="H91" s="228" t="s">
        <v>1189</v>
      </c>
      <c r="I91" s="221" t="s">
        <v>252</v>
      </c>
      <c r="J91" s="150" t="s">
        <v>1317</v>
      </c>
      <c r="K91" s="169"/>
      <c r="L91" s="150"/>
      <c r="M91" s="168" t="s">
        <v>1138</v>
      </c>
      <c r="N91" s="200"/>
      <c r="O91" s="155" t="str">
        <f t="shared" si="48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0.4951388889</v>
      </c>
      <c r="AE91" s="133">
        <f t="shared" si="47"/>
        <v>0.5215277778</v>
      </c>
    </row>
    <row r="92">
      <c r="A92" s="115">
        <v>75.0</v>
      </c>
      <c r="B92" s="115" t="s">
        <v>299</v>
      </c>
      <c r="C92" s="117" t="str">
        <f>IF(B92&gt;1,VLOOKUP(B92,DB!$D$4:$E$800,2,0),"")</f>
        <v>A 320</v>
      </c>
      <c r="D92" s="252">
        <v>0.5208333333333334</v>
      </c>
      <c r="E92" s="229" t="b">
        <v>1</v>
      </c>
      <c r="F92" s="119">
        <v>0.6006944444444444</v>
      </c>
      <c r="G92" s="192" t="b">
        <v>1</v>
      </c>
      <c r="H92" s="230" t="s">
        <v>1076</v>
      </c>
      <c r="I92" s="122" t="str">
        <f>IF(K92&gt;1,VLOOKUP(K92,DB!$A$4:$B$500,2,0),"")</f>
        <v>WAHS</v>
      </c>
      <c r="J92" s="123" t="str">
        <f>IF(L92&gt;1,VLOOKUP(L92,DB!$A$4:$B$500,2,0),"")</f>
        <v>WAHS</v>
      </c>
      <c r="K92" s="124" t="s">
        <v>256</v>
      </c>
      <c r="L92" s="120" t="s">
        <v>262</v>
      </c>
      <c r="M92" s="115" t="str">
        <f>IF(B92&gt;1,VLOOKUP(B92,DB!$D$4:$F$800,3,0),"")</f>
        <v>BATIK AIR</v>
      </c>
      <c r="N92" s="193"/>
      <c r="O92" s="128" t="str">
        <f t="shared" si="48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T7-X14</v>
      </c>
      <c r="X92" s="239" t="str">
        <f t="shared" si="6"/>
        <v>G VI</v>
      </c>
      <c r="Y92" s="240" t="str">
        <f t="shared" si="7"/>
        <v>AFM</v>
      </c>
      <c r="Z92" s="104" t="b">
        <v>1</v>
      </c>
      <c r="AA92" s="64"/>
      <c r="AC92" s="133"/>
      <c r="AD92" s="133">
        <f t="shared" si="40"/>
        <v>0.5208333333</v>
      </c>
      <c r="AE92" s="133">
        <f t="shared" si="47"/>
        <v>0.6006944444</v>
      </c>
    </row>
    <row r="93">
      <c r="A93" s="168">
        <v>76.0</v>
      </c>
      <c r="B93" s="168" t="s">
        <v>502</v>
      </c>
      <c r="C93" s="146" t="str">
        <f>IF(B93&gt;1,VLOOKUP(B93,DB!$D$4:$E$800,2,0),"")</f>
        <v>ATR 72</v>
      </c>
      <c r="D93" s="259">
        <v>0.5493055555555556</v>
      </c>
      <c r="E93" s="231" t="b">
        <v>1</v>
      </c>
      <c r="F93" s="148">
        <v>0.5694444444444444</v>
      </c>
      <c r="G93" s="190" t="b">
        <v>1</v>
      </c>
      <c r="H93" s="228" t="s">
        <v>1087</v>
      </c>
      <c r="I93" s="152" t="str">
        <f>IF(K93&gt;1,VLOOKUP(K93,DB!$A$4:$B$500,2,0),"")</f>
        <v>WAHH</v>
      </c>
      <c r="J93" s="153" t="str">
        <f>IF(L93&gt;1,VLOOKUP(L93,DB!$A$4:$B$500,2,0),"")</f>
        <v>WAHH</v>
      </c>
      <c r="K93" s="169" t="s">
        <v>535</v>
      </c>
      <c r="L93" s="150" t="s">
        <v>533</v>
      </c>
      <c r="M93" s="168" t="str">
        <f>IF(B93&gt;1,VLOOKUP(B93,DB!$D$4:$F$800,3,0),"")</f>
        <v>CITILINK</v>
      </c>
      <c r="N93" s="211"/>
      <c r="O93" s="155" t="str">
        <f t="shared" si="48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0.5493055556</v>
      </c>
      <c r="AE93" s="133">
        <f t="shared" si="47"/>
        <v>0.5694444444</v>
      </c>
    </row>
    <row r="94">
      <c r="A94" s="115">
        <v>77.0</v>
      </c>
      <c r="B94" s="115" t="s">
        <v>78</v>
      </c>
      <c r="C94" s="117" t="str">
        <f>IF(B94&gt;1,VLOOKUP(B94,DB!$D$4:$E$800,2,0),"")</f>
        <v>A 320</v>
      </c>
      <c r="D94" s="252">
        <v>0.5298611111111111</v>
      </c>
      <c r="E94" s="229" t="b">
        <v>1</v>
      </c>
      <c r="F94" s="119">
        <v>0.5868055555555556</v>
      </c>
      <c r="G94" s="192" t="b">
        <v>1</v>
      </c>
      <c r="H94" s="230" t="s">
        <v>1081</v>
      </c>
      <c r="I94" s="122" t="str">
        <f>IF(K94&gt;1,VLOOKUP(K94,DB!$A$4:$B$500,2,0),"")</f>
        <v>WARR</v>
      </c>
      <c r="J94" s="123" t="str">
        <f>IF(L94&gt;1,VLOOKUP(L94,DB!$A$4:$B$500,2,0),"")</f>
        <v>WIMM</v>
      </c>
      <c r="K94" s="124" t="s">
        <v>218</v>
      </c>
      <c r="L94" s="120" t="s">
        <v>141</v>
      </c>
      <c r="M94" s="115" t="str">
        <f>IF(B94&gt;1,VLOOKUP(B94,DB!$D$4:$F$800,3,0),"")</f>
        <v>BATIK AIR</v>
      </c>
      <c r="N94" s="193"/>
      <c r="O94" s="128" t="str">
        <f t="shared" si="48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0.5298611111</v>
      </c>
      <c r="AE94" s="133">
        <f t="shared" si="47"/>
        <v>0.5868055556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280</v>
      </c>
      <c r="C95" s="146" t="str">
        <f>IF(B95&gt;1,VLOOKUP(B95,DB!$D$4:$E$800,2,0),"")</f>
        <v>A 320</v>
      </c>
      <c r="D95" s="259">
        <v>0.54375</v>
      </c>
      <c r="E95" s="231" t="b">
        <v>1</v>
      </c>
      <c r="F95" s="148">
        <v>0.5868055555555556</v>
      </c>
      <c r="G95" s="190" t="b">
        <v>1</v>
      </c>
      <c r="H95" s="228" t="s">
        <v>1085</v>
      </c>
      <c r="I95" s="152" t="str">
        <f>IF(K95&gt;1,VLOOKUP(K95,DB!$A$4:$B$500,2,0),"")</f>
        <v>WARR</v>
      </c>
      <c r="J95" s="153" t="str">
        <f>IF(L95&gt;1,VLOOKUP(L95,DB!$A$4:$B$500,2,0),"")</f>
        <v>WARR</v>
      </c>
      <c r="K95" s="169" t="s">
        <v>226</v>
      </c>
      <c r="L95" s="150" t="s">
        <v>198</v>
      </c>
      <c r="M95" s="168" t="str">
        <f>IF(B95&gt;1,VLOOKUP(B95,DB!$D$4:$F$800,3,0),"")</f>
        <v>BATIK AIR</v>
      </c>
      <c r="N95" s="200"/>
      <c r="O95" s="155" t="str">
        <f t="shared" si="48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0.54375</v>
      </c>
      <c r="AE95" s="133">
        <f t="shared" si="47"/>
        <v>0.5868055556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969</v>
      </c>
      <c r="C96" s="117" t="str">
        <f>IF(B96&gt;1,VLOOKUP(B96,DB!$D$4:$E$800,2,0),"")</f>
        <v>ATR 72</v>
      </c>
      <c r="D96" s="252">
        <v>0.4895833333333333</v>
      </c>
      <c r="E96" s="229" t="b">
        <v>1</v>
      </c>
      <c r="F96" s="119"/>
      <c r="G96" s="192" t="b">
        <v>0</v>
      </c>
      <c r="H96" s="230" t="s">
        <v>1192</v>
      </c>
      <c r="I96" s="219" t="s">
        <v>1156</v>
      </c>
      <c r="J96" s="123" t="str">
        <f>IF(L96&gt;1,VLOOKUP(L96,DB!$A$4:$B$500,2,0),"")</f>
        <v/>
      </c>
      <c r="K96" s="124"/>
      <c r="L96" s="120"/>
      <c r="M96" s="115" t="s">
        <v>1134</v>
      </c>
      <c r="N96" s="193"/>
      <c r="O96" s="128" t="str">
        <f t="shared" si="48"/>
        <v>RON</v>
      </c>
      <c r="Q96" s="64" t="str">
        <f t="shared" si="35"/>
        <v>RE01</v>
      </c>
      <c r="R96" s="64" t="str">
        <f t="shared" si="36"/>
        <v>RON</v>
      </c>
      <c r="S96" s="64" t="str">
        <f t="shared" si="37"/>
        <v>ATR 72</v>
      </c>
      <c r="T96" s="64" t="str">
        <f t="shared" si="38"/>
        <v>PK-OTR</v>
      </c>
      <c r="U96" s="64" t="str">
        <f t="shared" si="39"/>
        <v>TAS</v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0.4895833333</v>
      </c>
      <c r="AE96" s="133" t="str">
        <f t="shared" si="47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705</v>
      </c>
      <c r="C97" s="146" t="str">
        <f>IF(B97&gt;1,VLOOKUP(B97,DB!$D$4:$E$800,2,0),"")</f>
        <v>CT 680</v>
      </c>
      <c r="D97" s="259">
        <v>0.5</v>
      </c>
      <c r="E97" s="231" t="b">
        <v>1</v>
      </c>
      <c r="F97" s="148">
        <v>0.5215277777777778</v>
      </c>
      <c r="G97" s="190" t="b">
        <v>1</v>
      </c>
      <c r="H97" s="228" t="s">
        <v>1251</v>
      </c>
      <c r="I97" s="221" t="s">
        <v>1178</v>
      </c>
      <c r="J97" s="150" t="s">
        <v>1096</v>
      </c>
      <c r="K97" s="169"/>
      <c r="L97" s="150"/>
      <c r="M97" s="168" t="str">
        <f>IF(B97&gt;1,VLOOKUP(B97,DB!$D$4:$F$800,3,0),"")</f>
        <v>JIP</v>
      </c>
      <c r="N97" s="211"/>
      <c r="O97" s="155" t="str">
        <f t="shared" si="48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</v>
      </c>
      <c r="AE97" s="133">
        <f t="shared" si="47"/>
        <v>0.5215277778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888</v>
      </c>
      <c r="C98" s="117" t="str">
        <f>IF(B98&gt;1,VLOOKUP(B98,DB!$D$4:$E$800,2,0),"")</f>
        <v>EMB 135</v>
      </c>
      <c r="D98" s="252">
        <v>0.51875</v>
      </c>
      <c r="E98" s="229" t="b">
        <v>1</v>
      </c>
      <c r="F98" s="119"/>
      <c r="G98" s="192" t="b">
        <v>0</v>
      </c>
      <c r="H98" s="230" t="s">
        <v>1193</v>
      </c>
      <c r="I98" s="219" t="s">
        <v>1081</v>
      </c>
      <c r="J98" s="123" t="str">
        <f>IF(L98&gt;1,VLOOKUP(L98,DB!$A$4:$B$500,2,0),"")</f>
        <v/>
      </c>
      <c r="K98" s="124"/>
      <c r="L98" s="120"/>
      <c r="M98" s="115" t="s">
        <v>759</v>
      </c>
      <c r="N98" s="193"/>
      <c r="O98" s="128" t="str">
        <f t="shared" si="48"/>
        <v>RON</v>
      </c>
      <c r="Q98" s="64" t="str">
        <f t="shared" si="35"/>
        <v>RE02</v>
      </c>
      <c r="R98" s="64" t="str">
        <f t="shared" si="36"/>
        <v>RON</v>
      </c>
      <c r="S98" s="64" t="str">
        <f t="shared" si="37"/>
        <v>EMB 135</v>
      </c>
      <c r="T98" s="64" t="str">
        <f t="shared" si="38"/>
        <v>PK-RSS</v>
      </c>
      <c r="U98" s="64" t="str">
        <f t="shared" si="39"/>
        <v>PTN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0.51875</v>
      </c>
      <c r="AE98" s="133" t="str">
        <f t="shared" si="47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921</v>
      </c>
      <c r="C99" s="146" t="str">
        <f>IF(B99&gt;1,VLOOKUP(B99,DB!$D$4:$E$800,2,0),"")</f>
        <v>EMB 135</v>
      </c>
      <c r="D99" s="259">
        <v>0.5243055555555556</v>
      </c>
      <c r="E99" s="231" t="b">
        <v>1</v>
      </c>
      <c r="F99" s="148"/>
      <c r="G99" s="190" t="b">
        <v>0</v>
      </c>
      <c r="H99" s="228" t="s">
        <v>1194</v>
      </c>
      <c r="I99" s="221" t="s">
        <v>1077</v>
      </c>
      <c r="J99" s="153" t="str">
        <f>IF(L99&gt;1,VLOOKUP(L99,DB!$A$4:$B$500,2,0),"")</f>
        <v/>
      </c>
      <c r="K99" s="169"/>
      <c r="L99" s="150"/>
      <c r="M99" s="168" t="s">
        <v>1138</v>
      </c>
      <c r="N99" s="200"/>
      <c r="O99" s="155" t="str">
        <f t="shared" si="48"/>
        <v>RON</v>
      </c>
      <c r="Q99" s="64" t="str">
        <f t="shared" si="35"/>
        <v>RE03</v>
      </c>
      <c r="R99" s="64" t="str">
        <f t="shared" si="36"/>
        <v>RON</v>
      </c>
      <c r="S99" s="64" t="str">
        <f t="shared" si="37"/>
        <v>EMB 135</v>
      </c>
      <c r="T99" s="64" t="str">
        <f t="shared" si="38"/>
        <v>VP-CLL</v>
      </c>
      <c r="U99" s="64" t="str">
        <f t="shared" si="39"/>
        <v>KARISMA</v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0.5243055556</v>
      </c>
      <c r="AE99" s="133" t="str">
        <f t="shared" si="47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282</v>
      </c>
      <c r="C100" s="117" t="str">
        <f>IF(B100&gt;1,VLOOKUP(B100,DB!$D$4:$E$800,2,0),"")</f>
        <v>A 320</v>
      </c>
      <c r="D100" s="252">
        <v>0.5701388888888889</v>
      </c>
      <c r="E100" s="229" t="b">
        <v>1</v>
      </c>
      <c r="F100" s="119">
        <v>0.61875</v>
      </c>
      <c r="G100" s="192" t="b">
        <v>1</v>
      </c>
      <c r="H100" s="230" t="s">
        <v>1080</v>
      </c>
      <c r="I100" s="122" t="str">
        <f>IF(K100&gt;1,VLOOKUP(K100,DB!$A$4:$B$500,2,0),"")</f>
        <v>WADD</v>
      </c>
      <c r="J100" s="123" t="str">
        <f>IF(L100&gt;1,VLOOKUP(L100,DB!$A$4:$B$500,2,0),"")</f>
        <v>WIEE</v>
      </c>
      <c r="K100" s="124" t="s">
        <v>189</v>
      </c>
      <c r="L100" s="120" t="s">
        <v>183</v>
      </c>
      <c r="M100" s="115" t="str">
        <f>IF(B100&gt;1,VLOOKUP(B100,DB!$D$4:$F$800,3,0),"")</f>
        <v>BATIK AIR</v>
      </c>
      <c r="N100" s="220"/>
      <c r="O100" s="128" t="str">
        <f t="shared" si="48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0.5701388889</v>
      </c>
      <c r="AE100" s="133">
        <f t="shared" si="47"/>
        <v>0.61875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705</v>
      </c>
      <c r="C101" s="146" t="str">
        <f>IF(B101&gt;1,VLOOKUP(B101,DB!$D$4:$E$800,2,0),"")</f>
        <v>CT 680</v>
      </c>
      <c r="D101" s="259">
        <v>0.5284722222222222</v>
      </c>
      <c r="E101" s="231" t="b">
        <v>1</v>
      </c>
      <c r="F101" s="148">
        <v>0.5472222222222223</v>
      </c>
      <c r="G101" s="190" t="b">
        <v>1</v>
      </c>
      <c r="H101" s="228" t="s">
        <v>1096</v>
      </c>
      <c r="I101" s="221" t="s">
        <v>1251</v>
      </c>
      <c r="J101" s="150" t="s">
        <v>1227</v>
      </c>
      <c r="K101" s="169"/>
      <c r="L101" s="150"/>
      <c r="M101" s="168" t="str">
        <f>IF(B101&gt;1,VLOOKUP(B101,DB!$D$4:$F$800,3,0),"")</f>
        <v>JIP</v>
      </c>
      <c r="N101" s="211"/>
      <c r="O101" s="155" t="str">
        <f t="shared" si="48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0.5284722222</v>
      </c>
      <c r="AE101" s="133">
        <f t="shared" si="47"/>
        <v>0.5472222222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379</v>
      </c>
      <c r="C102" s="117" t="str">
        <f>IF(B102&gt;1,VLOOKUP(B102,DB!$D$4:$E$800,2,0),"")</f>
        <v>A 320</v>
      </c>
      <c r="D102" s="252">
        <v>0.5756944444444444</v>
      </c>
      <c r="E102" s="229" t="b">
        <v>1</v>
      </c>
      <c r="F102" s="119">
        <v>0.6097222222222223</v>
      </c>
      <c r="G102" s="192" t="b">
        <v>1</v>
      </c>
      <c r="H102" s="230" t="s">
        <v>1087</v>
      </c>
      <c r="I102" s="122" t="str">
        <f>IF(K102&gt;1,VLOOKUP(K102,DB!$A$4:$B$500,2,0),"")</f>
        <v>WIPP</v>
      </c>
      <c r="J102" s="123" t="str">
        <f>IF(L102&gt;1,VLOOKUP(L102,DB!$A$4:$B$500,2,0),"")</f>
        <v>WARR</v>
      </c>
      <c r="K102" s="124" t="s">
        <v>465</v>
      </c>
      <c r="L102" s="120" t="s">
        <v>495</v>
      </c>
      <c r="M102" s="115" t="str">
        <f>IF(B102&gt;1,VLOOKUP(B102,DB!$D$4:$F$800,3,0),"")</f>
        <v>CITILINK</v>
      </c>
      <c r="N102" s="220"/>
      <c r="O102" s="128" t="str">
        <f t="shared" si="48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42</v>
      </c>
      <c r="AA102" s="14"/>
      <c r="AD102" s="133">
        <f t="shared" si="40"/>
        <v>0.5756944444</v>
      </c>
      <c r="AE102" s="133">
        <f t="shared" si="47"/>
        <v>0.6097222222</v>
      </c>
    </row>
    <row r="103">
      <c r="A103" s="168">
        <v>86.0</v>
      </c>
      <c r="B103" s="168" t="s">
        <v>431</v>
      </c>
      <c r="C103" s="146" t="str">
        <f>IF(B103&gt;1,VLOOKUP(B103,DB!$D$4:$E$800,2,0),"")</f>
        <v>A 320</v>
      </c>
      <c r="D103" s="259">
        <v>0.5583333333333333</v>
      </c>
      <c r="E103" s="231" t="b">
        <v>1</v>
      </c>
      <c r="F103" s="148">
        <v>0.6083333333333333</v>
      </c>
      <c r="G103" s="190" t="b">
        <v>1</v>
      </c>
      <c r="H103" s="228" t="s">
        <v>1084</v>
      </c>
      <c r="I103" s="221" t="s">
        <v>231</v>
      </c>
      <c r="J103" s="153" t="str">
        <f>IF(L103&gt;1,VLOOKUP(L103,DB!$A$4:$B$500,2,0),"")</f>
        <v>WAHI</v>
      </c>
      <c r="K103" s="169" t="s">
        <v>1318</v>
      </c>
      <c r="L103" s="150" t="s">
        <v>621</v>
      </c>
      <c r="M103" s="168" t="str">
        <f>IF(B103&gt;1,VLOOKUP(B103,DB!$D$4:$F$800,3,0),"")</f>
        <v>CITILINK</v>
      </c>
      <c r="N103" s="200"/>
      <c r="O103" s="155" t="str">
        <f t="shared" si="48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Z102-'12'!Z102</f>
        <v>1</v>
      </c>
      <c r="AC103" s="133"/>
      <c r="AD103" s="133">
        <f t="shared" si="40"/>
        <v>0.5583333333</v>
      </c>
      <c r="AE103" s="133">
        <f t="shared" si="47"/>
        <v>0.6083333333</v>
      </c>
    </row>
    <row r="104">
      <c r="A104" s="115">
        <v>87.0</v>
      </c>
      <c r="B104" s="115" t="s">
        <v>715</v>
      </c>
      <c r="C104" s="117" t="str">
        <f>IF(B104&gt;1,VLOOKUP(B104,DB!$D$4:$E$800,2,0),"")</f>
        <v>ATR 72</v>
      </c>
      <c r="D104" s="252">
        <v>0.6604166666666667</v>
      </c>
      <c r="E104" s="229" t="b">
        <v>1</v>
      </c>
      <c r="F104" s="119"/>
      <c r="G104" s="192" t="b">
        <v>0</v>
      </c>
      <c r="H104" s="230" t="s">
        <v>1076</v>
      </c>
      <c r="I104" s="122" t="str">
        <f>IF(K104&gt;1,VLOOKUP(K104,DB!$A$4:$B$500,2,0),"")</f>
        <v>WIDM</v>
      </c>
      <c r="J104" s="123" t="str">
        <f>IF(L104&gt;1,VLOOKUP(L104,DB!$A$4:$B$500,2,0),"")</f>
        <v/>
      </c>
      <c r="K104" s="124" t="s">
        <v>424</v>
      </c>
      <c r="L104" s="120"/>
      <c r="M104" s="115" t="str">
        <f>IF(B104&gt;1,VLOOKUP(B104,DB!$D$4:$F$800,3,0),"")</f>
        <v>PELITA</v>
      </c>
      <c r="N104" s="193"/>
      <c r="O104" s="128" t="str">
        <f t="shared" si="48"/>
        <v>RON</v>
      </c>
      <c r="Q104" s="64" t="str">
        <f t="shared" si="35"/>
        <v>A1</v>
      </c>
      <c r="R104" s="64" t="str">
        <f t="shared" si="36"/>
        <v>RON</v>
      </c>
      <c r="S104" s="64" t="str">
        <f t="shared" si="37"/>
        <v>ATR 72</v>
      </c>
      <c r="T104" s="64" t="str">
        <f t="shared" si="38"/>
        <v>PK-PAH</v>
      </c>
      <c r="U104" s="64" t="str">
        <f t="shared" si="39"/>
        <v>PELITA</v>
      </c>
      <c r="AC104" s="133"/>
      <c r="AD104" s="133">
        <f t="shared" si="40"/>
        <v>0.6604166667</v>
      </c>
      <c r="AE104" s="133" t="str">
        <f t="shared" si="47"/>
        <v>-</v>
      </c>
    </row>
    <row r="105">
      <c r="A105" s="168">
        <v>88.0</v>
      </c>
      <c r="B105" s="168" t="s">
        <v>186</v>
      </c>
      <c r="C105" s="146" t="str">
        <f>IF(B105&gt;1,VLOOKUP(B105,DB!$D$4:$E$800,2,0),"")</f>
        <v>A 320</v>
      </c>
      <c r="D105" s="259">
        <v>0.6166666666666667</v>
      </c>
      <c r="E105" s="231" t="b">
        <v>1</v>
      </c>
      <c r="F105" s="148">
        <v>0.6583333333333333</v>
      </c>
      <c r="G105" s="190" t="b">
        <v>1</v>
      </c>
      <c r="H105" s="228" t="s">
        <v>1078</v>
      </c>
      <c r="I105" s="152" t="str">
        <f>IF(K105&gt;1,VLOOKUP(K105,DB!$A$4:$B$500,2,0),"")</f>
        <v>WARA</v>
      </c>
      <c r="J105" s="153" t="str">
        <f>IF(L105&gt;1,VLOOKUP(L105,DB!$A$4:$B$500,2,0),"")</f>
        <v>WADD</v>
      </c>
      <c r="K105" s="169" t="s">
        <v>269</v>
      </c>
      <c r="L105" s="150" t="s">
        <v>196</v>
      </c>
      <c r="M105" s="168" t="str">
        <f>IF(B105&gt;1,VLOOKUP(B105,DB!$D$4:$F$800,3,0),"")</f>
        <v>BATIK AIR</v>
      </c>
      <c r="N105" s="200"/>
      <c r="O105" s="155" t="str">
        <f t="shared" si="48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0.6166666667</v>
      </c>
      <c r="AE105" s="133">
        <f t="shared" si="47"/>
        <v>0.6583333333</v>
      </c>
    </row>
    <row r="106">
      <c r="A106" s="115">
        <v>89.0</v>
      </c>
      <c r="B106" s="115" t="s">
        <v>321</v>
      </c>
      <c r="C106" s="117" t="str">
        <f>IF(B106&gt;1,VLOOKUP(B106,DB!$D$4:$E$800,2,0),"")</f>
        <v>A 320</v>
      </c>
      <c r="D106" s="252">
        <v>0.6576388888888889</v>
      </c>
      <c r="E106" s="229" t="b">
        <v>1</v>
      </c>
      <c r="F106" s="119">
        <v>0.6854166666666667</v>
      </c>
      <c r="G106" s="192" t="b">
        <v>1</v>
      </c>
      <c r="H106" s="230" t="s">
        <v>1080</v>
      </c>
      <c r="I106" s="122" t="str">
        <f>IF(K106&gt;1,VLOOKUP(K106,DB!$A$4:$B$500,2,0),"")</f>
        <v>WAHI</v>
      </c>
      <c r="J106" s="123" t="str">
        <f>IF(L106&gt;1,VLOOKUP(L106,DB!$A$4:$B$500,2,0),"")</f>
        <v>WIPP</v>
      </c>
      <c r="K106" s="124" t="s">
        <v>243</v>
      </c>
      <c r="L106" s="120" t="s">
        <v>167</v>
      </c>
      <c r="M106" s="115" t="str">
        <f>IF(B106&gt;1,VLOOKUP(B106,DB!$D$4:$F$800,3,0),"")</f>
        <v>BATIK AIR</v>
      </c>
      <c r="N106" s="193"/>
      <c r="O106" s="128" t="str">
        <f t="shared" si="48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0.6576388889</v>
      </c>
      <c r="AE106" s="133">
        <f t="shared" si="47"/>
        <v>0.6854166667</v>
      </c>
    </row>
    <row r="107">
      <c r="A107" s="168">
        <v>90.0</v>
      </c>
      <c r="B107" s="168" t="s">
        <v>751</v>
      </c>
      <c r="C107" s="146" t="str">
        <f>IF(B107&gt;1,VLOOKUP(B107,DB!$D$4:$E$800,2,0),"")</f>
        <v>GLEX</v>
      </c>
      <c r="D107" s="259">
        <v>0.6298611111111111</v>
      </c>
      <c r="E107" s="231" t="b">
        <v>1</v>
      </c>
      <c r="F107" s="148">
        <v>0.7048611111111112</v>
      </c>
      <c r="G107" s="190" t="b">
        <v>1</v>
      </c>
      <c r="H107" s="228" t="s">
        <v>1092</v>
      </c>
      <c r="I107" s="221" t="s">
        <v>1171</v>
      </c>
      <c r="J107" s="150" t="s">
        <v>1178</v>
      </c>
      <c r="K107" s="169"/>
      <c r="L107" s="150"/>
      <c r="M107" s="168" t="str">
        <f>IF(B107&gt;1,VLOOKUP(B107,DB!$D$4:$F$800,3,0),"")</f>
        <v>PREMI</v>
      </c>
      <c r="N107" s="211"/>
      <c r="O107" s="155" t="str">
        <f t="shared" si="48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0.6298611111</v>
      </c>
      <c r="AE107" s="133">
        <f t="shared" si="47"/>
        <v>0.7048611111</v>
      </c>
    </row>
    <row r="108">
      <c r="A108" s="115">
        <v>91.0</v>
      </c>
      <c r="B108" s="115" t="s">
        <v>413</v>
      </c>
      <c r="C108" s="117" t="str">
        <f>IF(B108&gt;1,VLOOKUP(B108,DB!$D$4:$E$800,2,0),"")</f>
        <v>A 320</v>
      </c>
      <c r="D108" s="252">
        <v>0.6631944444444444</v>
      </c>
      <c r="E108" s="229" t="b">
        <v>1</v>
      </c>
      <c r="F108" s="119">
        <v>0.69375</v>
      </c>
      <c r="G108" s="192" t="b">
        <v>1</v>
      </c>
      <c r="H108" s="230" t="s">
        <v>1084</v>
      </c>
      <c r="I108" s="122" t="str">
        <f>IF(K108&gt;1,VLOOKUP(K108,DB!$A$4:$B$500,2,0),"")</f>
        <v>WARA</v>
      </c>
      <c r="J108" s="123" t="str">
        <f>IF(L108&gt;1,VLOOKUP(L108,DB!$A$4:$B$500,2,0),"")</f>
        <v>WIMM</v>
      </c>
      <c r="K108" s="124" t="s">
        <v>485</v>
      </c>
      <c r="L108" s="120" t="s">
        <v>439</v>
      </c>
      <c r="M108" s="115" t="str">
        <f>IF(B108&gt;1,VLOOKUP(B108,DB!$D$4:$F$800,3,0),"")</f>
        <v>CITILINK</v>
      </c>
      <c r="N108" s="220"/>
      <c r="O108" s="128" t="str">
        <f t="shared" si="48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0.6631944444</v>
      </c>
      <c r="AE108" s="133">
        <f t="shared" si="47"/>
        <v>0.69375</v>
      </c>
    </row>
    <row r="109">
      <c r="A109" s="168">
        <v>92.0</v>
      </c>
      <c r="B109" s="168" t="s">
        <v>180</v>
      </c>
      <c r="C109" s="146" t="str">
        <f>IF(B109&gt;1,VLOOKUP(B109,DB!$D$4:$E$800,2,0),"")</f>
        <v>A 320</v>
      </c>
      <c r="D109" s="259">
        <v>0.6861111111111111</v>
      </c>
      <c r="E109" s="231" t="b">
        <v>1</v>
      </c>
      <c r="F109" s="148"/>
      <c r="G109" s="190" t="b">
        <v>0</v>
      </c>
      <c r="H109" s="228" t="s">
        <v>1081</v>
      </c>
      <c r="I109" s="152" t="str">
        <f>IF(K109&gt;1,VLOOKUP(K109,DB!$A$4:$B$500,2,0),"")</f>
        <v>WARR</v>
      </c>
      <c r="J109" s="153" t="str">
        <f>IF(L109&gt;1,VLOOKUP(L109,DB!$A$4:$B$500,2,0),"")</f>
        <v/>
      </c>
      <c r="K109" s="169" t="s">
        <v>214</v>
      </c>
      <c r="L109" s="150"/>
      <c r="M109" s="168" t="str">
        <f>IF(B109&gt;1,VLOOKUP(B109,DB!$D$4:$F$800,3,0),"")</f>
        <v>BATIK AIR</v>
      </c>
      <c r="N109" s="211"/>
      <c r="O109" s="155" t="str">
        <f t="shared" si="48"/>
        <v>RON</v>
      </c>
      <c r="Q109" s="64" t="str">
        <f t="shared" si="35"/>
        <v>B8</v>
      </c>
      <c r="R109" s="64" t="str">
        <f t="shared" si="36"/>
        <v>RON</v>
      </c>
      <c r="S109" s="64" t="str">
        <f t="shared" si="37"/>
        <v>A 320</v>
      </c>
      <c r="T109" s="64" t="str">
        <f t="shared" si="38"/>
        <v>PK-LAL</v>
      </c>
      <c r="U109" s="64" t="str">
        <f t="shared" si="39"/>
        <v>BATIK AIR</v>
      </c>
      <c r="AC109" s="133"/>
      <c r="AD109" s="133">
        <f t="shared" si="40"/>
        <v>0.6861111111</v>
      </c>
      <c r="AE109" s="133" t="str">
        <f t="shared" si="47"/>
        <v>-</v>
      </c>
    </row>
    <row r="110">
      <c r="A110" s="115">
        <v>93.0</v>
      </c>
      <c r="B110" s="115" t="s">
        <v>576</v>
      </c>
      <c r="C110" s="117" t="str">
        <f>IF(B110&gt;1,VLOOKUP(B110,DB!$D$4:$E$800,2,0),"")</f>
        <v>B 738</v>
      </c>
      <c r="D110" s="252">
        <v>0.7</v>
      </c>
      <c r="E110" s="229" t="b">
        <v>1</v>
      </c>
      <c r="F110" s="119">
        <v>0.7479166666666667</v>
      </c>
      <c r="G110" s="192" t="b">
        <v>1</v>
      </c>
      <c r="H110" s="230" t="s">
        <v>1087</v>
      </c>
      <c r="I110" s="122" t="str">
        <f>IF(K110&gt;1,VLOOKUP(K110,DB!$A$4:$B$500,2,0),"")</f>
        <v>WARR</v>
      </c>
      <c r="J110" s="123" t="str">
        <f>IF(L110&gt;1,VLOOKUP(L110,DB!$A$4:$B$500,2,0),"")</f>
        <v>WIEE</v>
      </c>
      <c r="K110" s="124" t="s">
        <v>77</v>
      </c>
      <c r="L110" s="120" t="s">
        <v>69</v>
      </c>
      <c r="M110" s="115" t="str">
        <f>IF(B110&gt;1,VLOOKUP(B110,DB!$D$4:$F$800,3,0),"")</f>
        <v>GARUDA</v>
      </c>
      <c r="N110" s="220"/>
      <c r="O110" s="128" t="str">
        <f t="shared" si="48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0.7</v>
      </c>
      <c r="AE110" s="133">
        <f t="shared" si="47"/>
        <v>0.7479166667</v>
      </c>
    </row>
    <row r="111">
      <c r="A111" s="168">
        <v>94.0</v>
      </c>
      <c r="B111" s="168" t="s">
        <v>502</v>
      </c>
      <c r="C111" s="146" t="str">
        <f>IF(B111&gt;1,VLOOKUP(B111,DB!$D$4:$E$800,2,0),"")</f>
        <v>ATR 72</v>
      </c>
      <c r="D111" s="259">
        <v>0.7034722222222223</v>
      </c>
      <c r="E111" s="231" t="b">
        <v>1</v>
      </c>
      <c r="F111" s="148"/>
      <c r="G111" s="190" t="b">
        <v>0</v>
      </c>
      <c r="H111" s="228" t="s">
        <v>1078</v>
      </c>
      <c r="I111" s="152" t="str">
        <f>IF(K111&gt;1,VLOOKUP(K111,DB!$A$4:$B$500,2,0),"")</f>
        <v>WAHH</v>
      </c>
      <c r="J111" s="153" t="str">
        <f>IF(L111&gt;1,VLOOKUP(L111,DB!$A$4:$B$500,2,0),"")</f>
        <v/>
      </c>
      <c r="K111" s="169" t="s">
        <v>539</v>
      </c>
      <c r="L111" s="150"/>
      <c r="M111" s="168" t="str">
        <f>IF(B111&gt;1,VLOOKUP(B111,DB!$D$4:$F$800,3,0),"")</f>
        <v>CITILINK</v>
      </c>
      <c r="N111" s="200"/>
      <c r="O111" s="155" t="str">
        <f t="shared" si="48"/>
        <v>RON</v>
      </c>
      <c r="Q111" s="64" t="str">
        <f t="shared" si="35"/>
        <v>A2</v>
      </c>
      <c r="R111" s="64" t="str">
        <f t="shared" si="36"/>
        <v>RON</v>
      </c>
      <c r="S111" s="64" t="str">
        <f t="shared" si="37"/>
        <v>ATR 72</v>
      </c>
      <c r="T111" s="64" t="str">
        <f t="shared" si="38"/>
        <v>PK-GJV</v>
      </c>
      <c r="U111" s="64" t="str">
        <f t="shared" si="39"/>
        <v>CITILINK</v>
      </c>
      <c r="AC111" s="133"/>
      <c r="AD111" s="133">
        <f t="shared" si="40"/>
        <v>0.7034722222</v>
      </c>
      <c r="AE111" s="133" t="str">
        <f t="shared" si="47"/>
        <v>-</v>
      </c>
    </row>
    <row r="112">
      <c r="A112" s="115">
        <v>95.0</v>
      </c>
      <c r="B112" s="115" t="s">
        <v>383</v>
      </c>
      <c r="C112" s="117" t="str">
        <f>IF(B112&gt;1,VLOOKUP(B112,DB!$D$4:$E$800,2,0),"")</f>
        <v>A 320</v>
      </c>
      <c r="D112" s="252">
        <v>0.7090277777777778</v>
      </c>
      <c r="E112" s="229" t="b">
        <v>1</v>
      </c>
      <c r="F112" s="119">
        <v>0.7402777777777778</v>
      </c>
      <c r="G112" s="192" t="b">
        <v>1</v>
      </c>
      <c r="H112" s="230" t="s">
        <v>1084</v>
      </c>
      <c r="I112" s="122" t="str">
        <f>IF(K112&gt;1,VLOOKUP(K112,DB!$A$4:$B$500,2,0),"")</f>
        <v>WADD</v>
      </c>
      <c r="J112" s="123" t="str">
        <f>IF(L112&gt;1,VLOOKUP(L112,DB!$A$4:$B$500,2,0),"")</f>
        <v>WARR</v>
      </c>
      <c r="K112" s="124" t="s">
        <v>518</v>
      </c>
      <c r="L112" s="120" t="s">
        <v>491</v>
      </c>
      <c r="M112" s="115" t="str">
        <f>IF(B112&gt;1,VLOOKUP(B112,DB!$D$4:$F$800,3,0),"")</f>
        <v>CITILINK</v>
      </c>
      <c r="N112" s="220"/>
      <c r="O112" s="128" t="str">
        <f t="shared" si="48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0.7090277778</v>
      </c>
      <c r="AE112" s="133">
        <f t="shared" si="47"/>
        <v>0.7402777778</v>
      </c>
    </row>
    <row r="113">
      <c r="A113" s="168">
        <v>96.0</v>
      </c>
      <c r="B113" s="168" t="s">
        <v>303</v>
      </c>
      <c r="C113" s="146" t="str">
        <f>IF(B113&gt;1,VLOOKUP(B113,DB!$D$4:$E$800,2,0),"")</f>
        <v>A 320</v>
      </c>
      <c r="D113" s="259">
        <v>0.6979166666666666</v>
      </c>
      <c r="E113" s="231" t="b">
        <v>1</v>
      </c>
      <c r="F113" s="148">
        <v>0.75625</v>
      </c>
      <c r="G113" s="190" t="b">
        <v>1</v>
      </c>
      <c r="H113" s="228" t="s">
        <v>1077</v>
      </c>
      <c r="I113" s="152" t="str">
        <f>IF(K113&gt;1,VLOOKUP(K113,DB!$A$4:$B$500,2,0),"")</f>
        <v>WIPP</v>
      </c>
      <c r="J113" s="153" t="str">
        <f>IF(L113&gt;1,VLOOKUP(L113,DB!$A$4:$B$500,2,0),"")</f>
        <v>WARR</v>
      </c>
      <c r="K113" s="169" t="s">
        <v>155</v>
      </c>
      <c r="L113" s="150" t="s">
        <v>202</v>
      </c>
      <c r="M113" s="168" t="str">
        <f>IF(B113&gt;1,VLOOKUP(B113,DB!$D$4:$F$800,3,0),"")</f>
        <v>BATIK AIR</v>
      </c>
      <c r="N113" s="211"/>
      <c r="O113" s="155" t="str">
        <f t="shared" si="48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0.6979166667</v>
      </c>
      <c r="AE113" s="133">
        <f t="shared" si="47"/>
        <v>0.75625</v>
      </c>
    </row>
    <row r="114">
      <c r="A114" s="115">
        <v>97.0</v>
      </c>
      <c r="B114" s="115" t="s">
        <v>299</v>
      </c>
      <c r="C114" s="117" t="str">
        <f>IF(B114&gt;1,VLOOKUP(B114,DB!$D$4:$E$800,2,0),"")</f>
        <v>A 320</v>
      </c>
      <c r="D114" s="252">
        <v>0.7076388888888889</v>
      </c>
      <c r="E114" s="229" t="b">
        <v>1</v>
      </c>
      <c r="F114" s="119">
        <v>0.8352982638898538</v>
      </c>
      <c r="G114" s="192" t="b">
        <v>1</v>
      </c>
      <c r="H114" s="230" t="s">
        <v>1080</v>
      </c>
      <c r="I114" s="122" t="str">
        <f>IF(K114&gt;1,VLOOKUP(K114,DB!$A$4:$B$500,2,0),"")</f>
        <v>WAHS</v>
      </c>
      <c r="J114" s="123" t="str">
        <f>IF(L114&gt;1,VLOOKUP(L114,DB!$A$4:$B$500,2,0),"")</f>
        <v>WIBB</v>
      </c>
      <c r="K114" s="124" t="s">
        <v>260</v>
      </c>
      <c r="L114" s="120" t="s">
        <v>177</v>
      </c>
      <c r="M114" s="115" t="str">
        <f>IF(B114&gt;1,VLOOKUP(B114,DB!$D$4:$F$800,3,0),"")</f>
        <v>BATIK AIR</v>
      </c>
      <c r="N114" s="193"/>
      <c r="O114" s="128" t="str">
        <f t="shared" si="48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0.7076388889</v>
      </c>
      <c r="AE114" s="133">
        <f t="shared" si="47"/>
        <v>0.8352982639</v>
      </c>
    </row>
    <row r="115">
      <c r="A115" s="168">
        <v>98.0</v>
      </c>
      <c r="B115" s="168" t="s">
        <v>327</v>
      </c>
      <c r="C115" s="146" t="str">
        <f>IF(B115&gt;1,VLOOKUP(B115,DB!$D$4:$E$800,2,0),"")</f>
        <v>GLEX</v>
      </c>
      <c r="D115" s="259">
        <v>0.7145833333333333</v>
      </c>
      <c r="E115" s="231" t="b">
        <v>1</v>
      </c>
      <c r="F115" s="148">
        <v>0.8396456828704686</v>
      </c>
      <c r="G115" s="190" t="b">
        <v>1</v>
      </c>
      <c r="H115" s="228" t="s">
        <v>1096</v>
      </c>
      <c r="I115" s="221" t="s">
        <v>1178</v>
      </c>
      <c r="J115" s="150" t="s">
        <v>1199</v>
      </c>
      <c r="K115" s="169"/>
      <c r="L115" s="150"/>
      <c r="M115" s="168" t="str">
        <f>IF(B115&gt;1,VLOOKUP(B115,DB!$D$4:$F$800,3,0),"")</f>
        <v>BIOMANTARA</v>
      </c>
      <c r="N115" s="200"/>
      <c r="O115" s="155" t="str">
        <f t="shared" si="48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0.7145833333</v>
      </c>
      <c r="AE115" s="133">
        <f t="shared" si="47"/>
        <v>0.8396456829</v>
      </c>
    </row>
    <row r="116">
      <c r="A116" s="115">
        <v>99.0</v>
      </c>
      <c r="B116" s="115" t="s">
        <v>280</v>
      </c>
      <c r="C116" s="117" t="str">
        <f>IF(B116&gt;1,VLOOKUP(B116,DB!$D$4:$E$800,2,0),"")</f>
        <v>A 320</v>
      </c>
      <c r="D116" s="252">
        <v>0.7444444444444445</v>
      </c>
      <c r="E116" s="229" t="b">
        <v>1</v>
      </c>
      <c r="F116" s="119"/>
      <c r="G116" s="192" t="b">
        <v>0</v>
      </c>
      <c r="H116" s="230" t="s">
        <v>1085</v>
      </c>
      <c r="I116" s="122" t="str">
        <f>IF(K116&gt;1,VLOOKUP(K116,DB!$A$4:$B$500,2,0),"")</f>
        <v>WARR</v>
      </c>
      <c r="J116" s="123" t="str">
        <f>IF(L116&gt;1,VLOOKUP(L116,DB!$A$4:$B$500,2,0),"")</f>
        <v/>
      </c>
      <c r="K116" s="124" t="s">
        <v>210</v>
      </c>
      <c r="L116" s="120"/>
      <c r="M116" s="115" t="str">
        <f>IF(B116&gt;1,VLOOKUP(B116,DB!$D$4:$F$800,3,0),"")</f>
        <v>BATIK AIR</v>
      </c>
      <c r="N116" s="193"/>
      <c r="O116" s="128" t="str">
        <f t="shared" si="48"/>
        <v>RON</v>
      </c>
      <c r="Q116" s="64" t="str">
        <f t="shared" si="35"/>
        <v>B9</v>
      </c>
      <c r="R116" s="64" t="str">
        <f t="shared" si="36"/>
        <v>RON</v>
      </c>
      <c r="S116" s="64" t="str">
        <f t="shared" si="37"/>
        <v>A 320</v>
      </c>
      <c r="T116" s="64" t="str">
        <f t="shared" si="38"/>
        <v>PK-LUH</v>
      </c>
      <c r="U116" s="64" t="str">
        <f t="shared" si="39"/>
        <v>BATIK AIR</v>
      </c>
      <c r="AC116" s="133"/>
      <c r="AD116" s="133">
        <f t="shared" si="40"/>
        <v>0.7444444444</v>
      </c>
      <c r="AE116" s="133" t="str">
        <f t="shared" si="47"/>
        <v>-</v>
      </c>
    </row>
    <row r="117">
      <c r="A117" s="168">
        <v>100.0</v>
      </c>
      <c r="B117" s="168" t="s">
        <v>827</v>
      </c>
      <c r="C117" s="146" t="str">
        <f>IF(B117&gt;1,VLOOKUP(B117,DB!$D$4:$E$800,2,0),"")</f>
        <v>B 733</v>
      </c>
      <c r="D117" s="259">
        <v>0.7284722222222222</v>
      </c>
      <c r="E117" s="231" t="b">
        <v>1</v>
      </c>
      <c r="F117" s="148">
        <v>0.8901883564831223</v>
      </c>
      <c r="G117" s="190" t="b">
        <v>1</v>
      </c>
      <c r="H117" s="228" t="s">
        <v>1101</v>
      </c>
      <c r="I117" s="152" t="str">
        <f>IF(K117&gt;1,VLOOKUP(K117,DB!$A$4:$B$500,2,0),"")</f>
        <v>WIDN</v>
      </c>
      <c r="J117" s="153" t="str">
        <f>IF(L117&gt;1,VLOOKUP(L117,DB!$A$4:$B$500,2,0),"")</f>
        <v>WAAA</v>
      </c>
      <c r="K117" s="169" t="s">
        <v>316</v>
      </c>
      <c r="L117" s="150" t="s">
        <v>335</v>
      </c>
      <c r="M117" s="168" t="str">
        <f>IF(B117&gt;1,VLOOKUP(B117,DB!$D$4:$F$800,3,0),"")</f>
        <v>TRIGANA</v>
      </c>
      <c r="N117" s="211"/>
      <c r="O117" s="155" t="str">
        <f t="shared" si="48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0.7284722222</v>
      </c>
      <c r="AE117" s="133">
        <f t="shared" si="47"/>
        <v>0.8901883565</v>
      </c>
    </row>
    <row r="118">
      <c r="A118" s="115">
        <v>101.0</v>
      </c>
      <c r="B118" s="115" t="s">
        <v>1050</v>
      </c>
      <c r="C118" s="117" t="str">
        <f>IF(B118&gt;1,VLOOKUP(B118,DB!$D$4:$E$800,2,0),"")</f>
        <v>KING AIR</v>
      </c>
      <c r="D118" s="252">
        <v>0.7555555555555555</v>
      </c>
      <c r="E118" s="229" t="b">
        <v>1</v>
      </c>
      <c r="F118" s="119">
        <v>0.8236111111111111</v>
      </c>
      <c r="G118" s="192" t="b">
        <v>1</v>
      </c>
      <c r="H118" s="230" t="s">
        <v>1079</v>
      </c>
      <c r="I118" s="219" t="s">
        <v>64</v>
      </c>
      <c r="J118" s="120" t="s">
        <v>1135</v>
      </c>
      <c r="K118" s="124"/>
      <c r="L118" s="125"/>
      <c r="M118" s="115" t="s">
        <v>1138</v>
      </c>
      <c r="N118" s="220"/>
      <c r="O118" s="128" t="str">
        <f t="shared" si="48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0.7555555556</v>
      </c>
      <c r="AE118" s="133">
        <f t="shared" si="47"/>
        <v>0.8236111111</v>
      </c>
    </row>
    <row r="119">
      <c r="A119" s="168">
        <v>102.0</v>
      </c>
      <c r="B119" s="168" t="s">
        <v>431</v>
      </c>
      <c r="C119" s="146" t="str">
        <f>IF(B119&gt;1,VLOOKUP(B119,DB!$D$4:$E$800,2,0),"")</f>
        <v>A 320</v>
      </c>
      <c r="D119" s="259">
        <v>0.7465277777777778</v>
      </c>
      <c r="E119" s="231" t="b">
        <v>1</v>
      </c>
      <c r="F119" s="148">
        <v>0.7763888888888889</v>
      </c>
      <c r="G119" s="190" t="b">
        <v>1</v>
      </c>
      <c r="H119" s="228" t="s">
        <v>1084</v>
      </c>
      <c r="I119" s="152" t="str">
        <f>IF(K119&gt;1,VLOOKUP(K119,DB!$A$4:$B$500,2,0),"")</f>
        <v>WAHI</v>
      </c>
      <c r="J119" s="153" t="str">
        <f>IF(L119&gt;1,VLOOKUP(L119,DB!$A$4:$B$500,2,0),"")</f>
        <v>WADD</v>
      </c>
      <c r="K119" s="169" t="s">
        <v>469</v>
      </c>
      <c r="L119" s="150" t="s">
        <v>516</v>
      </c>
      <c r="M119" s="168" t="str">
        <f>IF(B119&gt;1,VLOOKUP(B119,DB!$D$4:$F$800,3,0),"")</f>
        <v>CITILINK</v>
      </c>
      <c r="N119" s="200"/>
      <c r="O119" s="155" t="str">
        <f t="shared" si="48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0.7465277778</v>
      </c>
      <c r="AE119" s="133">
        <f t="shared" si="47"/>
        <v>0.7763888889</v>
      </c>
    </row>
    <row r="120">
      <c r="A120" s="115">
        <v>103.0</v>
      </c>
      <c r="B120" s="115" t="s">
        <v>1016</v>
      </c>
      <c r="C120" s="117" t="str">
        <f>IF(B120&gt;1,VLOOKUP(B120,DB!$D$4:$E$800,2,0),"")</f>
        <v>G 500</v>
      </c>
      <c r="D120" s="252">
        <v>0.7520833333333333</v>
      </c>
      <c r="E120" s="229" t="b">
        <v>1</v>
      </c>
      <c r="F120" s="119">
        <v>0.8034722222222223</v>
      </c>
      <c r="G120" s="192" t="b">
        <v>1</v>
      </c>
      <c r="H120" s="230" t="s">
        <v>1100</v>
      </c>
      <c r="I120" s="219" t="s">
        <v>231</v>
      </c>
      <c r="J120" s="120" t="s">
        <v>1171</v>
      </c>
      <c r="K120" s="124"/>
      <c r="L120" s="120"/>
      <c r="M120" s="115" t="s">
        <v>1138</v>
      </c>
      <c r="N120" s="193"/>
      <c r="O120" s="128" t="str">
        <f t="shared" si="48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0.7520833333</v>
      </c>
      <c r="AE120" s="133">
        <f t="shared" si="47"/>
        <v>0.8034722222</v>
      </c>
    </row>
    <row r="121">
      <c r="A121" s="168">
        <v>104.0</v>
      </c>
      <c r="B121" s="168" t="s">
        <v>705</v>
      </c>
      <c r="C121" s="146" t="str">
        <f>IF(B121&gt;1,VLOOKUP(B121,DB!$D$4:$E$800,2,0),"")</f>
        <v>CT 680</v>
      </c>
      <c r="D121" s="259">
        <v>0.7597222222222222</v>
      </c>
      <c r="E121" s="231" t="b">
        <v>1</v>
      </c>
      <c r="F121" s="148">
        <v>0.8552184027794283</v>
      </c>
      <c r="G121" s="190" t="b">
        <v>1</v>
      </c>
      <c r="H121" s="228" t="s">
        <v>1092</v>
      </c>
      <c r="I121" s="221" t="s">
        <v>1227</v>
      </c>
      <c r="J121" s="150" t="s">
        <v>1137</v>
      </c>
      <c r="K121" s="169"/>
      <c r="L121" s="150"/>
      <c r="M121" s="168" t="str">
        <f>IF(B121&gt;1,VLOOKUP(B121,DB!$D$4:$F$800,3,0),"")</f>
        <v>JIP</v>
      </c>
      <c r="N121" s="200"/>
      <c r="O121" s="155" t="str">
        <f t="shared" si="48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0.7597222222</v>
      </c>
      <c r="AE121" s="133">
        <f t="shared" si="47"/>
        <v>0.8552184028</v>
      </c>
    </row>
    <row r="122">
      <c r="A122" s="115">
        <v>105.0</v>
      </c>
      <c r="B122" s="115" t="s">
        <v>699</v>
      </c>
      <c r="C122" s="117" t="str">
        <f>IF(B122&gt;1,VLOOKUP(B122,DB!$D$4:$E$800,2,0),"")</f>
        <v>G IV</v>
      </c>
      <c r="D122" s="252">
        <v>0.7798611111111111</v>
      </c>
      <c r="E122" s="229" t="b">
        <v>1</v>
      </c>
      <c r="F122" s="119">
        <v>0.8159722222222222</v>
      </c>
      <c r="G122" s="192" t="b">
        <v>1</v>
      </c>
      <c r="H122" s="230" t="s">
        <v>1077</v>
      </c>
      <c r="I122" s="219" t="s">
        <v>190</v>
      </c>
      <c r="J122" s="120" t="s">
        <v>1195</v>
      </c>
      <c r="K122" s="124"/>
      <c r="L122" s="120"/>
      <c r="M122" s="115" t="str">
        <f>IF(B122&gt;1,VLOOKUP(B122,DB!$D$4:$F$800,3,0),"")</f>
        <v>JETSET</v>
      </c>
      <c r="N122" s="193"/>
      <c r="O122" s="128" t="str">
        <f t="shared" si="48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0.7798611111</v>
      </c>
      <c r="AE122" s="133">
        <f t="shared" si="47"/>
        <v>0.8159722222</v>
      </c>
    </row>
    <row r="123">
      <c r="A123" s="168">
        <v>106.0</v>
      </c>
      <c r="B123" s="168" t="s">
        <v>696</v>
      </c>
      <c r="C123" s="146" t="str">
        <f>IF(B123&gt;1,VLOOKUP(B123,DB!$D$4:$E$800,2,0),"")</f>
        <v>EMB 135</v>
      </c>
      <c r="D123" s="259">
        <v>0.7875</v>
      </c>
      <c r="E123" s="231" t="b">
        <v>1</v>
      </c>
      <c r="F123" s="148">
        <v>0.8055555555555556</v>
      </c>
      <c r="G123" s="190" t="b">
        <v>1</v>
      </c>
      <c r="H123" s="228" t="s">
        <v>1087</v>
      </c>
      <c r="I123" s="221" t="s">
        <v>190</v>
      </c>
      <c r="J123" s="150" t="s">
        <v>1171</v>
      </c>
      <c r="K123" s="169"/>
      <c r="L123" s="150"/>
      <c r="M123" s="168" t="str">
        <f>IF(B123&gt;1,VLOOKUP(B123,DB!$D$4:$F$800,3,0),"")</f>
        <v>IAT</v>
      </c>
      <c r="N123" s="200"/>
      <c r="O123" s="155" t="str">
        <f t="shared" si="48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0.7875</v>
      </c>
      <c r="AE123" s="133">
        <f t="shared" si="47"/>
        <v>0.8055555556</v>
      </c>
    </row>
    <row r="124">
      <c r="A124" s="115">
        <v>107.0</v>
      </c>
      <c r="B124" s="115" t="s">
        <v>100</v>
      </c>
      <c r="C124" s="117" t="str">
        <f>IF(B124&gt;1,VLOOKUP(B124,DB!$D$4:$E$800,2,0),"")</f>
        <v>A 320</v>
      </c>
      <c r="D124" s="252">
        <v>0.7923611111111111</v>
      </c>
      <c r="E124" s="229" t="b">
        <v>1</v>
      </c>
      <c r="F124" s="119">
        <v>0.8527015277795726</v>
      </c>
      <c r="G124" s="192" t="b">
        <v>1</v>
      </c>
      <c r="H124" s="230" t="s">
        <v>1084</v>
      </c>
      <c r="I124" s="122" t="str">
        <f>IF(K124&gt;1,VLOOKUP(K124,DB!$A$4:$B$500,2,0),"")</f>
        <v>WIMM</v>
      </c>
      <c r="J124" s="123" t="str">
        <f>IF(L124&gt;1,VLOOKUP(L124,DB!$A$4:$B$500,2,0),"")</f>
        <v>WARR</v>
      </c>
      <c r="K124" s="124" t="s">
        <v>139</v>
      </c>
      <c r="L124" s="120" t="s">
        <v>228</v>
      </c>
      <c r="M124" s="115" t="str">
        <f>IF(B124&gt;1,VLOOKUP(B124,DB!$D$4:$F$800,3,0),"")</f>
        <v>BATIK AIR</v>
      </c>
      <c r="N124" s="193"/>
      <c r="O124" s="128" t="str">
        <f t="shared" si="48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0.7923611111</v>
      </c>
      <c r="AE124" s="133">
        <f t="shared" si="47"/>
        <v>0.8527015278</v>
      </c>
    </row>
    <row r="125">
      <c r="A125" s="168">
        <v>108.0</v>
      </c>
      <c r="B125" s="168" t="s">
        <v>282</v>
      </c>
      <c r="C125" s="146" t="str">
        <f>IF(B125&gt;1,VLOOKUP(B125,DB!$D$4:$E$800,2,0),"")</f>
        <v>A 320</v>
      </c>
      <c r="D125" s="259">
        <v>0.7986111111111112</v>
      </c>
      <c r="E125" s="231" t="b">
        <v>1</v>
      </c>
      <c r="F125" s="148">
        <v>0.8505460532396683</v>
      </c>
      <c r="G125" s="190" t="b">
        <v>1</v>
      </c>
      <c r="H125" s="228" t="s">
        <v>1088</v>
      </c>
      <c r="I125" s="152" t="str">
        <f>IF(K125&gt;1,VLOOKUP(K125,DB!$A$4:$B$500,2,0),"")</f>
        <v>WIEE</v>
      </c>
      <c r="J125" s="153" t="str">
        <f>IF(L125&gt;1,VLOOKUP(L125,DB!$A$4:$B$500,2,0),"")</f>
        <v>WIPP</v>
      </c>
      <c r="K125" s="169" t="s">
        <v>181</v>
      </c>
      <c r="L125" s="150" t="s">
        <v>161</v>
      </c>
      <c r="M125" s="168" t="str">
        <f>IF(B125&gt;1,VLOOKUP(B125,DB!$D$4:$F$800,3,0),"")</f>
        <v>BATIK AIR</v>
      </c>
      <c r="N125" s="200"/>
      <c r="O125" s="155" t="str">
        <f t="shared" si="48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0.7986111111</v>
      </c>
      <c r="AE125" s="133">
        <f t="shared" si="47"/>
        <v>0.8505460532</v>
      </c>
    </row>
    <row r="126">
      <c r="A126" s="115">
        <v>109.0</v>
      </c>
      <c r="B126" s="115" t="s">
        <v>321</v>
      </c>
      <c r="C126" s="117" t="str">
        <f>IF(B126&gt;1,VLOOKUP(B126,DB!$D$4:$E$800,2,0),"")</f>
        <v>A 320</v>
      </c>
      <c r="D126" s="252">
        <v>0.8090277777777778</v>
      </c>
      <c r="E126" s="229" t="b">
        <v>1</v>
      </c>
      <c r="F126" s="119">
        <v>0.9697154976893216</v>
      </c>
      <c r="G126" s="192" t="b">
        <v>1</v>
      </c>
      <c r="H126" s="230" t="s">
        <v>1100</v>
      </c>
      <c r="I126" s="122" t="str">
        <f>IF(K126&gt;1,VLOOKUP(K126,DB!$A$4:$B$500,2,0),"")</f>
        <v>WIPP</v>
      </c>
      <c r="J126" s="120" t="s">
        <v>1146</v>
      </c>
      <c r="K126" s="124" t="s">
        <v>165</v>
      </c>
      <c r="L126" s="120"/>
      <c r="M126" s="115" t="str">
        <f>IF(B126&gt;1,VLOOKUP(B126,DB!$D$4:$F$800,3,0),"")</f>
        <v>BATIK AIR</v>
      </c>
      <c r="N126" s="193"/>
      <c r="O126" s="128" t="str">
        <f t="shared" si="48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0.8090277778</v>
      </c>
      <c r="AE126" s="133">
        <f t="shared" si="47"/>
        <v>0.9697154977</v>
      </c>
    </row>
    <row r="127">
      <c r="A127" s="168">
        <v>110.0</v>
      </c>
      <c r="B127" s="168" t="s">
        <v>572</v>
      </c>
      <c r="C127" s="146" t="str">
        <f>IF(B127&gt;1,VLOOKUP(B127,DB!$D$4:$E$800,2,0),"")</f>
        <v>B 738</v>
      </c>
      <c r="D127" s="259">
        <v>0.8180555555555555</v>
      </c>
      <c r="E127" s="231" t="b">
        <v>1</v>
      </c>
      <c r="F127" s="148"/>
      <c r="G127" s="190" t="b">
        <v>0</v>
      </c>
      <c r="H127" s="228" t="s">
        <v>1087</v>
      </c>
      <c r="I127" s="152" t="str">
        <f>IF(K127&gt;1,VLOOKUP(K127,DB!$A$4:$B$500,2,0),"")</f>
        <v>WIEE</v>
      </c>
      <c r="J127" s="153" t="str">
        <f>IF(L127&gt;1,VLOOKUP(L127,DB!$A$4:$B$500,2,0),"")</f>
        <v/>
      </c>
      <c r="K127" s="169" t="s">
        <v>66</v>
      </c>
      <c r="L127" s="150"/>
      <c r="M127" s="168" t="str">
        <f>IF(B127&gt;1,VLOOKUP(B127,DB!$D$4:$F$800,3,0),"")</f>
        <v>GARUDA</v>
      </c>
      <c r="N127" s="200"/>
      <c r="O127" s="155" t="str">
        <f t="shared" si="48"/>
        <v>RON</v>
      </c>
      <c r="Q127" s="64" t="str">
        <f t="shared" si="35"/>
        <v>B2</v>
      </c>
      <c r="R127" s="64" t="str">
        <f t="shared" si="36"/>
        <v>RON</v>
      </c>
      <c r="S127" s="64" t="str">
        <f t="shared" si="37"/>
        <v>B 738</v>
      </c>
      <c r="T127" s="64" t="str">
        <f t="shared" si="38"/>
        <v>PK-GFV</v>
      </c>
      <c r="U127" s="64" t="str">
        <f t="shared" si="39"/>
        <v>GARUDA</v>
      </c>
      <c r="AC127" s="133"/>
      <c r="AD127" s="133">
        <f t="shared" si="40"/>
        <v>0.8180555556</v>
      </c>
      <c r="AE127" s="133" t="str">
        <f t="shared" si="47"/>
        <v>-</v>
      </c>
    </row>
    <row r="128">
      <c r="A128" s="115">
        <v>111.0</v>
      </c>
      <c r="B128" s="115" t="s">
        <v>823</v>
      </c>
      <c r="C128" s="117" t="str">
        <f>IF(B128&gt;1,VLOOKUP(B128,DB!$D$4:$E$800,2,0),"")</f>
        <v>B 733</v>
      </c>
      <c r="D128" s="252">
        <v>0.8138888888888889</v>
      </c>
      <c r="E128" s="229" t="b">
        <v>1</v>
      </c>
      <c r="F128" s="119"/>
      <c r="G128" s="192" t="b">
        <v>0</v>
      </c>
      <c r="H128" s="230" t="s">
        <v>1093</v>
      </c>
      <c r="I128" s="122" t="str">
        <f>IF(K128&gt;1,VLOOKUP(K128,DB!$A$4:$B$500,2,0),"")</f>
        <v>WIOO</v>
      </c>
      <c r="J128" s="123" t="str">
        <f>IF(L128&gt;1,VLOOKUP(L128,DB!$A$4:$B$500,2,0),"")</f>
        <v/>
      </c>
      <c r="K128" s="124" t="s">
        <v>384</v>
      </c>
      <c r="L128" s="125"/>
      <c r="M128" s="115" t="str">
        <f>IF(B128&gt;1,VLOOKUP(B128,DB!$D$4:$F$800,3,0),"")</f>
        <v>TRIGANA</v>
      </c>
      <c r="N128" s="401"/>
      <c r="O128" s="128" t="str">
        <f t="shared" si="48"/>
        <v>RON</v>
      </c>
      <c r="Q128" s="64" t="str">
        <f t="shared" si="35"/>
        <v>B11</v>
      </c>
      <c r="R128" s="64" t="str">
        <f t="shared" si="36"/>
        <v>RON</v>
      </c>
      <c r="S128" s="64" t="str">
        <f t="shared" si="37"/>
        <v>B 733</v>
      </c>
      <c r="T128" s="64" t="str">
        <f t="shared" si="38"/>
        <v>PK-YRD</v>
      </c>
      <c r="U128" s="64" t="str">
        <f t="shared" si="39"/>
        <v>TRIGANA</v>
      </c>
      <c r="AC128" s="133"/>
      <c r="AD128" s="133">
        <f t="shared" si="40"/>
        <v>0.8138888889</v>
      </c>
      <c r="AE128" s="133" t="str">
        <f t="shared" si="47"/>
        <v>-</v>
      </c>
    </row>
    <row r="129">
      <c r="A129" s="168">
        <v>112.0</v>
      </c>
      <c r="B129" s="168" t="s">
        <v>699</v>
      </c>
      <c r="C129" s="146" t="str">
        <f>IF(B129&gt;1,VLOOKUP(B129,DB!$D$4:$E$800,2,0),"")</f>
        <v>G IV</v>
      </c>
      <c r="D129" s="259">
        <v>0.8194444444444444</v>
      </c>
      <c r="E129" s="231" t="b">
        <v>1</v>
      </c>
      <c r="F129" s="148"/>
      <c r="G129" s="190" t="b">
        <v>0</v>
      </c>
      <c r="H129" s="228" t="s">
        <v>1195</v>
      </c>
      <c r="I129" s="221" t="s">
        <v>1077</v>
      </c>
      <c r="J129" s="153" t="str">
        <f>IF(L129&gt;1,VLOOKUP(L129,DB!$A$4:$B$500,2,0),"")</f>
        <v/>
      </c>
      <c r="K129" s="169"/>
      <c r="L129" s="150"/>
      <c r="M129" s="168" t="str">
        <f>IF(B129&gt;1,VLOOKUP(B129,DB!$D$4:$F$800,3,0),"")</f>
        <v>JETSET</v>
      </c>
      <c r="N129" s="200"/>
      <c r="O129" s="155" t="str">
        <f t="shared" si="48"/>
        <v>RON</v>
      </c>
      <c r="Q129" s="64" t="str">
        <f t="shared" si="35"/>
        <v>RE04</v>
      </c>
      <c r="R129" s="64" t="str">
        <f t="shared" si="36"/>
        <v>RON</v>
      </c>
      <c r="S129" s="64" t="str">
        <f t="shared" si="37"/>
        <v>G IV</v>
      </c>
      <c r="T129" s="64" t="str">
        <f t="shared" si="38"/>
        <v>PK-BON</v>
      </c>
      <c r="U129" s="64" t="str">
        <f t="shared" si="39"/>
        <v>JETSET</v>
      </c>
      <c r="AC129" s="133"/>
      <c r="AD129" s="133">
        <f t="shared" si="40"/>
        <v>0.8194444444</v>
      </c>
      <c r="AE129" s="133" t="str">
        <f t="shared" si="47"/>
        <v>-</v>
      </c>
    </row>
    <row r="130">
      <c r="A130" s="115">
        <v>113.0</v>
      </c>
      <c r="B130" s="115" t="s">
        <v>833</v>
      </c>
      <c r="C130" s="117" t="str">
        <f>IF(B130&gt;1,VLOOKUP(B130,DB!$D$4:$E$800,2,0),"")</f>
        <v>B 733</v>
      </c>
      <c r="D130" s="252">
        <v>0.8386879976897035</v>
      </c>
      <c r="E130" s="229" t="b">
        <v>1</v>
      </c>
      <c r="F130" s="119">
        <v>0.9271909953677095</v>
      </c>
      <c r="G130" s="192" t="b">
        <v>1</v>
      </c>
      <c r="H130" s="230" t="s">
        <v>1079</v>
      </c>
      <c r="I130" s="122" t="str">
        <f>IF(K130&gt;1,VLOOKUP(K130,DB!$A$4:$B$500,2,0),"")</f>
        <v>WIOO</v>
      </c>
      <c r="J130" s="123" t="str">
        <f>IF(L130&gt;1,VLOOKUP(L130,DB!$A$4:$B$500,2,0),"")</f>
        <v>WAAA</v>
      </c>
      <c r="K130" s="124" t="s">
        <v>390</v>
      </c>
      <c r="L130" s="120" t="s">
        <v>324</v>
      </c>
      <c r="M130" s="115" t="str">
        <f>IF(B130&gt;1,VLOOKUP(B130,DB!$D$4:$F$800,3,0),"")</f>
        <v>TRIGANA</v>
      </c>
      <c r="N130" s="193"/>
      <c r="O130" s="128" t="str">
        <f t="shared" si="48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0.8386879977</v>
      </c>
      <c r="AE130" s="133">
        <f t="shared" si="47"/>
        <v>0.9271909954</v>
      </c>
    </row>
    <row r="131">
      <c r="A131" s="168">
        <v>114.0</v>
      </c>
      <c r="B131" s="168" t="s">
        <v>186</v>
      </c>
      <c r="C131" s="146" t="str">
        <f>IF(B131&gt;1,VLOOKUP(B131,DB!$D$4:$E$800,2,0),"")</f>
        <v>A 320</v>
      </c>
      <c r="D131" s="259">
        <v>0.8569444444444444</v>
      </c>
      <c r="E131" s="231" t="b">
        <v>1</v>
      </c>
      <c r="F131" s="148"/>
      <c r="G131" s="190" t="b">
        <v>0</v>
      </c>
      <c r="H131" s="228" t="s">
        <v>1080</v>
      </c>
      <c r="I131" s="152" t="str">
        <f>IF(K131&gt;1,VLOOKUP(K131,DB!$A$4:$B$500,2,0),"")</f>
        <v>WADD</v>
      </c>
      <c r="J131" s="153" t="str">
        <f>IF(L131&gt;1,VLOOKUP(L131,DB!$A$4:$B$500,2,0),"")</f>
        <v/>
      </c>
      <c r="K131" s="169" t="s">
        <v>194</v>
      </c>
      <c r="L131" s="150"/>
      <c r="M131" s="168" t="str">
        <f>IF(B131&gt;1,VLOOKUP(B131,DB!$D$4:$F$800,3,0),"")</f>
        <v>BATIK AIR</v>
      </c>
      <c r="N131" s="211"/>
      <c r="O131" s="155" t="str">
        <f t="shared" si="48"/>
        <v>RON</v>
      </c>
      <c r="Q131" s="64" t="str">
        <f t="shared" si="35"/>
        <v>A3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PK-LAO</v>
      </c>
      <c r="U131" s="64" t="str">
        <f t="shared" si="39"/>
        <v>BATIK AIR</v>
      </c>
      <c r="AC131" s="133"/>
      <c r="AD131" s="133">
        <f t="shared" si="40"/>
        <v>0.8569444444</v>
      </c>
      <c r="AE131" s="133" t="str">
        <f t="shared" si="47"/>
        <v>-</v>
      </c>
    </row>
    <row r="132">
      <c r="A132" s="115">
        <v>115.0</v>
      </c>
      <c r="B132" s="115" t="s">
        <v>24</v>
      </c>
      <c r="C132" s="117" t="str">
        <f>IF(B132&gt;1,VLOOKUP(B132,DB!$D$4:$E$800,2,0),"")</f>
        <v>B 733</v>
      </c>
      <c r="D132" s="252">
        <v>0.8505815162061481</v>
      </c>
      <c r="E132" s="229" t="b">
        <v>1</v>
      </c>
      <c r="F132" s="119">
        <v>0.9369214467587881</v>
      </c>
      <c r="G132" s="192" t="b">
        <v>1</v>
      </c>
      <c r="H132" s="230" t="s">
        <v>1077</v>
      </c>
      <c r="I132" s="219" t="s">
        <v>89</v>
      </c>
      <c r="J132" s="120" t="s">
        <v>1101</v>
      </c>
      <c r="K132" s="124"/>
      <c r="L132" s="125"/>
      <c r="M132" s="115" t="str">
        <f>IF(B132&gt;1,VLOOKUP(B132,DB!$D$4:$F$800,3,0),"")</f>
        <v>AIRNESIA</v>
      </c>
      <c r="N132" s="193"/>
      <c r="O132" s="128" t="str">
        <f t="shared" si="48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>
        <f t="shared" si="40"/>
        <v>0.8505815162</v>
      </c>
      <c r="AE132" s="133">
        <f t="shared" si="47"/>
        <v>0.9369214468</v>
      </c>
    </row>
    <row r="133">
      <c r="A133" s="168">
        <v>116.0</v>
      </c>
      <c r="B133" s="168" t="s">
        <v>1050</v>
      </c>
      <c r="C133" s="146" t="str">
        <f>IF(B133&gt;1,VLOOKUP(B133,DB!$D$4:$E$800,2,0),"")</f>
        <v>KING AIR</v>
      </c>
      <c r="D133" s="259">
        <v>0.8305555555555556</v>
      </c>
      <c r="E133" s="231" t="b">
        <v>1</v>
      </c>
      <c r="F133" s="148"/>
      <c r="G133" s="190" t="b">
        <v>0</v>
      </c>
      <c r="H133" s="228" t="s">
        <v>1135</v>
      </c>
      <c r="I133" s="221" t="s">
        <v>1079</v>
      </c>
      <c r="J133" s="153" t="str">
        <f>IF(L133&gt;1,VLOOKUP(L133,DB!$A$4:$B$500,2,0),"")</f>
        <v/>
      </c>
      <c r="K133" s="169"/>
      <c r="L133" s="150"/>
      <c r="M133" s="168" t="s">
        <v>1138</v>
      </c>
      <c r="N133" s="200"/>
      <c r="O133" s="155" t="str">
        <f t="shared" si="48"/>
        <v>RON</v>
      </c>
      <c r="Q133" s="64" t="str">
        <f t="shared" si="35"/>
        <v>NSA10</v>
      </c>
      <c r="R133" s="64" t="str">
        <f t="shared" si="36"/>
        <v>RON</v>
      </c>
      <c r="S133" s="64" t="str">
        <f t="shared" si="37"/>
        <v>KING AIR</v>
      </c>
      <c r="T133" s="64" t="str">
        <f t="shared" si="38"/>
        <v>VH-8PO</v>
      </c>
      <c r="U133" s="64" t="str">
        <f t="shared" si="39"/>
        <v>KARISMA</v>
      </c>
      <c r="AC133" s="133"/>
      <c r="AD133" s="133">
        <f t="shared" si="40"/>
        <v>0.8305555556</v>
      </c>
      <c r="AE133" s="133" t="str">
        <f t="shared" si="47"/>
        <v>-</v>
      </c>
    </row>
    <row r="134">
      <c r="A134" s="272">
        <v>117.0</v>
      </c>
      <c r="B134" s="115" t="s">
        <v>340</v>
      </c>
      <c r="C134" s="117" t="str">
        <f>IF(B134&gt;1,VLOOKUP(B134,DB!$D$4:$E$800,2,0),"")</f>
        <v>ATR 72</v>
      </c>
      <c r="D134" s="252">
        <v>0.8402777777777778</v>
      </c>
      <c r="E134" s="229" t="b">
        <v>1</v>
      </c>
      <c r="F134" s="119"/>
      <c r="G134" s="192" t="b">
        <v>0</v>
      </c>
      <c r="H134" s="230" t="s">
        <v>1197</v>
      </c>
      <c r="I134" s="219" t="s">
        <v>1152</v>
      </c>
      <c r="J134" s="123" t="str">
        <f>IF(L134&gt;1,VLOOKUP(L134,DB!$A$4:$B$500,2,0),"")</f>
        <v/>
      </c>
      <c r="K134" s="124"/>
      <c r="L134" s="125"/>
      <c r="M134" s="115" t="str">
        <f>IF(B134&gt;1,VLOOKUP(B134,DB!$D$4:$F$800,3,0),"")</f>
        <v>CITILINK</v>
      </c>
      <c r="N134" s="193"/>
      <c r="O134" s="128" t="str">
        <f t="shared" si="48"/>
        <v>RON</v>
      </c>
      <c r="Q134" s="64" t="str">
        <f t="shared" si="35"/>
        <v>RE05</v>
      </c>
      <c r="R134" s="64" t="str">
        <f t="shared" si="36"/>
        <v>RON</v>
      </c>
      <c r="S134" s="64" t="str">
        <f t="shared" si="37"/>
        <v>ATR 72</v>
      </c>
      <c r="T134" s="64" t="str">
        <f t="shared" si="38"/>
        <v>PK-GJT</v>
      </c>
      <c r="U134" s="64" t="str">
        <f t="shared" si="39"/>
        <v>CITILINK</v>
      </c>
      <c r="AC134" s="133"/>
      <c r="AD134" s="133">
        <f t="shared" si="40"/>
        <v>0.8402777778</v>
      </c>
      <c r="AE134" s="133" t="str">
        <f t="shared" si="47"/>
        <v>-</v>
      </c>
    </row>
    <row r="135">
      <c r="A135" s="168">
        <v>118.0</v>
      </c>
      <c r="B135" s="372" t="s">
        <v>327</v>
      </c>
      <c r="C135" s="146" t="str">
        <f>IF(B135&gt;1,VLOOKUP(B135,DB!$D$4:$E$800,2,0),"")</f>
        <v>GLEX</v>
      </c>
      <c r="D135" s="373">
        <v>0.8430555555555556</v>
      </c>
      <c r="E135" s="374" t="b">
        <v>1</v>
      </c>
      <c r="F135" s="375"/>
      <c r="G135" s="376" t="b">
        <v>0</v>
      </c>
      <c r="H135" s="377" t="s">
        <v>1199</v>
      </c>
      <c r="I135" s="221" t="s">
        <v>1096</v>
      </c>
      <c r="J135" s="153" t="str">
        <f>IF(L135&gt;1,VLOOKUP(L135,DB!$A$4:$B$500,2,0),"")</f>
        <v/>
      </c>
      <c r="K135" s="378"/>
      <c r="L135" s="379"/>
      <c r="M135" s="168" t="str">
        <f>IF(B135&gt;1,VLOOKUP(B135,DB!$D$4:$F$800,3,0),"")</f>
        <v>BIOMANTARA</v>
      </c>
      <c r="N135" s="384"/>
      <c r="O135" s="385" t="str">
        <f t="shared" si="48"/>
        <v>RON</v>
      </c>
      <c r="Q135" s="64" t="str">
        <f t="shared" si="35"/>
        <v>RE06</v>
      </c>
      <c r="R135" s="64" t="str">
        <f t="shared" si="36"/>
        <v>RON</v>
      </c>
      <c r="S135" s="64" t="str">
        <f t="shared" si="37"/>
        <v>GLEX</v>
      </c>
      <c r="T135" s="64" t="str">
        <f t="shared" si="38"/>
        <v>N-939AP</v>
      </c>
      <c r="U135" s="64" t="str">
        <f t="shared" si="39"/>
        <v>BIOMANTARA</v>
      </c>
      <c r="AC135" s="133"/>
      <c r="AD135" s="133">
        <f t="shared" si="40"/>
        <v>0.8430555556</v>
      </c>
      <c r="AE135" s="133" t="str">
        <f t="shared" si="47"/>
        <v>-</v>
      </c>
    </row>
    <row r="136">
      <c r="A136" s="272">
        <v>119.0</v>
      </c>
      <c r="B136" s="115" t="s">
        <v>705</v>
      </c>
      <c r="C136" s="117" t="str">
        <f>IF(B136&gt;1,VLOOKUP(B136,DB!$D$4:$E$800,2,0),"")</f>
        <v>CT 680</v>
      </c>
      <c r="D136" s="252">
        <v>0.8618055555555556</v>
      </c>
      <c r="E136" s="229" t="b">
        <v>1</v>
      </c>
      <c r="F136" s="119"/>
      <c r="G136" s="192" t="b">
        <v>0</v>
      </c>
      <c r="H136" s="230" t="s">
        <v>1137</v>
      </c>
      <c r="I136" s="219" t="s">
        <v>1092</v>
      </c>
      <c r="J136" s="123" t="str">
        <f>IF(L136&gt;1,VLOOKUP(L136,DB!$A$4:$B$500,2,0),"")</f>
        <v/>
      </c>
      <c r="K136" s="124"/>
      <c r="L136" s="125"/>
      <c r="M136" s="115" t="str">
        <f>IF(B136&gt;1,VLOOKUP(B136,DB!$D$4:$F$800,3,0),"")</f>
        <v>JIP</v>
      </c>
      <c r="N136" s="193"/>
      <c r="O136" s="128" t="str">
        <f t="shared" si="48"/>
        <v>RON</v>
      </c>
      <c r="Q136" s="64" t="str">
        <f t="shared" si="35"/>
        <v>NSA11</v>
      </c>
      <c r="R136" s="64" t="str">
        <f t="shared" si="36"/>
        <v>RON</v>
      </c>
      <c r="S136" s="64" t="str">
        <f t="shared" si="37"/>
        <v>CT 680</v>
      </c>
      <c r="T136" s="64" t="str">
        <f t="shared" si="38"/>
        <v>N-977JH</v>
      </c>
      <c r="U136" s="64" t="str">
        <f t="shared" si="39"/>
        <v>JIP</v>
      </c>
      <c r="AC136" s="133"/>
      <c r="AD136" s="133">
        <f t="shared" si="40"/>
        <v>0.8618055556</v>
      </c>
      <c r="AE136" s="133" t="str">
        <f t="shared" si="47"/>
        <v>-</v>
      </c>
    </row>
    <row r="137">
      <c r="A137" s="168">
        <v>120.0</v>
      </c>
      <c r="B137" s="372" t="s">
        <v>912</v>
      </c>
      <c r="C137" s="146" t="str">
        <f>IF(B137&gt;1,VLOOKUP(B137,DB!$D$4:$E$800,2,0),"")</f>
        <v>G VI</v>
      </c>
      <c r="D137" s="373">
        <v>0.8666666666666667</v>
      </c>
      <c r="E137" s="374" t="b">
        <v>1</v>
      </c>
      <c r="F137" s="375">
        <v>0.9348671990737785</v>
      </c>
      <c r="G137" s="376" t="b">
        <v>1</v>
      </c>
      <c r="H137" s="377" t="s">
        <v>1096</v>
      </c>
      <c r="I137" s="221" t="s">
        <v>1284</v>
      </c>
      <c r="J137" s="150" t="s">
        <v>1204</v>
      </c>
      <c r="K137" s="378"/>
      <c r="L137" s="379"/>
      <c r="M137" s="168" t="s">
        <v>1153</v>
      </c>
      <c r="N137" s="384"/>
      <c r="O137" s="385" t="str">
        <f t="shared" si="48"/>
        <v/>
      </c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>
        <f t="shared" si="40"/>
        <v>0.8666666667</v>
      </c>
      <c r="AE137" s="133">
        <f t="shared" si="47"/>
        <v>0.9348671991</v>
      </c>
    </row>
    <row r="138">
      <c r="A138" s="272">
        <v>121.0</v>
      </c>
      <c r="B138" s="115" t="s">
        <v>383</v>
      </c>
      <c r="C138" s="117" t="str">
        <f>IF(B138&gt;1,VLOOKUP(B138,DB!$D$4:$E$800,2,0),"")</f>
        <v>A 320</v>
      </c>
      <c r="D138" s="252">
        <v>0.8763888888888889</v>
      </c>
      <c r="E138" s="229" t="b">
        <v>1</v>
      </c>
      <c r="F138" s="119"/>
      <c r="G138" s="192" t="b">
        <v>0</v>
      </c>
      <c r="H138" s="230" t="s">
        <v>1084</v>
      </c>
      <c r="I138" s="122" t="str">
        <f>IF(K138&gt;1,VLOOKUP(K138,DB!$A$4:$B$500,2,0),"")</f>
        <v>WARR</v>
      </c>
      <c r="J138" s="123" t="str">
        <f>IF(L138&gt;1,VLOOKUP(L138,DB!$A$4:$B$500,2,0),"")</f>
        <v/>
      </c>
      <c r="K138" s="124" t="s">
        <v>493</v>
      </c>
      <c r="L138" s="125"/>
      <c r="M138" s="115" t="str">
        <f>IF(B138&gt;1,VLOOKUP(B138,DB!$D$4:$F$800,3,0),"")</f>
        <v>CITILINK</v>
      </c>
      <c r="N138" s="193"/>
      <c r="O138" s="128" t="str">
        <f t="shared" si="48"/>
        <v>RON</v>
      </c>
      <c r="Q138" s="64" t="str">
        <f t="shared" si="35"/>
        <v>B1</v>
      </c>
      <c r="R138" s="64" t="str">
        <f t="shared" si="36"/>
        <v>RON</v>
      </c>
      <c r="S138" s="64" t="str">
        <f t="shared" si="37"/>
        <v>A 320</v>
      </c>
      <c r="T138" s="64" t="str">
        <f t="shared" si="38"/>
        <v>PK-GLU</v>
      </c>
      <c r="U138" s="64" t="str">
        <f t="shared" si="39"/>
        <v>CITILINK</v>
      </c>
      <c r="AD138" s="133">
        <f t="shared" si="40"/>
        <v>0.8763888889</v>
      </c>
      <c r="AE138" s="133" t="str">
        <f t="shared" si="47"/>
        <v>-</v>
      </c>
    </row>
    <row r="139">
      <c r="A139" s="168">
        <v>122.0</v>
      </c>
      <c r="B139" s="372" t="s">
        <v>303</v>
      </c>
      <c r="C139" s="146" t="str">
        <f>IF(B139&gt;1,VLOOKUP(B139,DB!$D$4:$E$800,2,0),"")</f>
        <v>A 320</v>
      </c>
      <c r="D139" s="373">
        <v>0.8888888888888888</v>
      </c>
      <c r="E139" s="374" t="b">
        <v>1</v>
      </c>
      <c r="F139" s="375"/>
      <c r="G139" s="376" t="b">
        <v>0</v>
      </c>
      <c r="H139" s="377" t="s">
        <v>1088</v>
      </c>
      <c r="I139" s="152" t="str">
        <f>IF(K139&gt;1,VLOOKUP(K139,DB!$A$4:$B$500,2,0),"")</f>
        <v>WARR</v>
      </c>
      <c r="J139" s="153" t="str">
        <f>IF(L139&gt;1,VLOOKUP(L139,DB!$A$4:$B$500,2,0),"")</f>
        <v/>
      </c>
      <c r="K139" s="378" t="s">
        <v>200</v>
      </c>
      <c r="L139" s="379"/>
      <c r="M139" s="168" t="str">
        <f>IF(B139&gt;1,VLOOKUP(B139,DB!$D$4:$F$800,3,0),"")</f>
        <v>BATIK AIR</v>
      </c>
      <c r="N139" s="384"/>
      <c r="O139" s="385" t="str">
        <f t="shared" si="48"/>
        <v>RON</v>
      </c>
      <c r="Q139" s="64" t="str">
        <f t="shared" si="35"/>
        <v>B10</v>
      </c>
      <c r="R139" s="64" t="str">
        <f t="shared" si="36"/>
        <v>RON</v>
      </c>
      <c r="S139" s="64" t="str">
        <f t="shared" si="37"/>
        <v>A 320</v>
      </c>
      <c r="T139" s="64" t="str">
        <f t="shared" si="38"/>
        <v>PK-LUS</v>
      </c>
      <c r="U139" s="64" t="str">
        <f t="shared" si="39"/>
        <v>BATIK AIR</v>
      </c>
      <c r="AD139" s="133">
        <f t="shared" si="40"/>
        <v>0.8888888889</v>
      </c>
      <c r="AE139" s="133" t="str">
        <f t="shared" si="47"/>
        <v>-</v>
      </c>
    </row>
    <row r="140">
      <c r="A140" s="272">
        <v>123.0</v>
      </c>
      <c r="B140" s="272" t="s">
        <v>413</v>
      </c>
      <c r="C140" s="117" t="str">
        <f>IF(B140&gt;1,VLOOKUP(B140,DB!$D$4:$E$800,2,0),"")</f>
        <v>A 320</v>
      </c>
      <c r="D140" s="273">
        <v>0.9251928587909788</v>
      </c>
      <c r="E140" s="274" t="b">
        <v>1</v>
      </c>
      <c r="F140" s="275"/>
      <c r="G140" s="276" t="b">
        <v>0</v>
      </c>
      <c r="H140" s="277" t="s">
        <v>1092</v>
      </c>
      <c r="I140" s="122" t="str">
        <f>IF(K140&gt;1,VLOOKUP(K140,DB!$A$4:$B$500,2,0),"")</f>
        <v>WIMM</v>
      </c>
      <c r="J140" s="123" t="str">
        <f>IF(L140&gt;1,VLOOKUP(L140,DB!$A$4:$B$500,2,0),"")</f>
        <v/>
      </c>
      <c r="K140" s="278" t="s">
        <v>441</v>
      </c>
      <c r="L140" s="279"/>
      <c r="M140" s="115" t="str">
        <f>IF(B140&gt;1,VLOOKUP(B140,DB!$D$4:$F$800,3,0),"")</f>
        <v>CITILINK</v>
      </c>
      <c r="N140" s="280"/>
      <c r="O140" s="281" t="str">
        <f t="shared" si="48"/>
        <v>RON</v>
      </c>
      <c r="Q140" s="64" t="str">
        <f t="shared" si="35"/>
        <v>B3</v>
      </c>
      <c r="R140" s="64" t="str">
        <f t="shared" si="36"/>
        <v>RON</v>
      </c>
      <c r="S140" s="64" t="str">
        <f t="shared" si="37"/>
        <v>A 320</v>
      </c>
      <c r="T140" s="64" t="str">
        <f t="shared" si="38"/>
        <v>PK-GQI</v>
      </c>
      <c r="U140" s="64" t="str">
        <f t="shared" si="39"/>
        <v>CITILINK</v>
      </c>
      <c r="AD140" s="133">
        <f t="shared" si="40"/>
        <v>0.9251928588</v>
      </c>
      <c r="AE140" s="133" t="str">
        <f t="shared" si="47"/>
        <v>-</v>
      </c>
    </row>
    <row r="141">
      <c r="A141" s="168">
        <v>124.0</v>
      </c>
      <c r="B141" s="168" t="s">
        <v>912</v>
      </c>
      <c r="C141" s="146" t="str">
        <f>IF(B141&gt;1,VLOOKUP(B141,DB!$D$4:$E$800,2,0),"")</f>
        <v>G VI</v>
      </c>
      <c r="D141" s="259">
        <v>0.9381944444444444</v>
      </c>
      <c r="E141" s="231" t="b">
        <v>1</v>
      </c>
      <c r="F141" s="148"/>
      <c r="G141" s="190" t="b">
        <v>0</v>
      </c>
      <c r="H141" s="228" t="s">
        <v>1204</v>
      </c>
      <c r="I141" s="221" t="s">
        <v>1096</v>
      </c>
      <c r="J141" s="153" t="str">
        <f>IF(L141&gt;1,VLOOKUP(L141,DB!$A$4:$B$500,2,0),"")</f>
        <v/>
      </c>
      <c r="K141" s="169"/>
      <c r="L141" s="172"/>
      <c r="M141" s="168" t="s">
        <v>1153</v>
      </c>
      <c r="N141" s="200"/>
      <c r="O141" s="155" t="str">
        <f t="shared" si="48"/>
        <v>RON</v>
      </c>
      <c r="Q141" s="64" t="str">
        <f t="shared" si="35"/>
        <v>RW01</v>
      </c>
      <c r="R141" s="64" t="str">
        <f t="shared" si="36"/>
        <v>RON</v>
      </c>
      <c r="S141" s="64" t="str">
        <f t="shared" si="37"/>
        <v>G VI</v>
      </c>
      <c r="T141" s="64" t="str">
        <f t="shared" si="38"/>
        <v>T7-X14</v>
      </c>
      <c r="U141" s="64" t="str">
        <f t="shared" si="39"/>
        <v>AFM</v>
      </c>
      <c r="AD141" s="133">
        <f t="shared" si="40"/>
        <v>0.9381944444</v>
      </c>
      <c r="AE141" s="133" t="str">
        <f t="shared" si="47"/>
        <v>-</v>
      </c>
    </row>
    <row r="142">
      <c r="A142" s="272">
        <v>125.0</v>
      </c>
      <c r="B142" s="272" t="s">
        <v>24</v>
      </c>
      <c r="C142" s="117" t="str">
        <f>IF(B142&gt;1,VLOOKUP(B142,DB!$D$4:$E$800,2,0),"")</f>
        <v>B 733</v>
      </c>
      <c r="D142" s="273">
        <v>0.9402777777777778</v>
      </c>
      <c r="E142" s="274" t="b">
        <v>1</v>
      </c>
      <c r="F142" s="275"/>
      <c r="G142" s="276" t="b">
        <v>0</v>
      </c>
      <c r="H142" s="277" t="s">
        <v>1101</v>
      </c>
      <c r="I142" s="219" t="s">
        <v>1077</v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>AIRNESIA</v>
      </c>
      <c r="N142" s="280"/>
      <c r="O142" s="281" t="str">
        <f t="shared" si="48"/>
        <v>RON</v>
      </c>
      <c r="Q142" s="64" t="str">
        <f t="shared" si="35"/>
        <v>B13</v>
      </c>
      <c r="R142" s="64" t="str">
        <f t="shared" si="36"/>
        <v>RON</v>
      </c>
      <c r="S142" s="64" t="str">
        <f t="shared" si="37"/>
        <v>B 733</v>
      </c>
      <c r="T142" s="64" t="str">
        <f t="shared" si="38"/>
        <v>PK-NMI</v>
      </c>
      <c r="U142" s="64" t="str">
        <f t="shared" si="39"/>
        <v>AIRNESIA</v>
      </c>
      <c r="AD142" s="133">
        <f t="shared" si="40"/>
        <v>0.9402777778</v>
      </c>
      <c r="AE142" s="133" t="str">
        <f t="shared" si="47"/>
        <v>-</v>
      </c>
    </row>
    <row r="143">
      <c r="A143" s="168">
        <v>126.0</v>
      </c>
      <c r="B143" s="168" t="s">
        <v>757</v>
      </c>
      <c r="C143" s="146" t="str">
        <f>IF(B143&gt;1,VLOOKUP(B143,DB!$D$4:$E$800,2,0),"")</f>
        <v>BBJ 2</v>
      </c>
      <c r="D143" s="259">
        <v>0.9576388888888889</v>
      </c>
      <c r="E143" s="231" t="b">
        <v>1</v>
      </c>
      <c r="F143" s="148"/>
      <c r="G143" s="190" t="b">
        <v>0</v>
      </c>
      <c r="H143" s="228" t="s">
        <v>1079</v>
      </c>
      <c r="I143" s="221" t="s">
        <v>1146</v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>PTN</v>
      </c>
      <c r="N143" s="200"/>
      <c r="O143" s="155" t="str">
        <f t="shared" si="48"/>
        <v>RON</v>
      </c>
      <c r="Q143" s="64" t="str">
        <f t="shared" si="35"/>
        <v>B7</v>
      </c>
      <c r="R143" s="64" t="str">
        <f t="shared" si="36"/>
        <v>RON</v>
      </c>
      <c r="S143" s="64" t="str">
        <f t="shared" si="37"/>
        <v>BBJ 2</v>
      </c>
      <c r="T143" s="64" t="str">
        <f t="shared" si="38"/>
        <v>PK-GRD</v>
      </c>
      <c r="U143" s="64" t="str">
        <f t="shared" si="39"/>
        <v>PTN</v>
      </c>
      <c r="AD143" s="133">
        <f t="shared" si="40"/>
        <v>0.9576388889</v>
      </c>
      <c r="AE143" s="133" t="str">
        <f t="shared" si="47"/>
        <v>-</v>
      </c>
    </row>
    <row r="144">
      <c r="A144" s="272">
        <v>127.0</v>
      </c>
      <c r="B144" s="272" t="s">
        <v>321</v>
      </c>
      <c r="C144" s="117" t="str">
        <f>IF(B144&gt;1,VLOOKUP(B144,DB!$D$4:$E$800,2,0),"")</f>
        <v>A 320</v>
      </c>
      <c r="D144" s="273">
        <v>0.9347222222222222</v>
      </c>
      <c r="E144" s="274" t="b">
        <v>1</v>
      </c>
      <c r="F144" s="275"/>
      <c r="G144" s="276" t="b">
        <v>0</v>
      </c>
      <c r="H144" s="277" t="s">
        <v>1146</v>
      </c>
      <c r="I144" s="219" t="s">
        <v>1100</v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>BATIK AIR</v>
      </c>
      <c r="N144" s="280"/>
      <c r="O144" s="281" t="str">
        <f t="shared" si="48"/>
        <v>RON</v>
      </c>
      <c r="Q144" s="64" t="str">
        <f t="shared" si="35"/>
        <v>SA09</v>
      </c>
      <c r="R144" s="64" t="str">
        <f t="shared" si="36"/>
        <v>RON</v>
      </c>
      <c r="S144" s="64" t="str">
        <f t="shared" si="37"/>
        <v>A 320</v>
      </c>
      <c r="T144" s="64" t="str">
        <f t="shared" si="38"/>
        <v>PK-LZH</v>
      </c>
      <c r="U144" s="64" t="str">
        <f t="shared" si="39"/>
        <v>BATIK AIR</v>
      </c>
      <c r="AD144" s="133">
        <f t="shared" si="40"/>
        <v>0.9347222222</v>
      </c>
      <c r="AE144" s="133" t="str">
        <f t="shared" si="47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48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7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48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7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48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7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48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7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48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7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48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7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48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7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48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7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48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7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48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7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48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7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48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7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48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7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48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7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48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7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48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7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48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7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48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7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48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7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48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7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48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7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48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7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48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7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45791.0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116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18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31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PK-LUQ</v>
      </c>
      <c r="X18" s="131" t="str">
        <f t="shared" si="6"/>
        <v>A 320</v>
      </c>
      <c r="Y18" s="132" t="str">
        <f t="shared" si="7"/>
        <v>BATIK AIR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1</v>
      </c>
      <c r="AU18" s="141">
        <f t="shared" si="17"/>
        <v>1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1</v>
      </c>
      <c r="BI18" s="141">
        <f t="shared" si="31"/>
        <v>0</v>
      </c>
      <c r="BJ18" s="142">
        <f t="shared" si="32"/>
        <v>0</v>
      </c>
      <c r="BK18" s="143">
        <f t="shared" si="33"/>
        <v>6</v>
      </c>
    </row>
    <row r="19">
      <c r="A19" s="144">
        <v>2.0</v>
      </c>
      <c r="B19" s="145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432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PK-GLU</v>
      </c>
      <c r="X19" s="160" t="str">
        <f t="shared" si="6"/>
        <v>A 320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1</v>
      </c>
      <c r="AT19" s="141">
        <f t="shared" si="16"/>
        <v>0</v>
      </c>
      <c r="AU19" s="141">
        <f t="shared" si="17"/>
        <v>1</v>
      </c>
      <c r="AV19" s="141">
        <f t="shared" si="18"/>
        <v>1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6</v>
      </c>
    </row>
    <row r="20">
      <c r="A20" s="115">
        <v>3.0</v>
      </c>
      <c r="B20" s="116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18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PK-LUH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145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432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PK-GJV</v>
      </c>
      <c r="X21" s="160" t="str">
        <f t="shared" si="6"/>
        <v>ATR 72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1</v>
      </c>
      <c r="AI21" s="165">
        <f>COUNTIFS($AE$18:$AE$167,"&gt;04:00",$AE$18:$AE$167,"&lt;=05:00")</f>
        <v>1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1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116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18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PK-GQI</v>
      </c>
      <c r="X22" s="131" t="str">
        <f t="shared" si="6"/>
        <v>A 320</v>
      </c>
      <c r="Y22" s="132" t="str">
        <f t="shared" si="7"/>
        <v>CITILINK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1</v>
      </c>
      <c r="AI22" s="137">
        <f>COUNTIFS($AE$18:$AE$167,"&gt;05:00",$AE$18:$AE$167,"&lt;=06:00")</f>
        <v>5</v>
      </c>
      <c r="AJ22" s="138">
        <f t="shared" si="8"/>
        <v>6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1</v>
      </c>
      <c r="BI22" s="141">
        <f t="shared" si="31"/>
        <v>0</v>
      </c>
      <c r="BJ22" s="142">
        <f t="shared" si="32"/>
        <v>0</v>
      </c>
      <c r="BK22" s="143">
        <f t="shared" si="33"/>
        <v>5</v>
      </c>
    </row>
    <row r="23">
      <c r="A23" s="168">
        <v>6.0</v>
      </c>
      <c r="B23" s="14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432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3</v>
      </c>
      <c r="AI23" s="165">
        <f>COUNTIFS($AE$18:$AE$167,"&gt;06:00",$AE$18:$AE$167,"&lt;=07:00")</f>
        <v>3</v>
      </c>
      <c r="AJ23" s="109">
        <f t="shared" si="8"/>
        <v>6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1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3</v>
      </c>
    </row>
    <row r="24">
      <c r="A24" s="115">
        <v>7.0</v>
      </c>
      <c r="B24" s="116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18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>PK-GMW</v>
      </c>
      <c r="X24" s="131" t="str">
        <f t="shared" si="6"/>
        <v>B 738</v>
      </c>
      <c r="Y24" s="132" t="str">
        <f t="shared" si="7"/>
        <v>GARUDA</v>
      </c>
      <c r="Z24" s="104" t="b">
        <v>1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2</v>
      </c>
      <c r="AI24" s="137">
        <f>COUNTIFS($AE$18:$AE$167,"&gt;07:00",$AE$18:$AE$167,"&lt;=08:00")</f>
        <v>3</v>
      </c>
      <c r="AJ24" s="138">
        <f t="shared" si="8"/>
        <v>5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1</v>
      </c>
      <c r="AY24" s="141">
        <f t="shared" si="21"/>
        <v>0</v>
      </c>
      <c r="AZ24" s="141">
        <f t="shared" si="22"/>
        <v>1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1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3</v>
      </c>
    </row>
    <row r="25">
      <c r="A25" s="168">
        <v>8.0</v>
      </c>
      <c r="B25" s="145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432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5</v>
      </c>
      <c r="AI25" s="165">
        <f>COUNTIFS($AE$18:$AE$167,"&gt;08:00",$AE$18:$AE$167,"&lt;=09:00")</f>
        <v>4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1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0</v>
      </c>
      <c r="BG25" s="141">
        <f t="shared" si="29"/>
        <v>1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116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18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6</v>
      </c>
      <c r="AI26" s="137">
        <f>COUNTIFS($AE$18:$AE$167,"&gt;09:00",$AE$18:$AE$167,"&lt;=10:00")</f>
        <v>8</v>
      </c>
      <c r="AJ26" s="138">
        <f t="shared" si="8"/>
        <v>14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1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145" t="s">
        <v>1050</v>
      </c>
      <c r="C27" s="146" t="str">
        <f>IF(B27&gt;1,VLOOKUP(B27,DB!$D$4:$E$800,2,0),"")</f>
        <v>KING AIR</v>
      </c>
      <c r="D27" s="259" t="s">
        <v>7</v>
      </c>
      <c r="E27" s="148" t="b">
        <v>0</v>
      </c>
      <c r="F27" s="148">
        <v>0.25763888888888886</v>
      </c>
      <c r="G27" s="150" t="b">
        <v>1</v>
      </c>
      <c r="H27" s="432" t="s">
        <v>1135</v>
      </c>
      <c r="I27" s="152" t="str">
        <f>IF(K27&gt;1,VLOOKUP(K27,DB!$A$4:$B$500,2,0),"")</f>
        <v>EX RON</v>
      </c>
      <c r="J27" s="150" t="s">
        <v>1081</v>
      </c>
      <c r="K27" s="169" t="s">
        <v>7</v>
      </c>
      <c r="L27" s="172"/>
      <c r="M27" s="168" t="s">
        <v>1138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>PK-LUV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>
        <f t="shared" si="41"/>
        <v>0.2576388889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4</v>
      </c>
      <c r="AJ27" s="109">
        <f t="shared" si="8"/>
        <v>6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1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116" t="s">
        <v>705</v>
      </c>
      <c r="C28" s="117" t="str">
        <f>IF(B28&gt;1,VLOOKUP(B28,DB!$D$4:$E$800,2,0),"")</f>
        <v>CT 680</v>
      </c>
      <c r="D28" s="252" t="s">
        <v>7</v>
      </c>
      <c r="E28" s="119" t="b">
        <v>0</v>
      </c>
      <c r="F28" s="119">
        <v>0.5909722222222222</v>
      </c>
      <c r="G28" s="120" t="b">
        <v>1</v>
      </c>
      <c r="H28" s="218" t="s">
        <v>1137</v>
      </c>
      <c r="I28" s="122" t="str">
        <f>IF(K28&gt;1,VLOOKUP(K28,DB!$A$4:$B$500,2,0),"")</f>
        <v>EX RON</v>
      </c>
      <c r="J28" s="120" t="s">
        <v>1079</v>
      </c>
      <c r="K28" s="124" t="s">
        <v>7</v>
      </c>
      <c r="L28" s="128"/>
      <c r="M28" s="115" t="str">
        <f>IF(B28&gt;1,VLOOKUP(B28,DB!$D$4:$F$800,3,0),"")</f>
        <v>JIP</v>
      </c>
      <c r="N28" s="171"/>
      <c r="O28" s="128" t="str">
        <f t="shared" si="34"/>
        <v/>
      </c>
      <c r="Q28" s="64" t="str">
        <f t="shared" si="35"/>
        <v/>
      </c>
      <c r="R28" s="64" t="str">
        <f t="shared" si="36"/>
        <v/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>PK-LUI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>
        <f t="shared" si="41"/>
        <v>0.5909722222</v>
      </c>
      <c r="AF28" s="134">
        <v>0.45902777777777776</v>
      </c>
      <c r="AG28" s="135">
        <v>0.5</v>
      </c>
      <c r="AH28" s="136">
        <f>COUNTIFS($AD$18:$AD$167,"&gt;11:00",$AD$18:$AD$167,"&lt;=12:00")</f>
        <v>6</v>
      </c>
      <c r="AI28" s="137">
        <f>COUNTIFS($AE$18:$AE$167,"&gt;11:00",$AE$18:$AE$167,"&lt;=12:00")</f>
        <v>3</v>
      </c>
      <c r="AJ28" s="138">
        <f t="shared" si="8"/>
        <v>9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1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1</v>
      </c>
      <c r="BC28" s="141">
        <f t="shared" si="25"/>
        <v>0</v>
      </c>
      <c r="BD28" s="141">
        <f t="shared" si="26"/>
        <v>1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145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151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5</v>
      </c>
      <c r="AI29" s="165">
        <f>COUNTIFS($AE$18:$AE$167,"&gt;12:00",$AE$18:$AE$167,"&lt;=13:00")</f>
        <v>5</v>
      </c>
      <c r="AJ29" s="109">
        <f t="shared" si="8"/>
        <v>10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1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1</v>
      </c>
      <c r="BD29" s="141">
        <f t="shared" si="26"/>
        <v>0</v>
      </c>
      <c r="BE29" s="141">
        <f t="shared" si="27"/>
        <v>0</v>
      </c>
      <c r="BF29" s="141">
        <f t="shared" si="28"/>
        <v>1</v>
      </c>
      <c r="BG29" s="141">
        <f t="shared" si="29"/>
        <v>1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4</v>
      </c>
    </row>
    <row r="30">
      <c r="A30" s="115">
        <v>13.0</v>
      </c>
      <c r="B30" s="116" t="s">
        <v>1042</v>
      </c>
      <c r="C30" s="117" t="str">
        <f>IF(B30&gt;1,VLOOKUP(B30,DB!$D$4:$E$800,2,0),"")</f>
        <v>DHC 6</v>
      </c>
      <c r="D30" s="252" t="s">
        <v>7</v>
      </c>
      <c r="E30" s="119" t="b">
        <v>0</v>
      </c>
      <c r="F30" s="119"/>
      <c r="G30" s="120" t="b">
        <v>0</v>
      </c>
      <c r="H30" s="121" t="s">
        <v>1148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AIRFAST</v>
      </c>
      <c r="N30" s="171"/>
      <c r="O30" s="128" t="str">
        <f t="shared" si="34"/>
        <v>RON</v>
      </c>
      <c r="Q30" s="64" t="str">
        <f t="shared" si="35"/>
        <v>SA02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PK-OCI</v>
      </c>
      <c r="U30" s="64" t="str">
        <f t="shared" si="39"/>
        <v>AIRFAST</v>
      </c>
      <c r="V30" s="129" t="s">
        <v>1088</v>
      </c>
      <c r="W30" s="130" t="str">
        <f t="shared" si="5"/>
        <v>PK-LAO</v>
      </c>
      <c r="X30" s="131" t="str">
        <f t="shared" si="6"/>
        <v>A 320</v>
      </c>
      <c r="Y30" s="132" t="str">
        <f t="shared" si="7"/>
        <v>BATIK AIR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4</v>
      </c>
      <c r="AI30" s="137">
        <f>COUNTIFS($AE$18:$AE$167,"&gt;13:00",$AE$18:$AE$167,"&lt;=14:00")</f>
        <v>5</v>
      </c>
      <c r="AJ30" s="138">
        <f t="shared" si="8"/>
        <v>9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1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1</v>
      </c>
    </row>
    <row r="31">
      <c r="A31" s="168">
        <v>14.0</v>
      </c>
      <c r="B31" s="145" t="s">
        <v>992</v>
      </c>
      <c r="C31" s="146" t="str">
        <f>IF(B31&gt;1,VLOOKUP(B31,DB!$D$4:$E$800,2,0),"")</f>
        <v>DHC 6</v>
      </c>
      <c r="D31" s="259" t="s">
        <v>7</v>
      </c>
      <c r="E31" s="148" t="b">
        <v>0</v>
      </c>
      <c r="F31" s="148"/>
      <c r="G31" s="150" t="b">
        <v>0</v>
      </c>
      <c r="H31" s="151" t="s">
        <v>1140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AIRFAST</v>
      </c>
      <c r="N31" s="170"/>
      <c r="O31" s="155" t="str">
        <f t="shared" si="34"/>
        <v>RON</v>
      </c>
      <c r="Q31" s="64" t="str">
        <f t="shared" si="35"/>
        <v>SA03</v>
      </c>
      <c r="R31" s="64" t="str">
        <f t="shared" si="36"/>
        <v>RON</v>
      </c>
      <c r="S31" s="64" t="str">
        <f t="shared" si="37"/>
        <v>DHC 6</v>
      </c>
      <c r="T31" s="64" t="str">
        <f t="shared" si="38"/>
        <v>PK-OCF</v>
      </c>
      <c r="U31" s="64" t="str">
        <f t="shared" si="39"/>
        <v>AIRFAST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7</v>
      </c>
      <c r="AJ31" s="109">
        <f t="shared" si="8"/>
        <v>12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1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1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1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116" t="s">
        <v>31</v>
      </c>
      <c r="C32" s="117" t="str">
        <f>IF(B32&gt;1,VLOOKUP(B32,DB!$D$4:$E$800,2,0),"")</f>
        <v>B 734</v>
      </c>
      <c r="D32" s="252" t="s">
        <v>7</v>
      </c>
      <c r="E32" s="119" t="b">
        <v>0</v>
      </c>
      <c r="F32" s="119"/>
      <c r="G32" s="120" t="b">
        <v>0</v>
      </c>
      <c r="H32" s="121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B. B. N.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B 734</v>
      </c>
      <c r="T32" s="64" t="str">
        <f t="shared" si="38"/>
        <v>PK-BBJ</v>
      </c>
      <c r="U32" s="64" t="str">
        <f t="shared" si="39"/>
        <v>B. B. N.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3</v>
      </c>
      <c r="AI32" s="137">
        <f>COUNTIFS($AE$18:$AE$167,"&gt;15:00",$AE$18:$AE$167,"&lt;=16:00")</f>
        <v>0</v>
      </c>
      <c r="AJ32" s="138">
        <f t="shared" si="8"/>
        <v>3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1</v>
      </c>
      <c r="AR32" s="141">
        <f t="shared" si="14"/>
        <v>0</v>
      </c>
      <c r="AS32" s="141">
        <f t="shared" si="15"/>
        <v>1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1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145" t="s">
        <v>739</v>
      </c>
      <c r="C33" s="146" t="str">
        <f>IF(B33&gt;1,VLOOKUP(B33,DB!$D$4:$E$800,2,0),"")</f>
        <v>GLEX</v>
      </c>
      <c r="D33" s="259" t="s">
        <v>7</v>
      </c>
      <c r="E33" s="148" t="b">
        <v>0</v>
      </c>
      <c r="F33" s="148"/>
      <c r="G33" s="150" t="b">
        <v>0</v>
      </c>
      <c r="H33" s="151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PREMI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GLEX</v>
      </c>
      <c r="T33" s="64" t="str">
        <f t="shared" si="38"/>
        <v>N-970NX</v>
      </c>
      <c r="U33" s="64" t="str">
        <f t="shared" si="39"/>
        <v>PREMI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7</v>
      </c>
      <c r="AI33" s="165">
        <f>COUNTIFS($AE$18:$AE$167,"&gt;16:00",$AE$18:$AE$167,"&lt;=17:00")</f>
        <v>6</v>
      </c>
      <c r="AJ33" s="109">
        <f t="shared" si="8"/>
        <v>13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1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116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121" t="s">
        <v>1143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SA06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7</v>
      </c>
      <c r="AI34" s="137">
        <f>COUNTIFS($AE$18:$AE$167,"&gt;17:00",$AE$18:$AE$167,"&lt;=18:00")</f>
        <v>5</v>
      </c>
      <c r="AJ34" s="138">
        <f t="shared" si="8"/>
        <v>12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1</v>
      </c>
      <c r="AR34" s="187">
        <f t="shared" si="42"/>
        <v>0</v>
      </c>
      <c r="AS34" s="187">
        <f t="shared" si="42"/>
        <v>3</v>
      </c>
      <c r="AT34" s="187">
        <f t="shared" si="42"/>
        <v>2</v>
      </c>
      <c r="AU34" s="187">
        <f t="shared" si="42"/>
        <v>5</v>
      </c>
      <c r="AV34" s="187">
        <f t="shared" si="42"/>
        <v>4</v>
      </c>
      <c r="AW34" s="187">
        <f t="shared" si="42"/>
        <v>2</v>
      </c>
      <c r="AX34" s="187">
        <f t="shared" si="42"/>
        <v>6</v>
      </c>
      <c r="AY34" s="187">
        <f t="shared" si="42"/>
        <v>4</v>
      </c>
      <c r="AZ34" s="187">
        <f t="shared" si="42"/>
        <v>4</v>
      </c>
      <c r="BA34" s="187">
        <f t="shared" si="42"/>
        <v>5</v>
      </c>
      <c r="BB34" s="187">
        <f t="shared" si="42"/>
        <v>2</v>
      </c>
      <c r="BC34" s="187">
        <f t="shared" si="42"/>
        <v>6</v>
      </c>
      <c r="BD34" s="187">
        <f t="shared" si="42"/>
        <v>6</v>
      </c>
      <c r="BE34" s="187">
        <f t="shared" si="42"/>
        <v>0</v>
      </c>
      <c r="BF34" s="187">
        <f t="shared" si="42"/>
        <v>2</v>
      </c>
      <c r="BG34" s="187">
        <f t="shared" si="42"/>
        <v>4</v>
      </c>
      <c r="BH34" s="187">
        <f t="shared" si="42"/>
        <v>4</v>
      </c>
      <c r="BI34" s="187">
        <f t="shared" si="42"/>
        <v>0</v>
      </c>
      <c r="BJ34" s="188">
        <f t="shared" si="42"/>
        <v>0</v>
      </c>
    </row>
    <row r="35">
      <c r="A35" s="168">
        <v>18.0</v>
      </c>
      <c r="B35" s="145" t="s">
        <v>321</v>
      </c>
      <c r="C35" s="146" t="str">
        <f>IF(B35&gt;1,VLOOKUP(B35,DB!$D$4:$E$800,2,0),"")</f>
        <v>A 320</v>
      </c>
      <c r="D35" s="259" t="s">
        <v>7</v>
      </c>
      <c r="E35" s="148" t="b">
        <v>0</v>
      </c>
      <c r="F35" s="148">
        <v>0.38125</v>
      </c>
      <c r="G35" s="150" t="b">
        <v>1</v>
      </c>
      <c r="H35" s="432" t="s">
        <v>1144</v>
      </c>
      <c r="I35" s="152" t="str">
        <f>IF(K35&gt;1,VLOOKUP(K35,DB!$A$4:$B$500,2,0),"")</f>
        <v>EX RON</v>
      </c>
      <c r="J35" s="150" t="s">
        <v>1085</v>
      </c>
      <c r="K35" s="169" t="s">
        <v>7</v>
      </c>
      <c r="L35" s="172"/>
      <c r="M35" s="168" t="str">
        <f>IF(B35&gt;1,VLOOKUP(B35,DB!$D$4:$F$800,3,0),"")</f>
        <v>BATIK AIR</v>
      </c>
      <c r="N35" s="170"/>
      <c r="O35" s="155" t="str">
        <f t="shared" si="34"/>
        <v/>
      </c>
      <c r="Q35" s="64" t="str">
        <f t="shared" si="35"/>
        <v/>
      </c>
      <c r="R35" s="64" t="str">
        <f t="shared" si="36"/>
        <v/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1</v>
      </c>
      <c r="AA35" s="64"/>
      <c r="AC35" s="133"/>
      <c r="AD35" s="133" t="str">
        <f t="shared" si="40"/>
        <v>-</v>
      </c>
      <c r="AE35" s="133">
        <f t="shared" si="41"/>
        <v>0.38125</v>
      </c>
      <c r="AF35" s="162">
        <v>0.7506944444444444</v>
      </c>
      <c r="AG35" s="163">
        <v>0.7916666666666666</v>
      </c>
      <c r="AH35" s="164">
        <f>COUNTIFS($AD$18:$AD$167,"&gt;18:00",$AD$18:$AD$167,"&lt;=19:00")</f>
        <v>1</v>
      </c>
      <c r="AI35" s="165">
        <f>COUNTIFS($AE$18:$AE$167,"&gt;18:00",$AE$18:$AE$167,"&lt;=19:00")</f>
        <v>3</v>
      </c>
      <c r="AJ35" s="109">
        <f t="shared" si="8"/>
        <v>4</v>
      </c>
    </row>
    <row r="36">
      <c r="A36" s="115">
        <v>19.0</v>
      </c>
      <c r="B36" s="116" t="s">
        <v>906</v>
      </c>
      <c r="C36" s="117" t="str">
        <f>IF(B36&gt;1,VLOOKUP(B36,DB!$D$4:$E$800,2,0),"")</f>
        <v>G IV</v>
      </c>
      <c r="D36" s="252" t="s">
        <v>7</v>
      </c>
      <c r="E36" s="119" t="b">
        <v>0</v>
      </c>
      <c r="F36" s="119"/>
      <c r="G36" s="120" t="b">
        <v>0</v>
      </c>
      <c r="H36" s="218" t="s">
        <v>1145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">
        <v>1153</v>
      </c>
      <c r="N36" s="171"/>
      <c r="O36" s="128" t="str">
        <f t="shared" si="34"/>
        <v>RON</v>
      </c>
      <c r="Q36" s="64" t="str">
        <f t="shared" si="35"/>
        <v>SA08</v>
      </c>
      <c r="R36" s="64" t="str">
        <f t="shared" si="36"/>
        <v>RON</v>
      </c>
      <c r="S36" s="64" t="str">
        <f t="shared" si="37"/>
        <v>G IV</v>
      </c>
      <c r="T36" s="64" t="str">
        <f t="shared" si="38"/>
        <v>T7-HNA</v>
      </c>
      <c r="U36" s="64" t="str">
        <f t="shared" si="39"/>
        <v>AFM</v>
      </c>
      <c r="V36" s="343" t="s">
        <v>1140</v>
      </c>
      <c r="W36" s="344" t="str">
        <f t="shared" si="5"/>
        <v>PK-OCF</v>
      </c>
      <c r="X36" s="345" t="str">
        <f t="shared" si="6"/>
        <v>DHC 6</v>
      </c>
      <c r="Y36" s="346" t="str">
        <f t="shared" si="7"/>
        <v>AIRFAST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2</v>
      </c>
      <c r="AI36" s="137">
        <f>COUNTIFS($AE$18:$AE$167,"&gt;19:00",$AE$18:$AE$167,"&lt;=20:00")</f>
        <v>3</v>
      </c>
      <c r="AJ36" s="138">
        <f t="shared" si="8"/>
        <v>5</v>
      </c>
    </row>
    <row r="37">
      <c r="A37" s="168">
        <v>20.0</v>
      </c>
      <c r="B37" s="145" t="s">
        <v>736</v>
      </c>
      <c r="C37" s="146" t="str">
        <f>IF(B37&gt;1,VLOOKUP(B37,DB!$D$4:$E$800,2,0),"")</f>
        <v>L 1000</v>
      </c>
      <c r="D37" s="259" t="s">
        <v>7</v>
      </c>
      <c r="E37" s="148" t="b">
        <v>0</v>
      </c>
      <c r="F37" s="148"/>
      <c r="G37" s="150" t="b">
        <v>0</v>
      </c>
      <c r="H37" s="432" t="s">
        <v>1146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PREMI</v>
      </c>
      <c r="N37" s="170"/>
      <c r="O37" s="155" t="str">
        <f t="shared" si="34"/>
        <v>RON</v>
      </c>
      <c r="Q37" s="64" t="str">
        <f t="shared" si="35"/>
        <v>SA09</v>
      </c>
      <c r="R37" s="64" t="str">
        <f t="shared" si="36"/>
        <v>RON</v>
      </c>
      <c r="S37" s="64" t="str">
        <f t="shared" si="37"/>
        <v>L 1000</v>
      </c>
      <c r="T37" s="64" t="str">
        <f t="shared" si="38"/>
        <v>N-227GV</v>
      </c>
      <c r="U37" s="64" t="str">
        <f t="shared" si="39"/>
        <v>PREMI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5</v>
      </c>
      <c r="AI37" s="165">
        <f>COUNTIFS($AE$18:$AE$167,"&gt;20:00",$AE$18:$AE$167,"&lt;=21:00")</f>
        <v>1</v>
      </c>
      <c r="AJ37" s="109">
        <f t="shared" si="8"/>
        <v>6</v>
      </c>
    </row>
    <row r="38">
      <c r="A38" s="115">
        <v>21.0</v>
      </c>
      <c r="B38" s="116" t="s">
        <v>920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18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1153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VP-CGO</v>
      </c>
      <c r="U38" s="64" t="str">
        <f t="shared" si="39"/>
        <v>AFM</v>
      </c>
      <c r="V38" s="343" t="s">
        <v>1142</v>
      </c>
      <c r="W38" s="344" t="str">
        <f t="shared" si="5"/>
        <v>N-970NX</v>
      </c>
      <c r="X38" s="345" t="str">
        <f t="shared" si="6"/>
        <v>GLEX</v>
      </c>
      <c r="Y38" s="346" t="str">
        <f t="shared" si="7"/>
        <v>PREMI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2</v>
      </c>
      <c r="AJ38" s="138">
        <f t="shared" si="8"/>
        <v>7</v>
      </c>
    </row>
    <row r="39">
      <c r="A39" s="168">
        <v>22.0</v>
      </c>
      <c r="B39" s="433" t="s">
        <v>855</v>
      </c>
      <c r="C39" s="146" t="str">
        <f>IF(B39&gt;1,VLOOKUP(B39,DB!$D$4:$E$800,2,0),"")</f>
        <v>GLEX</v>
      </c>
      <c r="D39" s="259" t="s">
        <v>7</v>
      </c>
      <c r="E39" s="189" t="b">
        <v>0</v>
      </c>
      <c r="F39" s="148"/>
      <c r="G39" s="190" t="b">
        <v>0</v>
      </c>
      <c r="H39" s="432" t="s">
        <v>1149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759</v>
      </c>
      <c r="N39" s="170"/>
      <c r="O39" s="155" t="str">
        <f t="shared" si="34"/>
        <v>RON</v>
      </c>
      <c r="Q39" s="64" t="str">
        <f t="shared" si="35"/>
        <v>SA11</v>
      </c>
      <c r="R39" s="64" t="str">
        <f t="shared" si="36"/>
        <v>RON</v>
      </c>
      <c r="S39" s="64" t="str">
        <f t="shared" si="37"/>
        <v>GLEX</v>
      </c>
      <c r="T39" s="64" t="str">
        <f t="shared" si="38"/>
        <v>N-11UB</v>
      </c>
      <c r="U39" s="64" t="str">
        <f t="shared" si="39"/>
        <v>PTN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3</v>
      </c>
      <c r="AJ39" s="109">
        <f t="shared" si="8"/>
        <v>4</v>
      </c>
    </row>
    <row r="40">
      <c r="A40" s="115">
        <v>23.0</v>
      </c>
      <c r="B40" s="297" t="s">
        <v>885</v>
      </c>
      <c r="C40" s="117" t="str">
        <f>IF(B40&gt;1,VLOOKUP(B40,DB!$D$4:$E$800,2,0),"")</f>
        <v>CL 850</v>
      </c>
      <c r="D40" s="252" t="s">
        <v>7</v>
      </c>
      <c r="E40" s="191" t="b">
        <v>0</v>
      </c>
      <c r="F40" s="119"/>
      <c r="G40" s="192" t="b">
        <v>0</v>
      </c>
      <c r="H40" s="434" t="s">
        <v>1150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738</v>
      </c>
      <c r="N40" s="193"/>
      <c r="O40" s="128" t="str">
        <f t="shared" si="34"/>
        <v>RON</v>
      </c>
      <c r="Q40" s="64" t="str">
        <f t="shared" si="35"/>
        <v>SA12</v>
      </c>
      <c r="R40" s="64" t="str">
        <f t="shared" si="36"/>
        <v>RON</v>
      </c>
      <c r="S40" s="64" t="str">
        <f t="shared" si="37"/>
        <v>CL 850</v>
      </c>
      <c r="T40" s="64" t="str">
        <f t="shared" si="38"/>
        <v>PK-IDR</v>
      </c>
      <c r="U40" s="64" t="str">
        <f t="shared" si="39"/>
        <v>PREMI</v>
      </c>
      <c r="V40" s="343" t="s">
        <v>1144</v>
      </c>
      <c r="W40" s="344" t="str">
        <f t="shared" si="5"/>
        <v>PK-GRD</v>
      </c>
      <c r="X40" s="345" t="str">
        <f t="shared" si="6"/>
        <v>BBJ 2</v>
      </c>
      <c r="Y40" s="346" t="str">
        <f t="shared" si="7"/>
        <v>PTN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969</v>
      </c>
      <c r="C41" s="146" t="str">
        <f>IF(B41&gt;1,VLOOKUP(B41,DB!$D$4:$E$800,2,0),"")</f>
        <v>ATR 72</v>
      </c>
      <c r="D41" s="259" t="s">
        <v>7</v>
      </c>
      <c r="E41" s="199" t="b">
        <v>0</v>
      </c>
      <c r="F41" s="148"/>
      <c r="G41" s="190" t="b">
        <v>0</v>
      </c>
      <c r="H41" s="300" t="s">
        <v>1192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1134</v>
      </c>
      <c r="N41" s="200"/>
      <c r="O41" s="155" t="str">
        <f t="shared" si="34"/>
        <v>RON</v>
      </c>
      <c r="Q41" s="64" t="str">
        <f t="shared" si="35"/>
        <v>RE01</v>
      </c>
      <c r="R41" s="64" t="str">
        <f t="shared" si="36"/>
        <v>RON</v>
      </c>
      <c r="S41" s="64" t="str">
        <f t="shared" si="37"/>
        <v>ATR 72</v>
      </c>
      <c r="T41" s="64" t="str">
        <f t="shared" si="38"/>
        <v>PK-OTR</v>
      </c>
      <c r="U41" s="64" t="str">
        <f t="shared" si="39"/>
        <v>TAS</v>
      </c>
      <c r="V41" s="158" t="s">
        <v>1145</v>
      </c>
      <c r="W41" s="159" t="str">
        <f t="shared" si="5"/>
        <v>T7-HNA</v>
      </c>
      <c r="X41" s="160" t="str">
        <f t="shared" si="6"/>
        <v>G IV</v>
      </c>
      <c r="Y41" s="161" t="str">
        <f t="shared" si="7"/>
        <v>AFM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71</v>
      </c>
      <c r="AI41" s="204">
        <f t="shared" si="43"/>
        <v>71</v>
      </c>
      <c r="AJ41" s="204">
        <f t="shared" si="43"/>
        <v>142</v>
      </c>
    </row>
    <row r="42">
      <c r="A42" s="115">
        <v>25.0</v>
      </c>
      <c r="B42" s="297" t="s">
        <v>888</v>
      </c>
      <c r="C42" s="117" t="str">
        <f>IF(B42&gt;1,VLOOKUP(B42,DB!$D$4:$E$800,2,0),"")</f>
        <v>EMB 135</v>
      </c>
      <c r="D42" s="252" t="s">
        <v>7</v>
      </c>
      <c r="E42" s="206" t="b">
        <v>0</v>
      </c>
      <c r="F42" s="119"/>
      <c r="G42" s="192" t="b">
        <v>0</v>
      </c>
      <c r="H42" s="299" t="s">
        <v>1193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759</v>
      </c>
      <c r="N42" s="193"/>
      <c r="O42" s="128" t="str">
        <f t="shared" si="34"/>
        <v>RON</v>
      </c>
      <c r="Q42" s="64" t="str">
        <f t="shared" si="35"/>
        <v>RE02</v>
      </c>
      <c r="R42" s="64" t="str">
        <f t="shared" si="36"/>
        <v>RON</v>
      </c>
      <c r="S42" s="64" t="str">
        <f t="shared" si="37"/>
        <v>EMB 135</v>
      </c>
      <c r="T42" s="64" t="str">
        <f t="shared" si="38"/>
        <v>PK-RSS</v>
      </c>
      <c r="U42" s="64" t="str">
        <f t="shared" si="39"/>
        <v>PTN</v>
      </c>
      <c r="V42" s="343" t="s">
        <v>1146</v>
      </c>
      <c r="W42" s="344" t="str">
        <f t="shared" si="5"/>
        <v>N-227GV</v>
      </c>
      <c r="X42" s="345" t="str">
        <f t="shared" si="6"/>
        <v>L 1000</v>
      </c>
      <c r="Y42" s="346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1</v>
      </c>
      <c r="AI42" s="210">
        <f t="shared" si="44"/>
        <v>6</v>
      </c>
      <c r="AJ42" s="210">
        <f t="shared" ref="AJ42:AJ43" si="46">SUM(AH42:AI42)</f>
        <v>7</v>
      </c>
    </row>
    <row r="43">
      <c r="A43" s="168">
        <v>26.0</v>
      </c>
      <c r="B43" s="298" t="s">
        <v>921</v>
      </c>
      <c r="C43" s="146" t="str">
        <f>IF(B43&gt;1,VLOOKUP(B43,DB!$D$4:$E$800,2,0),"")</f>
        <v>EMB 135</v>
      </c>
      <c r="D43" s="259" t="s">
        <v>7</v>
      </c>
      <c r="E43" s="199" t="b">
        <v>0</v>
      </c>
      <c r="F43" s="148">
        <v>0.40902777777777777</v>
      </c>
      <c r="G43" s="190" t="b">
        <v>1</v>
      </c>
      <c r="H43" s="300" t="s">
        <v>1194</v>
      </c>
      <c r="I43" s="152" t="str">
        <f>IF(K43&gt;1,VLOOKUP(K43,DB!$A$4:$B$500,2,0),"")</f>
        <v>EX RON</v>
      </c>
      <c r="J43" s="150" t="s">
        <v>1151</v>
      </c>
      <c r="K43" s="169" t="s">
        <v>7</v>
      </c>
      <c r="L43" s="150"/>
      <c r="M43" s="168" t="s">
        <v>1138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0.4090277778</v>
      </c>
      <c r="AF43" s="212" t="s">
        <v>1158</v>
      </c>
      <c r="AG43" s="213"/>
      <c r="AH43" s="214">
        <f t="shared" ref="AH43:AI43" si="45">COUNTIF(I18:I165,"HGR")</f>
        <v>0</v>
      </c>
      <c r="AI43" s="215">
        <f t="shared" si="45"/>
        <v>2</v>
      </c>
      <c r="AJ43" s="215">
        <f t="shared" si="46"/>
        <v>2</v>
      </c>
    </row>
    <row r="44">
      <c r="A44" s="115">
        <v>27.0</v>
      </c>
      <c r="B44" s="297" t="s">
        <v>699</v>
      </c>
      <c r="C44" s="117" t="str">
        <f>IF(B44&gt;1,VLOOKUP(B44,DB!$D$4:$E$800,2,0),"")</f>
        <v>G IV</v>
      </c>
      <c r="D44" s="252" t="s">
        <v>7</v>
      </c>
      <c r="E44" s="206" t="b">
        <v>0</v>
      </c>
      <c r="F44" s="119">
        <v>0.5791666666666667</v>
      </c>
      <c r="G44" s="192" t="b">
        <v>1</v>
      </c>
      <c r="H44" s="299" t="s">
        <v>1195</v>
      </c>
      <c r="I44" s="122" t="str">
        <f>IF(K44&gt;1,VLOOKUP(K44,DB!$A$4:$B$500,2,0),"")</f>
        <v>EX RON</v>
      </c>
      <c r="J44" s="120" t="s">
        <v>1096</v>
      </c>
      <c r="K44" s="124" t="s">
        <v>7</v>
      </c>
      <c r="L44" s="120"/>
      <c r="M44" s="115" t="str">
        <f>IF(B44&gt;1,VLOOKUP(B44,DB!$D$4:$F$800,3,0),"")</f>
        <v>JETSET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N-11UB</v>
      </c>
      <c r="X44" s="131" t="str">
        <f t="shared" si="6"/>
        <v>GLEX</v>
      </c>
      <c r="Y44" s="132" t="str">
        <f t="shared" si="7"/>
        <v>PTN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0.5791666667</v>
      </c>
    </row>
    <row r="45">
      <c r="A45" s="168">
        <v>28.0</v>
      </c>
      <c r="B45" s="298" t="s">
        <v>340</v>
      </c>
      <c r="C45" s="146" t="str">
        <f>IF(B45&gt;1,VLOOKUP(B45,DB!$D$4:$E$800,2,0),"")</f>
        <v>ATR 72</v>
      </c>
      <c r="D45" s="259" t="s">
        <v>7</v>
      </c>
      <c r="E45" s="189" t="b">
        <v>0</v>
      </c>
      <c r="F45" s="148"/>
      <c r="G45" s="190" t="b">
        <v>0</v>
      </c>
      <c r="H45" s="300" t="s">
        <v>1197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tr">
        <f>IF(B45&gt;1,VLOOKUP(B45,DB!$D$4:$F$800,3,0),"")</f>
        <v>CITILINK</v>
      </c>
      <c r="N45" s="211"/>
      <c r="O45" s="155" t="str">
        <f t="shared" si="34"/>
        <v>RON</v>
      </c>
      <c r="Q45" s="64" t="str">
        <f t="shared" si="35"/>
        <v>RE05</v>
      </c>
      <c r="R45" s="64" t="str">
        <f t="shared" si="36"/>
        <v>RON</v>
      </c>
      <c r="S45" s="64" t="str">
        <f t="shared" si="37"/>
        <v>ATR 72</v>
      </c>
      <c r="T45" s="64" t="str">
        <f t="shared" si="38"/>
        <v>PK-GJT</v>
      </c>
      <c r="U45" s="64" t="str">
        <f t="shared" si="39"/>
        <v>CITILINK</v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327</v>
      </c>
      <c r="C46" s="117" t="str">
        <f>IF(B46&gt;1,VLOOKUP(B46,DB!$D$4:$E$800,2,0),"")</f>
        <v>GLEX</v>
      </c>
      <c r="D46" s="252" t="s">
        <v>7</v>
      </c>
      <c r="E46" s="191" t="b">
        <v>0</v>
      </c>
      <c r="F46" s="119"/>
      <c r="G46" s="192" t="b">
        <v>0</v>
      </c>
      <c r="H46" s="299" t="s">
        <v>1199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>BIOMANTARA</v>
      </c>
      <c r="N46" s="193"/>
      <c r="O46" s="128" t="str">
        <f t="shared" si="34"/>
        <v>RON</v>
      </c>
      <c r="Q46" s="64" t="str">
        <f t="shared" si="35"/>
        <v>RE06</v>
      </c>
      <c r="R46" s="64" t="str">
        <f t="shared" si="36"/>
        <v>RON</v>
      </c>
      <c r="S46" s="64" t="str">
        <f t="shared" si="37"/>
        <v>GLEX</v>
      </c>
      <c r="T46" s="64" t="str">
        <f t="shared" si="38"/>
        <v>N-939AP</v>
      </c>
      <c r="U46" s="64" t="str">
        <f t="shared" si="39"/>
        <v>BIOMANTARA</v>
      </c>
      <c r="V46" s="343" t="s">
        <v>1156</v>
      </c>
      <c r="W46" s="344" t="str">
        <f t="shared" si="5"/>
        <v>EP-IGA</v>
      </c>
      <c r="X46" s="345" t="str">
        <f t="shared" si="6"/>
        <v>A 340</v>
      </c>
      <c r="Y46" s="346" t="str">
        <f t="shared" si="7"/>
        <v>GAPURA</v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912</v>
      </c>
      <c r="C47" s="146" t="str">
        <f>IF(B47&gt;1,VLOOKUP(B47,DB!$D$4:$E$800,2,0),"")</f>
        <v>G VI</v>
      </c>
      <c r="D47" s="259" t="s">
        <v>7</v>
      </c>
      <c r="E47" s="199" t="b">
        <v>0</v>
      </c>
      <c r="F47" s="148"/>
      <c r="G47" s="190" t="b">
        <v>0</v>
      </c>
      <c r="H47" s="300" t="s">
        <v>1204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">
        <v>1153</v>
      </c>
      <c r="N47" s="200"/>
      <c r="O47" s="155" t="str">
        <f t="shared" si="34"/>
        <v>RON</v>
      </c>
      <c r="Q47" s="64" t="str">
        <f t="shared" si="35"/>
        <v>RW01</v>
      </c>
      <c r="R47" s="64" t="str">
        <f t="shared" si="36"/>
        <v>RON</v>
      </c>
      <c r="S47" s="64" t="str">
        <f t="shared" si="37"/>
        <v>G VI</v>
      </c>
      <c r="T47" s="64" t="str">
        <f t="shared" si="38"/>
        <v>T7-X14</v>
      </c>
      <c r="U47" s="64" t="str">
        <f t="shared" si="39"/>
        <v>AFM</v>
      </c>
      <c r="V47" s="158" t="s">
        <v>1151</v>
      </c>
      <c r="W47" s="159" t="str">
        <f t="shared" si="5"/>
        <v>VP-CLL</v>
      </c>
      <c r="X47" s="160" t="str">
        <f t="shared" si="6"/>
        <v>EMB 135</v>
      </c>
      <c r="Y47" s="161" t="str">
        <f t="shared" si="7"/>
        <v>KARISMA</v>
      </c>
      <c r="Z47" s="104" t="b">
        <v>1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715</v>
      </c>
      <c r="C48" s="117" t="str">
        <f>IF(B48&gt;1,VLOOKUP(B48,DB!$D$4:$E$800,2,0),"")</f>
        <v>ATR 72</v>
      </c>
      <c r="D48" s="252" t="s">
        <v>7</v>
      </c>
      <c r="E48" s="206" t="b">
        <v>0</v>
      </c>
      <c r="F48" s="119">
        <v>0.20277777777777778</v>
      </c>
      <c r="G48" s="192" t="b">
        <v>1</v>
      </c>
      <c r="H48" s="299" t="s">
        <v>1076</v>
      </c>
      <c r="I48" s="122" t="str">
        <f>IF(K48&gt;1,VLOOKUP(K48,DB!$A$4:$B$500,2,0),"")</f>
        <v>EX RON</v>
      </c>
      <c r="J48" s="123" t="str">
        <f>IF(L48&gt;1,VLOOKUP(L48,DB!$A$4:$B$500,2,0),"")</f>
        <v>WIDM</v>
      </c>
      <c r="K48" s="124" t="s">
        <v>7</v>
      </c>
      <c r="L48" s="120" t="s">
        <v>421</v>
      </c>
      <c r="M48" s="115" t="str">
        <f>IF(B48&gt;1,VLOOKUP(B48,DB!$D$4:$F$800,3,0),"")</f>
        <v>PELITA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A39-007</v>
      </c>
      <c r="X48" s="131" t="str">
        <f t="shared" si="6"/>
        <v>A 330</v>
      </c>
      <c r="Y48" s="132" t="str">
        <f t="shared" si="7"/>
        <v>GAPURA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0.2027777778</v>
      </c>
    </row>
    <row r="49">
      <c r="A49" s="168">
        <v>32.0</v>
      </c>
      <c r="B49" s="146" t="s">
        <v>502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0.24075476851430722</v>
      </c>
      <c r="G49" s="190" t="b">
        <v>1</v>
      </c>
      <c r="H49" s="300" t="s">
        <v>1078</v>
      </c>
      <c r="I49" s="152" t="str">
        <f>IF(K49&gt;1,VLOOKUP(K49,DB!$A$4:$B$500,2,0),"")</f>
        <v>EX RON</v>
      </c>
      <c r="J49" s="153" t="str">
        <f>IF(L49&gt;1,VLOOKUP(L49,DB!$A$4:$B$500,2,0),"")</f>
        <v>WAHH</v>
      </c>
      <c r="K49" s="169" t="s">
        <v>7</v>
      </c>
      <c r="L49" s="150" t="s">
        <v>527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0.2407547685</v>
      </c>
    </row>
    <row r="50">
      <c r="A50" s="115">
        <v>33.0</v>
      </c>
      <c r="B50" s="117" t="s">
        <v>186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0.42430555555555555</v>
      </c>
      <c r="G50" s="192" t="b">
        <v>1</v>
      </c>
      <c r="H50" s="299" t="s">
        <v>1080</v>
      </c>
      <c r="I50" s="122" t="str">
        <f>IF(K50&gt;1,VLOOKUP(K50,DB!$A$4:$B$500,2,0),"")</f>
        <v>EX RON</v>
      </c>
      <c r="J50" s="120" t="s">
        <v>1088</v>
      </c>
      <c r="K50" s="124" t="s">
        <v>7</v>
      </c>
      <c r="L50" s="120"/>
      <c r="M50" s="115" t="str">
        <f>IF(B50&gt;1,VLOOKUP(B50,DB!$D$4:$F$800,3,0),"")</f>
        <v>BATIK AIR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T7-777</v>
      </c>
      <c r="X50" s="131" t="str">
        <f t="shared" si="6"/>
        <v>BBJ</v>
      </c>
      <c r="Y50" s="132" t="str">
        <f t="shared" si="7"/>
        <v>JIP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0.4243055556</v>
      </c>
    </row>
    <row r="51">
      <c r="A51" s="168">
        <v>34.0</v>
      </c>
      <c r="B51" s="146" t="s">
        <v>383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0.2673611111111111</v>
      </c>
      <c r="G51" s="190" t="b">
        <v>1</v>
      </c>
      <c r="H51" s="300" t="s">
        <v>1084</v>
      </c>
      <c r="I51" s="152" t="str">
        <f>IF(K51&gt;1,VLOOKUP(K51,DB!$A$4:$B$500,2,0),"")</f>
        <v>EX RON</v>
      </c>
      <c r="J51" s="153" t="str">
        <f>IF(L51&gt;1,VLOOKUP(L51,DB!$A$4:$B$500,2,0),"")</f>
        <v>WIMN</v>
      </c>
      <c r="K51" s="169" t="s">
        <v>7</v>
      </c>
      <c r="L51" s="150" t="s">
        <v>434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0.2673611111</v>
      </c>
    </row>
    <row r="52">
      <c r="A52" s="115">
        <v>35.0</v>
      </c>
      <c r="B52" s="117" t="s">
        <v>572</v>
      </c>
      <c r="C52" s="117" t="str">
        <f>IF(B52&gt;1,VLOOKUP(B52,DB!$D$4:$E$800,2,0),"")</f>
        <v>B 738</v>
      </c>
      <c r="D52" s="252" t="s">
        <v>7</v>
      </c>
      <c r="E52" s="206" t="b">
        <v>0</v>
      </c>
      <c r="F52" s="119">
        <v>0.25416666666666665</v>
      </c>
      <c r="G52" s="192" t="b">
        <v>1</v>
      </c>
      <c r="H52" s="299" t="s">
        <v>1087</v>
      </c>
      <c r="I52" s="122" t="str">
        <f>IF(K52&gt;1,VLOOKUP(K52,DB!$A$4:$B$500,2,0),"")</f>
        <v>EX RON</v>
      </c>
      <c r="J52" s="123" t="str">
        <f>IF(L52&gt;1,VLOOKUP(L52,DB!$A$4:$B$500,2,0),"")</f>
        <v>WIMM</v>
      </c>
      <c r="K52" s="124" t="s">
        <v>7</v>
      </c>
      <c r="L52" s="120" t="s">
        <v>71</v>
      </c>
      <c r="M52" s="115" t="str">
        <f>IF(B52&gt;1,VLOOKUP(B52,DB!$D$4:$F$800,3,0),"")</f>
        <v>GARUDA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0.2541666667</v>
      </c>
    </row>
    <row r="53">
      <c r="A53" s="168">
        <v>36.0</v>
      </c>
      <c r="B53" s="146" t="s">
        <v>413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0.2416098379617324</v>
      </c>
      <c r="G53" s="190" t="b">
        <v>1</v>
      </c>
      <c r="H53" s="300" t="s">
        <v>1092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487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0.241609838</v>
      </c>
    </row>
    <row r="54">
      <c r="A54" s="115">
        <v>37.0</v>
      </c>
      <c r="B54" s="117" t="s">
        <v>757</v>
      </c>
      <c r="C54" s="117" t="str">
        <f>IF(B54&gt;1,VLOOKUP(B54,DB!$D$4:$E$800,2,0),"")</f>
        <v>BBJ 2</v>
      </c>
      <c r="D54" s="252" t="s">
        <v>7</v>
      </c>
      <c r="E54" s="206" t="b">
        <v>0</v>
      </c>
      <c r="F54" s="119">
        <v>0.21262925925839227</v>
      </c>
      <c r="G54" s="192" t="b">
        <v>1</v>
      </c>
      <c r="H54" s="299" t="s">
        <v>1079</v>
      </c>
      <c r="I54" s="122" t="str">
        <f>IF(K54&gt;1,VLOOKUP(K54,DB!$A$4:$B$500,2,0),"")</f>
        <v>EX RON</v>
      </c>
      <c r="J54" s="120" t="s">
        <v>1273</v>
      </c>
      <c r="K54" s="124" t="s">
        <v>7</v>
      </c>
      <c r="L54" s="120"/>
      <c r="M54" s="115" t="str">
        <f>IF(B54&gt;1,VLOOKUP(B54,DB!$D$4:$F$800,3,0),"")</f>
        <v>PTN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0.2126292593</v>
      </c>
    </row>
    <row r="55">
      <c r="A55" s="168">
        <v>38.0</v>
      </c>
      <c r="B55" s="146" t="s">
        <v>180</v>
      </c>
      <c r="C55" s="146" t="str">
        <f>IF(B55&gt;1,VLOOKUP(B55,DB!$D$4:$E$800,2,0),"")</f>
        <v>A 320</v>
      </c>
      <c r="D55" s="259" t="s">
        <v>7</v>
      </c>
      <c r="E55" s="199" t="b">
        <v>0</v>
      </c>
      <c r="F55" s="148">
        <v>0.2271417013835162</v>
      </c>
      <c r="G55" s="190" t="b">
        <v>1</v>
      </c>
      <c r="H55" s="300" t="s">
        <v>1081</v>
      </c>
      <c r="I55" s="152" t="str">
        <f>IF(K55&gt;1,VLOOKUP(K55,DB!$A$4:$B$500,2,0),"")</f>
        <v>EX RON</v>
      </c>
      <c r="J55" s="153" t="str">
        <f>IF(L55&gt;1,VLOOKUP(L55,DB!$A$4:$B$500,2,0),"")</f>
        <v>WARR</v>
      </c>
      <c r="K55" s="169" t="s">
        <v>7</v>
      </c>
      <c r="L55" s="150" t="s">
        <v>208</v>
      </c>
      <c r="M55" s="168" t="str">
        <f>IF(B55&gt;1,VLOOKUP(B55,DB!$D$4:$F$800,3,0),"")</f>
        <v>BATIK AIR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0.2271417014</v>
      </c>
      <c r="AF55" s="4"/>
    </row>
    <row r="56">
      <c r="A56" s="115">
        <v>39.0</v>
      </c>
      <c r="B56" s="117" t="s">
        <v>280</v>
      </c>
      <c r="C56" s="117" t="str">
        <f>IF(B56&gt;1,VLOOKUP(B56,DB!$D$4:$E$800,2,0),"")</f>
        <v>A 320</v>
      </c>
      <c r="D56" s="252" t="s">
        <v>7</v>
      </c>
      <c r="E56" s="206" t="b">
        <v>0</v>
      </c>
      <c r="F56" s="119">
        <v>0.3729166666666667</v>
      </c>
      <c r="G56" s="192" t="b">
        <v>1</v>
      </c>
      <c r="H56" s="299" t="s">
        <v>1085</v>
      </c>
      <c r="I56" s="122" t="str">
        <f>IF(K56&gt;1,VLOOKUP(K56,DB!$A$4:$B$500,2,0),"")</f>
        <v>EX RON</v>
      </c>
      <c r="J56" s="123" t="str">
        <f>IF(L56&gt;1,VLOOKUP(L56,DB!$A$4:$B$500,2,0),"")</f>
        <v>WARR</v>
      </c>
      <c r="K56" s="124" t="s">
        <v>7</v>
      </c>
      <c r="L56" s="120" t="s">
        <v>212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0.3729166667</v>
      </c>
      <c r="AF56" s="4"/>
    </row>
    <row r="57">
      <c r="A57" s="168">
        <v>40.0</v>
      </c>
      <c r="B57" s="146" t="s">
        <v>303</v>
      </c>
      <c r="C57" s="146" t="str">
        <f>IF(B57&gt;1,VLOOKUP(B57,DB!$D$4:$E$800,2,0),"")</f>
        <v>A 320</v>
      </c>
      <c r="D57" s="259" t="s">
        <v>7</v>
      </c>
      <c r="E57" s="199" t="b">
        <v>0</v>
      </c>
      <c r="F57" s="148">
        <v>0.4125</v>
      </c>
      <c r="G57" s="190" t="b">
        <v>1</v>
      </c>
      <c r="H57" s="300" t="s">
        <v>1088</v>
      </c>
      <c r="I57" s="152" t="str">
        <f>IF(K57&gt;1,VLOOKUP(K57,DB!$A$4:$B$500,2,0),"")</f>
        <v>EX RON</v>
      </c>
      <c r="J57" s="153" t="str">
        <f>IF(L57&gt;1,VLOOKUP(L57,DB!$A$4:$B$500,2,0),"")</f>
        <v>WAHS</v>
      </c>
      <c r="K57" s="169" t="s">
        <v>7</v>
      </c>
      <c r="L57" s="150" t="s">
        <v>258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0.4125</v>
      </c>
      <c r="AF57" s="4"/>
    </row>
    <row r="58">
      <c r="A58" s="115">
        <v>41.0</v>
      </c>
      <c r="B58" s="117" t="s">
        <v>823</v>
      </c>
      <c r="C58" s="117" t="str">
        <f>IF(B58&gt;1,VLOOKUP(B58,DB!$D$4:$E$800,2,0),"")</f>
        <v>B 733</v>
      </c>
      <c r="D58" s="252" t="s">
        <v>7</v>
      </c>
      <c r="E58" s="224" t="b">
        <v>0</v>
      </c>
      <c r="F58" s="119">
        <v>0.3020833333333333</v>
      </c>
      <c r="G58" s="120" t="b">
        <v>1</v>
      </c>
      <c r="H58" s="299" t="s">
        <v>1093</v>
      </c>
      <c r="I58" s="122" t="str">
        <f>IF(K58&gt;1,VLOOKUP(K58,DB!$A$4:$B$500,2,0),"")</f>
        <v>EX RON</v>
      </c>
      <c r="J58" s="123" t="str">
        <f>IF(L58&gt;1,VLOOKUP(L58,DB!$A$4:$B$500,2,0),"")</f>
        <v>WAGG</v>
      </c>
      <c r="K58" s="124" t="s">
        <v>7</v>
      </c>
      <c r="L58" s="120" t="s">
        <v>300</v>
      </c>
      <c r="M58" s="115" t="str">
        <f>IF(B58&gt;1,VLOOKUP(B58,DB!$D$4:$F$800,3,0),"")</f>
        <v>TRIGANA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0.3020833333</v>
      </c>
      <c r="AF58" s="4"/>
    </row>
    <row r="59">
      <c r="A59" s="168">
        <v>42.0</v>
      </c>
      <c r="B59" s="146" t="s">
        <v>24</v>
      </c>
      <c r="C59" s="146" t="str">
        <f>IF(B59&gt;1,VLOOKUP(B59,DB!$D$4:$E$800,2,0),"")</f>
        <v>B 733</v>
      </c>
      <c r="D59" s="259" t="s">
        <v>7</v>
      </c>
      <c r="E59" s="404" t="b">
        <v>0</v>
      </c>
      <c r="F59" s="148">
        <v>0.5284722222222222</v>
      </c>
      <c r="G59" s="150" t="b">
        <v>1</v>
      </c>
      <c r="H59" s="300" t="s">
        <v>1101</v>
      </c>
      <c r="I59" s="152" t="str">
        <f>IF(K59&gt;1,VLOOKUP(K59,DB!$A$4:$B$500,2,0),"")</f>
        <v>EX RON</v>
      </c>
      <c r="J59" s="150" t="s">
        <v>35</v>
      </c>
      <c r="K59" s="169" t="s">
        <v>7</v>
      </c>
      <c r="L59" s="150"/>
      <c r="M59" s="168" t="str">
        <f>IF(B59&gt;1,VLOOKUP(B59,DB!$D$4:$F$800,3,0),"")</f>
        <v>AIRNESIA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0.5284722222</v>
      </c>
      <c r="AF59" s="4"/>
    </row>
    <row r="60">
      <c r="A60" s="115">
        <v>43.0</v>
      </c>
      <c r="B60" s="115" t="s">
        <v>819</v>
      </c>
      <c r="C60" s="117" t="str">
        <f>IF(B60&gt;1,VLOOKUP(B60,DB!$D$4:$E$800,2,0),"")</f>
        <v>B 733</v>
      </c>
      <c r="D60" s="252">
        <v>0.20347222222222222</v>
      </c>
      <c r="E60" s="229" t="b">
        <v>1</v>
      </c>
      <c r="F60" s="119">
        <v>0.24930555555555556</v>
      </c>
      <c r="G60" s="192" t="b">
        <v>1</v>
      </c>
      <c r="H60" s="230" t="s">
        <v>1097</v>
      </c>
      <c r="I60" s="122" t="str">
        <f>IF(K60&gt;1,VLOOKUP(K60,DB!$A$4:$B$500,2,0),"")</f>
        <v>WSSS</v>
      </c>
      <c r="J60" s="123" t="str">
        <f>IF(L60&gt;1,VLOOKUP(L60,DB!$A$4:$B$500,2,0),"")</f>
        <v>WALL</v>
      </c>
      <c r="K60" s="124" t="s">
        <v>86</v>
      </c>
      <c r="L60" s="120" t="s">
        <v>91</v>
      </c>
      <c r="M60" s="115" t="str">
        <f>IF(B60&gt;1,VLOOKUP(B60,DB!$D$4:$F$800,3,0),"")</f>
        <v>TRI MG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0.2034722222</v>
      </c>
      <c r="AE60" s="133">
        <f t="shared" si="41"/>
        <v>0.2493055556</v>
      </c>
    </row>
    <row r="61">
      <c r="A61" s="168">
        <v>44.0</v>
      </c>
      <c r="B61" s="168" t="s">
        <v>757</v>
      </c>
      <c r="C61" s="146" t="str">
        <f>IF(B61&gt;1,VLOOKUP(B61,DB!$D$4:$E$800,2,0),"")</f>
        <v>BBJ 2</v>
      </c>
      <c r="D61" s="259">
        <v>0.21944444444444444</v>
      </c>
      <c r="E61" s="231" t="b">
        <v>1</v>
      </c>
      <c r="F61" s="148">
        <v>0.2920556828757981</v>
      </c>
      <c r="G61" s="190" t="b">
        <v>1</v>
      </c>
      <c r="H61" s="228" t="s">
        <v>1273</v>
      </c>
      <c r="I61" s="221" t="s">
        <v>1079</v>
      </c>
      <c r="J61" s="150" t="s">
        <v>1319</v>
      </c>
      <c r="K61" s="169" t="s">
        <v>7</v>
      </c>
      <c r="L61" s="150" t="s">
        <v>1320</v>
      </c>
      <c r="M61" s="168" t="str">
        <f>IF(B61&gt;1,VLOOKUP(B61,DB!$D$4:$F$800,3,0),"")</f>
        <v>PTN</v>
      </c>
      <c r="N61" s="336" t="s">
        <v>1321</v>
      </c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0.2194444444</v>
      </c>
      <c r="AE61" s="133">
        <f t="shared" si="41"/>
        <v>0.2920556829</v>
      </c>
    </row>
    <row r="62">
      <c r="A62" s="115">
        <v>45.0</v>
      </c>
      <c r="B62" s="115" t="s">
        <v>310</v>
      </c>
      <c r="C62" s="117" t="str">
        <f>IF(B62&gt;1,VLOOKUP(B62,DB!$D$4:$E$800,2,0),"")</f>
        <v>A 320</v>
      </c>
      <c r="D62" s="252">
        <v>0.25625</v>
      </c>
      <c r="E62" s="229" t="b">
        <v>1</v>
      </c>
      <c r="F62" s="119">
        <v>0.3159722222222222</v>
      </c>
      <c r="G62" s="192" t="b">
        <v>1</v>
      </c>
      <c r="H62" s="230" t="s">
        <v>1078</v>
      </c>
      <c r="I62" s="122" t="str">
        <f>IF(K62&gt;1,VLOOKUP(K62,DB!$A$4:$B$500,2,0),"")</f>
        <v>WARR</v>
      </c>
      <c r="J62" s="123" t="str">
        <f>IF(L62&gt;1,VLOOKUP(L62,DB!$A$4:$B$500,2,0),"")</f>
        <v>WIPP</v>
      </c>
      <c r="K62" s="124" t="s">
        <v>204</v>
      </c>
      <c r="L62" s="120" t="s">
        <v>157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0.25625</v>
      </c>
      <c r="AE62" s="133">
        <f t="shared" si="41"/>
        <v>0.3159722222</v>
      </c>
    </row>
    <row r="63">
      <c r="A63" s="168">
        <v>46.0</v>
      </c>
      <c r="B63" s="168" t="s">
        <v>1050</v>
      </c>
      <c r="C63" s="146" t="str">
        <f>IF(B63&gt;1,VLOOKUP(B63,DB!$D$4:$E$800,2,0),"")</f>
        <v>KING AIR</v>
      </c>
      <c r="D63" s="259">
        <v>0.26458333333333334</v>
      </c>
      <c r="E63" s="231" t="b">
        <v>1</v>
      </c>
      <c r="F63" s="148">
        <v>0.3373570486146491</v>
      </c>
      <c r="G63" s="190" t="b">
        <v>1</v>
      </c>
      <c r="H63" s="228" t="s">
        <v>1081</v>
      </c>
      <c r="I63" s="221" t="s">
        <v>1135</v>
      </c>
      <c r="J63" s="150" t="s">
        <v>1322</v>
      </c>
      <c r="K63" s="169"/>
      <c r="L63" s="150"/>
      <c r="M63" s="168" t="s">
        <v>1138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0.2645833333</v>
      </c>
      <c r="AE63" s="133">
        <f t="shared" si="41"/>
        <v>0.3373570486</v>
      </c>
    </row>
    <row r="64">
      <c r="A64" s="115">
        <v>47.0</v>
      </c>
      <c r="B64" s="115" t="s">
        <v>833</v>
      </c>
      <c r="C64" s="117" t="str">
        <f>IF(B64&gt;1,VLOOKUP(B64,DB!$D$4:$E$800,2,0),"")</f>
        <v>B 733</v>
      </c>
      <c r="D64" s="252">
        <v>0.2652777777777778</v>
      </c>
      <c r="E64" s="229" t="b">
        <v>1</v>
      </c>
      <c r="F64" s="119">
        <v>0.36736111111111114</v>
      </c>
      <c r="G64" s="192" t="b">
        <v>1</v>
      </c>
      <c r="H64" s="230" t="s">
        <v>1097</v>
      </c>
      <c r="I64" s="122" t="str">
        <f>IF(K64&gt;1,VLOOKUP(K64,DB!$A$4:$B$500,2,0),"")</f>
        <v>WAAA</v>
      </c>
      <c r="J64" s="123" t="str">
        <f>IF(L64&gt;1,VLOOKUP(L64,DB!$A$4:$B$500,2,0),"")</f>
        <v>WIOO</v>
      </c>
      <c r="K64" s="124" t="s">
        <v>326</v>
      </c>
      <c r="L64" s="120" t="s">
        <v>388</v>
      </c>
      <c r="M64" s="115" t="str">
        <f>IF(B64&gt;1,VLOOKUP(B64,DB!$D$4:$F$800,3,0),"")</f>
        <v>TRIGANA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0.2652777778</v>
      </c>
      <c r="AE64" s="133">
        <f t="shared" si="41"/>
        <v>0.3673611111</v>
      </c>
    </row>
    <row r="65">
      <c r="A65" s="168">
        <v>48.0</v>
      </c>
      <c r="B65" s="168" t="s">
        <v>827</v>
      </c>
      <c r="C65" s="146" t="str">
        <f>IF(B65&gt;1,VLOOKUP(B65,DB!$D$4:$E$800,2,0),"")</f>
        <v>B 733</v>
      </c>
      <c r="D65" s="259">
        <v>0.325</v>
      </c>
      <c r="E65" s="231" t="b">
        <v>1</v>
      </c>
      <c r="F65" s="148">
        <v>0.4201388888888889</v>
      </c>
      <c r="G65" s="190" t="b">
        <v>1</v>
      </c>
      <c r="H65" s="228" t="s">
        <v>1093</v>
      </c>
      <c r="I65" s="152" t="str">
        <f>IF(K65&gt;1,VLOOKUP(K65,DB!$A$4:$B$500,2,0),"")</f>
        <v>WAMM</v>
      </c>
      <c r="J65" s="153" t="str">
        <f>IF(L65&gt;1,VLOOKUP(L65,DB!$A$4:$B$500,2,0),"")</f>
        <v>WIKK</v>
      </c>
      <c r="K65" s="169" t="s">
        <v>361</v>
      </c>
      <c r="L65" s="150" t="s">
        <v>308</v>
      </c>
      <c r="M65" s="168" t="str">
        <f>IF(B65&gt;1,VLOOKUP(B65,DB!$D$4:$F$800,3,0),"")</f>
        <v>TRIGANA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0.325</v>
      </c>
      <c r="AE65" s="133">
        <f t="shared" si="41"/>
        <v>0.4201388889</v>
      </c>
    </row>
    <row r="66">
      <c r="A66" s="115">
        <v>49.0</v>
      </c>
      <c r="B66" s="115" t="s">
        <v>299</v>
      </c>
      <c r="C66" s="117" t="str">
        <f>IF(B66&gt;1,VLOOKUP(B66,DB!$D$4:$E$800,2,0),"")</f>
        <v>A 320</v>
      </c>
      <c r="D66" s="252">
        <v>0.3277777777777778</v>
      </c>
      <c r="E66" s="229" t="b">
        <v>1</v>
      </c>
      <c r="F66" s="119">
        <v>0.35740221064770594</v>
      </c>
      <c r="G66" s="192" t="b">
        <v>1</v>
      </c>
      <c r="H66" s="230" t="s">
        <v>1076</v>
      </c>
      <c r="I66" s="122" t="str">
        <f>IF(K66&gt;1,VLOOKUP(K66,DB!$A$4:$B$500,2,0),"")</f>
        <v>WIBB</v>
      </c>
      <c r="J66" s="123" t="str">
        <f>IF(L66&gt;1,VLOOKUP(L66,DB!$A$4:$B$500,2,0),"")</f>
        <v>WAHI</v>
      </c>
      <c r="K66" s="124" t="s">
        <v>179</v>
      </c>
      <c r="L66" s="120" t="s">
        <v>237</v>
      </c>
      <c r="M66" s="115" t="str">
        <f>IF(B66&gt;1,VLOOKUP(B66,DB!$D$4:$F$800,3,0),"")</f>
        <v>BATIK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0.3277777778</v>
      </c>
      <c r="AE66" s="133">
        <f t="shared" si="41"/>
        <v>0.3574022106</v>
      </c>
    </row>
    <row r="67">
      <c r="A67" s="168">
        <v>50.0</v>
      </c>
      <c r="B67" s="168" t="s">
        <v>282</v>
      </c>
      <c r="C67" s="146" t="str">
        <f>IF(B67&gt;1,VLOOKUP(B67,DB!$D$4:$E$800,2,0),"")</f>
        <v>A 320</v>
      </c>
      <c r="D67" s="259">
        <v>0.34097222222222223</v>
      </c>
      <c r="E67" s="231" t="b">
        <v>1</v>
      </c>
      <c r="F67" s="148">
        <v>0.3854166666666667</v>
      </c>
      <c r="G67" s="190" t="b">
        <v>1</v>
      </c>
      <c r="H67" s="228" t="s">
        <v>1078</v>
      </c>
      <c r="I67" s="152" t="str">
        <f>IF(K67&gt;1,VLOOKUP(K67,DB!$A$4:$B$500,2,0),"")</f>
        <v>WIPP</v>
      </c>
      <c r="J67" s="153" t="str">
        <f>IF(L67&gt;1,VLOOKUP(L67,DB!$A$4:$B$500,2,0),"")</f>
        <v>WADD</v>
      </c>
      <c r="K67" s="169" t="s">
        <v>163</v>
      </c>
      <c r="L67" s="150" t="s">
        <v>192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0.3409722222</v>
      </c>
      <c r="AE67" s="133">
        <f t="shared" si="41"/>
        <v>0.3854166667</v>
      </c>
    </row>
    <row r="68">
      <c r="A68" s="115">
        <v>51.0</v>
      </c>
      <c r="B68" s="115" t="s">
        <v>780</v>
      </c>
      <c r="C68" s="117" t="str">
        <f>IF(B68&gt;1,VLOOKUP(B68,DB!$D$4:$E$800,2,0),"")</f>
        <v>C 208</v>
      </c>
      <c r="D68" s="252">
        <v>0.37222222222222223</v>
      </c>
      <c r="E68" s="229" t="b">
        <v>1</v>
      </c>
      <c r="F68" s="119">
        <v>0.45362686342559755</v>
      </c>
      <c r="G68" s="192" t="b">
        <v>1</v>
      </c>
      <c r="H68" s="230" t="s">
        <v>1075</v>
      </c>
      <c r="I68" s="122" t="str">
        <f>IF(K68&gt;1,VLOOKUP(K68,DB!$A$4:$B$500,2,0),"")</f>
        <v>WICN</v>
      </c>
      <c r="J68" s="123" t="str">
        <f>IF(L68&gt;1,VLOOKUP(L68,DB!$A$4:$B$500,2,0),"")</f>
        <v>WICC</v>
      </c>
      <c r="K68" s="124" t="s">
        <v>602</v>
      </c>
      <c r="L68" s="120" t="s">
        <v>596</v>
      </c>
      <c r="M68" s="115" t="str">
        <f>IF(B68&gt;1,VLOOKUP(B68,DB!$D$4:$F$800,3,0),"")</f>
        <v>SUSI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0.3722222222</v>
      </c>
      <c r="AE68" s="133">
        <f t="shared" si="41"/>
        <v>0.4536268634</v>
      </c>
    </row>
    <row r="69">
      <c r="A69" s="168">
        <v>52.0</v>
      </c>
      <c r="B69" s="168" t="s">
        <v>502</v>
      </c>
      <c r="C69" s="146" t="str">
        <f>IF(B69&gt;1,VLOOKUP(B69,DB!$D$4:$E$800,2,0),"")</f>
        <v>ATR 72</v>
      </c>
      <c r="D69" s="259">
        <v>0.3770833333333333</v>
      </c>
      <c r="E69" s="231" t="b">
        <v>1</v>
      </c>
      <c r="F69" s="148">
        <v>0.4048611111111111</v>
      </c>
      <c r="G69" s="190" t="b">
        <v>1</v>
      </c>
      <c r="H69" s="228" t="s">
        <v>1084</v>
      </c>
      <c r="I69" s="152" t="str">
        <f>IF(K69&gt;1,VLOOKUP(K69,DB!$A$4:$B$500,2,0),"")</f>
        <v>WAHH</v>
      </c>
      <c r="J69" s="153" t="str">
        <f>IF(L69&gt;1,VLOOKUP(L69,DB!$A$4:$B$500,2,0),"")</f>
        <v>WAHH</v>
      </c>
      <c r="K69" s="169" t="s">
        <v>531</v>
      </c>
      <c r="L69" s="150" t="s">
        <v>537</v>
      </c>
      <c r="M69" s="168" t="str">
        <f>IF(B69&gt;1,VLOOKUP(B69,DB!$D$4:$F$800,3,0),"")</f>
        <v>CITILINK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0.3770833333</v>
      </c>
      <c r="AE69" s="133">
        <f t="shared" si="41"/>
        <v>0.4048611111</v>
      </c>
    </row>
    <row r="70">
      <c r="A70" s="115">
        <v>53.0</v>
      </c>
      <c r="B70" s="115" t="s">
        <v>180</v>
      </c>
      <c r="C70" s="117" t="str">
        <f>IF(B70&gt;1,VLOOKUP(B70,DB!$D$4:$E$800,2,0),"")</f>
        <v>A 320</v>
      </c>
      <c r="D70" s="252">
        <v>0.3701388888888889</v>
      </c>
      <c r="E70" s="229" t="b">
        <v>1</v>
      </c>
      <c r="F70" s="119">
        <v>0.4097222222222222</v>
      </c>
      <c r="G70" s="192" t="b">
        <v>1</v>
      </c>
      <c r="H70" s="230" t="s">
        <v>1076</v>
      </c>
      <c r="I70" s="122" t="str">
        <f>IF(K70&gt;1,VLOOKUP(K70,DB!$A$4:$B$500,2,0),"")</f>
        <v>WARR</v>
      </c>
      <c r="J70" s="123" t="str">
        <f>IF(L70&gt;1,VLOOKUP(L70,DB!$A$4:$B$500,2,0),"")</f>
        <v>WARR</v>
      </c>
      <c r="K70" s="124" t="s">
        <v>206</v>
      </c>
      <c r="L70" s="120" t="s">
        <v>220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0.3701388889</v>
      </c>
      <c r="AE70" s="133">
        <f t="shared" si="41"/>
        <v>0.4097222222</v>
      </c>
      <c r="AF70" s="248" t="s">
        <v>1180</v>
      </c>
    </row>
    <row r="71">
      <c r="A71" s="168">
        <v>54.0</v>
      </c>
      <c r="B71" s="168" t="s">
        <v>1051</v>
      </c>
      <c r="C71" s="146" t="str">
        <f>IF(B71&gt;1,VLOOKUP(B71,DB!$D$4:$E$800,2,0),"")</f>
        <v>A 340</v>
      </c>
      <c r="D71" s="259">
        <v>0.36180555555555555</v>
      </c>
      <c r="E71" s="231" t="b">
        <v>1</v>
      </c>
      <c r="F71" s="148">
        <v>0.4</v>
      </c>
      <c r="G71" s="190" t="b">
        <v>1</v>
      </c>
      <c r="H71" s="228" t="s">
        <v>1100</v>
      </c>
      <c r="I71" s="221" t="s">
        <v>1323</v>
      </c>
      <c r="J71" s="150" t="s">
        <v>1156</v>
      </c>
      <c r="K71" s="169" t="s">
        <v>1324</v>
      </c>
      <c r="L71" s="150"/>
      <c r="M71" s="168" t="s">
        <v>1253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0.3618055556</v>
      </c>
      <c r="AE71" s="133">
        <f t="shared" si="41"/>
        <v>0.4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1051</v>
      </c>
      <c r="C72" s="117" t="str">
        <f>IF(B72&gt;1,VLOOKUP(B72,DB!$D$4:$E$800,2,0),"")</f>
        <v>A 340</v>
      </c>
      <c r="D72" s="252">
        <v>0.36180555555555555</v>
      </c>
      <c r="E72" s="229" t="b">
        <v>1</v>
      </c>
      <c r="F72" s="119">
        <v>0.4</v>
      </c>
      <c r="G72" s="192" t="b">
        <v>1</v>
      </c>
      <c r="H72" s="230" t="s">
        <v>1077</v>
      </c>
      <c r="I72" s="219" t="s">
        <v>1323</v>
      </c>
      <c r="J72" s="120" t="s">
        <v>1156</v>
      </c>
      <c r="K72" s="124" t="s">
        <v>1324</v>
      </c>
      <c r="L72" s="120"/>
      <c r="M72" s="115" t="s">
        <v>1253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0.3618055556</v>
      </c>
      <c r="AE72" s="133">
        <f t="shared" si="41"/>
        <v>0.4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413</v>
      </c>
      <c r="C73" s="146" t="str">
        <f>IF(B73&gt;1,VLOOKUP(B73,DB!$D$4:$E$800,2,0),"")</f>
        <v>A 320</v>
      </c>
      <c r="D73" s="259">
        <v>0.3923611111111111</v>
      </c>
      <c r="E73" s="231" t="b">
        <v>1</v>
      </c>
      <c r="F73" s="148">
        <v>0.4431227199092973</v>
      </c>
      <c r="G73" s="190" t="b">
        <v>1</v>
      </c>
      <c r="H73" s="228" t="s">
        <v>1087</v>
      </c>
      <c r="I73" s="152" t="str">
        <f>IF(K73&gt;1,VLOOKUP(K73,DB!$A$4:$B$500,2,0),"")</f>
        <v>WARR</v>
      </c>
      <c r="J73" s="153" t="str">
        <f>IF(L73&gt;1,VLOOKUP(L73,DB!$A$4:$B$500,2,0),"")</f>
        <v>WAHI</v>
      </c>
      <c r="K73" s="169" t="s">
        <v>497</v>
      </c>
      <c r="L73" s="150" t="s">
        <v>467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N-977JH</v>
      </c>
      <c r="X73" s="160" t="str">
        <f t="shared" si="6"/>
        <v>CT 680</v>
      </c>
      <c r="Y73" s="161" t="str">
        <f t="shared" si="7"/>
        <v>JIP</v>
      </c>
      <c r="Z73" s="104" t="b">
        <v>1</v>
      </c>
      <c r="AA73" s="64"/>
      <c r="AC73" s="133"/>
      <c r="AD73" s="133">
        <f t="shared" si="40"/>
        <v>0.3923611111</v>
      </c>
      <c r="AE73" s="133">
        <f t="shared" si="41"/>
        <v>0.4431227199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321</v>
      </c>
      <c r="C74" s="117" t="str">
        <f>IF(B74&gt;1,VLOOKUP(B74,DB!$D$4:$E$800,2,0),"")</f>
        <v>A 320</v>
      </c>
      <c r="D74" s="252">
        <v>0.38819444444444445</v>
      </c>
      <c r="E74" s="229" t="b">
        <v>1</v>
      </c>
      <c r="F74" s="119">
        <v>0.4686329976830166</v>
      </c>
      <c r="G74" s="192" t="b">
        <v>1</v>
      </c>
      <c r="H74" s="230" t="s">
        <v>1085</v>
      </c>
      <c r="I74" s="219" t="s">
        <v>1144</v>
      </c>
      <c r="J74" s="123" t="str">
        <f>IF(L74&gt;1,VLOOKUP(L74,DB!$A$4:$B$500,2,0),"")</f>
        <v>WAHQ</v>
      </c>
      <c r="K74" s="124" t="s">
        <v>7</v>
      </c>
      <c r="L74" s="120" t="s">
        <v>233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>
        <f t="shared" si="40"/>
        <v>0.3881944444</v>
      </c>
      <c r="AE74" s="133">
        <f t="shared" si="41"/>
        <v>0.4686329977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1051</v>
      </c>
      <c r="C75" s="146" t="str">
        <f>IF(B75&gt;1,VLOOKUP(B75,DB!$D$4:$E$800,2,0),"")</f>
        <v>A 340</v>
      </c>
      <c r="D75" s="259">
        <v>0.40694444444444444</v>
      </c>
      <c r="E75" s="231" t="b">
        <v>1</v>
      </c>
      <c r="F75" s="148"/>
      <c r="G75" s="190" t="b">
        <v>0</v>
      </c>
      <c r="H75" s="228" t="s">
        <v>1156</v>
      </c>
      <c r="I75" s="221" t="s">
        <v>1325</v>
      </c>
      <c r="J75" s="153" t="str">
        <f>IF(L75&gt;1,VLOOKUP(L75,DB!$A$4:$B$500,2,0),"")</f>
        <v/>
      </c>
      <c r="K75" s="169"/>
      <c r="L75" s="150"/>
      <c r="M75" s="168" t="s">
        <v>1253</v>
      </c>
      <c r="N75" s="211"/>
      <c r="O75" s="155" t="str">
        <f t="shared" si="34"/>
        <v>RON</v>
      </c>
      <c r="Q75" s="64" t="str">
        <f t="shared" si="35"/>
        <v>SA13</v>
      </c>
      <c r="R75" s="64" t="str">
        <f t="shared" si="36"/>
        <v>RON</v>
      </c>
      <c r="S75" s="64" t="str">
        <f t="shared" si="37"/>
        <v>A 340</v>
      </c>
      <c r="T75" s="64" t="str">
        <f t="shared" si="38"/>
        <v>EP-IGA</v>
      </c>
      <c r="U75" s="64" t="str">
        <f t="shared" si="39"/>
        <v>GAPURA</v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0.4069444444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310</v>
      </c>
      <c r="C76" s="117" t="str">
        <f>IF(B76&gt;1,VLOOKUP(B76,DB!$D$4:$E$800,2,0),"")</f>
        <v>A 320</v>
      </c>
      <c r="D76" s="252">
        <v>0.4340277777777778</v>
      </c>
      <c r="E76" s="229" t="b">
        <v>1</v>
      </c>
      <c r="F76" s="119">
        <v>0.4721392361097969</v>
      </c>
      <c r="G76" s="192" t="b">
        <v>1</v>
      </c>
      <c r="H76" s="230" t="s">
        <v>1081</v>
      </c>
      <c r="I76" s="122" t="str">
        <f>IF(K76&gt;1,VLOOKUP(K76,DB!$A$4:$B$500,2,0),"")</f>
        <v>WIPP</v>
      </c>
      <c r="J76" s="123" t="str">
        <f>IF(L76&gt;1,VLOOKUP(L76,DB!$A$4:$B$500,2,0),"")</f>
        <v>WARA</v>
      </c>
      <c r="K76" s="124" t="s">
        <v>159</v>
      </c>
      <c r="L76" s="120" t="s">
        <v>271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0.4340277778</v>
      </c>
      <c r="AE76" s="133">
        <f t="shared" si="41"/>
        <v>0.4721392361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470</v>
      </c>
      <c r="C77" s="146" t="str">
        <f>IF(B77&gt;1,VLOOKUP(B77,DB!$D$4:$E$800,2,0),"")</f>
        <v>A 320</v>
      </c>
      <c r="D77" s="259">
        <v>0.4131944444444444</v>
      </c>
      <c r="E77" s="231" t="b">
        <v>1</v>
      </c>
      <c r="F77" s="148">
        <v>0.45953371527866693</v>
      </c>
      <c r="G77" s="190" t="b">
        <v>1</v>
      </c>
      <c r="H77" s="228" t="s">
        <v>1078</v>
      </c>
      <c r="I77" s="152" t="str">
        <f>IF(K77&gt;1,VLOOKUP(K77,DB!$A$4:$B$500,2,0),"")</f>
        <v>WARR</v>
      </c>
      <c r="J77" s="153" t="str">
        <f>IF(L77&gt;1,VLOOKUP(L77,DB!$A$4:$B$500,2,0),"")</f>
        <v>WIPP</v>
      </c>
      <c r="K77" s="169" t="s">
        <v>489</v>
      </c>
      <c r="L77" s="150" t="s">
        <v>463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0.4131944444</v>
      </c>
      <c r="AE77" s="133">
        <f t="shared" si="41"/>
        <v>0.4595337153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819</v>
      </c>
      <c r="C78" s="117" t="str">
        <f>IF(B78&gt;1,VLOOKUP(B78,DB!$D$4:$E$800,2,0),"")</f>
        <v>B 733</v>
      </c>
      <c r="D78" s="252">
        <v>0.4597222222222222</v>
      </c>
      <c r="E78" s="229" t="b">
        <v>1</v>
      </c>
      <c r="F78" s="119">
        <v>0.8923611111111112</v>
      </c>
      <c r="G78" s="192" t="b">
        <v>1</v>
      </c>
      <c r="H78" s="230" t="s">
        <v>1097</v>
      </c>
      <c r="I78" s="122" t="str">
        <f>IF(K78&gt;1,VLOOKUP(K78,DB!$A$4:$B$500,2,0),"")</f>
        <v>WALL</v>
      </c>
      <c r="J78" s="123" t="str">
        <f>IF(L78&gt;1,VLOOKUP(L78,DB!$A$4:$B$500,2,0),"")</f>
        <v>WIMM</v>
      </c>
      <c r="K78" s="124" t="s">
        <v>88</v>
      </c>
      <c r="L78" s="120" t="s">
        <v>111</v>
      </c>
      <c r="M78" s="115" t="str">
        <f>IF(B78&gt;1,VLOOKUP(B78,DB!$D$4:$F$800,3,0),"")</f>
        <v>TRI MG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0.4597222222</v>
      </c>
      <c r="AE78" s="133">
        <f t="shared" si="41"/>
        <v>0.8923611111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921</v>
      </c>
      <c r="C79" s="146" t="str">
        <f>IF(B79&gt;1,VLOOKUP(B79,DB!$D$4:$E$800,2,0),"")</f>
        <v>EMB 135</v>
      </c>
      <c r="D79" s="259">
        <v>0.41597222222222224</v>
      </c>
      <c r="E79" s="231" t="b">
        <v>1</v>
      </c>
      <c r="F79" s="148"/>
      <c r="G79" s="190" t="b">
        <v>0</v>
      </c>
      <c r="H79" s="228" t="s">
        <v>1151</v>
      </c>
      <c r="I79" s="221" t="s">
        <v>1194</v>
      </c>
      <c r="J79" s="153" t="str">
        <f>IF(L79&gt;1,VLOOKUP(L79,DB!$A$4:$B$500,2,0),"")</f>
        <v/>
      </c>
      <c r="K79" s="169"/>
      <c r="L79" s="150"/>
      <c r="M79" s="168" t="s">
        <v>1138</v>
      </c>
      <c r="N79" s="200"/>
      <c r="O79" s="155" t="str">
        <f t="shared" si="34"/>
        <v>RON</v>
      </c>
      <c r="Q79" s="64" t="str">
        <f t="shared" si="35"/>
        <v>SA14</v>
      </c>
      <c r="R79" s="64" t="str">
        <f t="shared" si="36"/>
        <v>RON</v>
      </c>
      <c r="S79" s="64" t="str">
        <f t="shared" si="37"/>
        <v>EMB 135</v>
      </c>
      <c r="T79" s="64" t="str">
        <f t="shared" si="38"/>
        <v>VP-CLL</v>
      </c>
      <c r="U79" s="64" t="str">
        <f t="shared" si="39"/>
        <v>KARISMA</v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0.4159722222</v>
      </c>
      <c r="AE79" s="133" t="str">
        <f t="shared" si="41"/>
        <v>-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383</v>
      </c>
      <c r="C80" s="117" t="str">
        <f>IF(B80&gt;1,VLOOKUP(B80,DB!$D$4:$E$800,2,0),"")</f>
        <v>A 320</v>
      </c>
      <c r="D80" s="252">
        <v>0.48333333333333334</v>
      </c>
      <c r="E80" s="229" t="b">
        <v>1</v>
      </c>
      <c r="F80" s="119">
        <v>0.525</v>
      </c>
      <c r="G80" s="192" t="b">
        <v>1</v>
      </c>
      <c r="H80" s="230" t="s">
        <v>1084</v>
      </c>
      <c r="I80" s="122" t="str">
        <f>IF(K80&gt;1,VLOOKUP(K80,DB!$A$4:$B$500,2,0),"")</f>
        <v>WIMN</v>
      </c>
      <c r="J80" s="123" t="str">
        <f>IF(L80&gt;1,VLOOKUP(L80,DB!$A$4:$B$500,2,0),"")</f>
        <v>WARA</v>
      </c>
      <c r="K80" s="124" t="s">
        <v>437</v>
      </c>
      <c r="L80" s="120" t="s">
        <v>483</v>
      </c>
      <c r="M80" s="115" t="str">
        <f>IF(B80&gt;1,VLOOKUP(B80,DB!$D$4:$F$800,3,0),"")</f>
        <v>CITILINK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0.4833333333</v>
      </c>
      <c r="AE80" s="133">
        <f t="shared" si="41"/>
        <v>0.525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572</v>
      </c>
      <c r="C81" s="146" t="str">
        <f>IF(B81&gt;1,VLOOKUP(B81,DB!$D$4:$E$800,2,0),"")</f>
        <v>B 738</v>
      </c>
      <c r="D81" s="259">
        <v>0.49930555555555556</v>
      </c>
      <c r="E81" s="231" t="b">
        <v>1</v>
      </c>
      <c r="F81" s="148">
        <v>0.5347222222222222</v>
      </c>
      <c r="G81" s="190" t="b">
        <v>1</v>
      </c>
      <c r="H81" s="228" t="s">
        <v>1087</v>
      </c>
      <c r="I81" s="152" t="str">
        <f>IF(K81&gt;1,VLOOKUP(K81,DB!$A$4:$B$500,2,0),"")</f>
        <v>WIMM</v>
      </c>
      <c r="J81" s="153" t="str">
        <f>IF(L81&gt;1,VLOOKUP(L81,DB!$A$4:$B$500,2,0),"")</f>
        <v>WARR</v>
      </c>
      <c r="K81" s="169" t="s">
        <v>73</v>
      </c>
      <c r="L81" s="150" t="s">
        <v>74</v>
      </c>
      <c r="M81" s="168" t="str">
        <f>IF(B81&gt;1,VLOOKUP(B81,DB!$D$4:$F$800,3,0),"")</f>
        <v>GARUDA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0.4993055556</v>
      </c>
      <c r="AE81" s="133">
        <f t="shared" si="41"/>
        <v>0.5347222222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68" t="s">
        <v>708</v>
      </c>
      <c r="C82" s="117" t="str">
        <f>IF(B82&gt;1,VLOOKUP(B82,DB!$D$4:$E$800,2,0),"")</f>
        <v>BBJ</v>
      </c>
      <c r="D82" s="252">
        <v>0.4791666666666667</v>
      </c>
      <c r="E82" s="229" t="b">
        <v>1</v>
      </c>
      <c r="F82" s="119">
        <v>0.5326388888888889</v>
      </c>
      <c r="G82" s="192" t="b">
        <v>1</v>
      </c>
      <c r="H82" s="230" t="s">
        <v>1096</v>
      </c>
      <c r="I82" s="219" t="s">
        <v>1178</v>
      </c>
      <c r="J82" s="120" t="s">
        <v>1154</v>
      </c>
      <c r="K82" s="124"/>
      <c r="L82" s="120"/>
      <c r="M82" s="115" t="str">
        <f>IF(B82&gt;1,VLOOKUP(B82,DB!$D$4:$F$800,3,0),"")</f>
        <v>JIP</v>
      </c>
      <c r="N82" s="22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PK-OTR</v>
      </c>
      <c r="X82" s="239" t="str">
        <f t="shared" si="6"/>
        <v>ATR 72</v>
      </c>
      <c r="Y82" s="240" t="str">
        <f t="shared" si="7"/>
        <v>TAS</v>
      </c>
      <c r="Z82" s="104" t="b">
        <v>1</v>
      </c>
      <c r="AA82" s="64"/>
      <c r="AC82" s="133"/>
      <c r="AD82" s="133">
        <f t="shared" si="40"/>
        <v>0.4791666667</v>
      </c>
      <c r="AE82" s="133">
        <f t="shared" si="41"/>
        <v>0.5326388889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186</v>
      </c>
      <c r="C83" s="146" t="str">
        <f>IF(B83&gt;1,VLOOKUP(B83,DB!$D$4:$E$800,2,0),"")</f>
        <v>A 320</v>
      </c>
      <c r="D83" s="259">
        <v>0.42826464120298624</v>
      </c>
      <c r="E83" s="231" t="b">
        <v>1</v>
      </c>
      <c r="F83" s="148"/>
      <c r="G83" s="190" t="b">
        <v>0</v>
      </c>
      <c r="H83" s="228" t="s">
        <v>1088</v>
      </c>
      <c r="I83" s="221" t="s">
        <v>1080</v>
      </c>
      <c r="J83" s="153" t="str">
        <f>IF(L83&gt;1,VLOOKUP(L83,DB!$A$4:$B$500,2,0),"")</f>
        <v/>
      </c>
      <c r="K83" s="169" t="s">
        <v>7</v>
      </c>
      <c r="L83" s="150"/>
      <c r="M83" s="168" t="str">
        <f>IF(B83&gt;1,VLOOKUP(B83,DB!$D$4:$F$800,3,0),"")</f>
        <v>BATIK AIR</v>
      </c>
      <c r="N83" s="200"/>
      <c r="O83" s="155" t="str">
        <f t="shared" si="34"/>
        <v>RON</v>
      </c>
      <c r="Q83" s="64" t="str">
        <f t="shared" si="35"/>
        <v>B10</v>
      </c>
      <c r="R83" s="64" t="str">
        <f t="shared" si="36"/>
        <v>RON</v>
      </c>
      <c r="S83" s="64" t="str">
        <f t="shared" si="37"/>
        <v>A 320</v>
      </c>
      <c r="T83" s="64" t="str">
        <f t="shared" si="38"/>
        <v>PK-LAO</v>
      </c>
      <c r="U83" s="64" t="str">
        <f t="shared" si="39"/>
        <v>BATIK AIR</v>
      </c>
      <c r="V83" s="158" t="s">
        <v>1193</v>
      </c>
      <c r="W83" s="159" t="str">
        <f t="shared" si="5"/>
        <v>PK-RSS</v>
      </c>
      <c r="X83" s="160" t="str">
        <f t="shared" si="6"/>
        <v>EMB 135</v>
      </c>
      <c r="Y83" s="161" t="str">
        <f t="shared" si="7"/>
        <v>PTN</v>
      </c>
      <c r="Z83" s="104" t="b">
        <v>1</v>
      </c>
      <c r="AA83" s="64"/>
      <c r="AC83" s="133"/>
      <c r="AD83" s="133">
        <f t="shared" si="40"/>
        <v>0.4282646412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823</v>
      </c>
      <c r="C84" s="117" t="str">
        <f>IF(B84&gt;1,VLOOKUP(B84,DB!$D$4:$E$800,2,0),"")</f>
        <v>B 733</v>
      </c>
      <c r="D84" s="252">
        <v>0.48819444444444443</v>
      </c>
      <c r="E84" s="229" t="b">
        <v>1</v>
      </c>
      <c r="F84" s="119">
        <v>0.6111111111111112</v>
      </c>
      <c r="G84" s="192" t="b">
        <v>1</v>
      </c>
      <c r="H84" s="230" t="s">
        <v>1093</v>
      </c>
      <c r="I84" s="122" t="str">
        <f>IF(K84&gt;1,VLOOKUP(K84,DB!$A$4:$B$500,2,0),"")</f>
        <v>WAGG</v>
      </c>
      <c r="J84" s="123" t="str">
        <f>IF(L84&gt;1,VLOOKUP(L84,DB!$A$4:$B$500,2,0),"")</f>
        <v>WAGG</v>
      </c>
      <c r="K84" s="124" t="s">
        <v>304</v>
      </c>
      <c r="L84" s="120" t="s">
        <v>302</v>
      </c>
      <c r="M84" s="115" t="str">
        <f>IF(B84&gt;1,VLOOKUP(B84,DB!$D$4:$F$800,3,0),"")</f>
        <v>TRIGANA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343" t="s">
        <v>1194</v>
      </c>
      <c r="W84" s="344" t="str">
        <f t="shared" si="5"/>
        <v>B-8160</v>
      </c>
      <c r="X84" s="345" t="str">
        <f t="shared" si="6"/>
        <v>G V</v>
      </c>
      <c r="Y84" s="346" t="str">
        <f t="shared" si="7"/>
        <v>AFM</v>
      </c>
      <c r="Z84" s="104" t="b">
        <v>1</v>
      </c>
      <c r="AA84" s="64"/>
      <c r="AC84" s="133"/>
      <c r="AD84" s="133">
        <f t="shared" si="40"/>
        <v>0.4881944444</v>
      </c>
      <c r="AE84" s="133">
        <f t="shared" si="41"/>
        <v>0.6111111111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299</v>
      </c>
      <c r="C85" s="146" t="str">
        <f>IF(B85&gt;1,VLOOKUP(B85,DB!$D$4:$E$800,2,0),"")</f>
        <v>A 320</v>
      </c>
      <c r="D85" s="259">
        <v>0.4895833333333333</v>
      </c>
      <c r="E85" s="231" t="b">
        <v>1</v>
      </c>
      <c r="F85" s="148">
        <v>0.5208333333333334</v>
      </c>
      <c r="G85" s="190" t="b">
        <v>1</v>
      </c>
      <c r="H85" s="228" t="s">
        <v>1080</v>
      </c>
      <c r="I85" s="152" t="str">
        <f>IF(K85&gt;1,VLOOKUP(K85,DB!$A$4:$B$500,2,0),"")</f>
        <v>WAHI</v>
      </c>
      <c r="J85" s="153" t="str">
        <f>IF(L85&gt;1,VLOOKUP(L85,DB!$A$4:$B$500,2,0),"")</f>
        <v>WARR</v>
      </c>
      <c r="K85" s="169" t="s">
        <v>247</v>
      </c>
      <c r="L85" s="150" t="s">
        <v>216</v>
      </c>
      <c r="M85" s="168" t="str">
        <f>IF(B85&gt;1,VLOOKUP(B85,DB!$D$4:$F$800,3,0),"")</f>
        <v>BATIK AIR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0.4895833333</v>
      </c>
      <c r="AE85" s="133">
        <f t="shared" si="41"/>
        <v>0.5208333333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68" t="s">
        <v>899</v>
      </c>
      <c r="C86" s="117" t="str">
        <f>IF(B86&gt;1,VLOOKUP(B86,DB!$D$4:$E$800,2,0),"")</f>
        <v>G VI</v>
      </c>
      <c r="D86" s="252">
        <v>0.50625</v>
      </c>
      <c r="E86" s="229" t="b">
        <v>1</v>
      </c>
      <c r="F86" s="119">
        <v>0.5444444444444444</v>
      </c>
      <c r="G86" s="192" t="b">
        <v>1</v>
      </c>
      <c r="H86" s="230" t="s">
        <v>1092</v>
      </c>
      <c r="I86" s="219" t="s">
        <v>1178</v>
      </c>
      <c r="J86" s="120" t="s">
        <v>1171</v>
      </c>
      <c r="K86" s="124"/>
      <c r="L86" s="120"/>
      <c r="M86" s="115" t="s">
        <v>1138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PK-GJT</v>
      </c>
      <c r="X86" s="131" t="str">
        <f t="shared" si="6"/>
        <v>ATR 72</v>
      </c>
      <c r="Y86" s="132" t="str">
        <f t="shared" si="7"/>
        <v>CITILINK</v>
      </c>
      <c r="Z86" s="104" t="b">
        <v>1</v>
      </c>
      <c r="AA86" s="64"/>
      <c r="AC86" s="133"/>
      <c r="AD86" s="133">
        <f t="shared" si="40"/>
        <v>0.50625</v>
      </c>
      <c r="AE86" s="133">
        <f t="shared" si="41"/>
        <v>0.5444444444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280</v>
      </c>
      <c r="C87" s="146" t="str">
        <f>IF(B87&gt;1,VLOOKUP(B87,DB!$D$4:$E$800,2,0),"")</f>
        <v>A 320</v>
      </c>
      <c r="D87" s="259">
        <v>0.5125</v>
      </c>
      <c r="E87" s="231" t="b">
        <v>1</v>
      </c>
      <c r="F87" s="148">
        <v>0.55</v>
      </c>
      <c r="G87" s="190" t="b">
        <v>1</v>
      </c>
      <c r="H87" s="228" t="s">
        <v>1078</v>
      </c>
      <c r="I87" s="152" t="str">
        <f>IF(K87&gt;1,VLOOKUP(K87,DB!$A$4:$B$500,2,0),"")</f>
        <v>WARR</v>
      </c>
      <c r="J87" s="153" t="str">
        <f>IF(L87&gt;1,VLOOKUP(L87,DB!$A$4:$B$500,2,0),"")</f>
        <v>WIPP</v>
      </c>
      <c r="K87" s="169" t="s">
        <v>218</v>
      </c>
      <c r="L87" s="150" t="s">
        <v>152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>N-939AP</v>
      </c>
      <c r="X87" s="160" t="str">
        <f t="shared" si="6"/>
        <v>GLEX</v>
      </c>
      <c r="Y87" s="161" t="str">
        <f t="shared" si="7"/>
        <v>BIOMANTARA</v>
      </c>
      <c r="Z87" s="104" t="b">
        <v>1</v>
      </c>
      <c r="AA87" s="64"/>
      <c r="AC87" s="133"/>
      <c r="AD87" s="133">
        <f t="shared" si="40"/>
        <v>0.5125</v>
      </c>
      <c r="AE87" s="133">
        <f t="shared" si="41"/>
        <v>0.55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833</v>
      </c>
      <c r="C88" s="117" t="str">
        <f>IF(B88&gt;1,VLOOKUP(B88,DB!$D$4:$E$800,2,0),"")</f>
        <v>B 733</v>
      </c>
      <c r="D88" s="252">
        <v>0.5340277777777778</v>
      </c>
      <c r="E88" s="229" t="b">
        <v>1</v>
      </c>
      <c r="F88" s="119">
        <v>0.6208333333333333</v>
      </c>
      <c r="G88" s="192" t="b">
        <v>1</v>
      </c>
      <c r="H88" s="230" t="s">
        <v>1101</v>
      </c>
      <c r="I88" s="122" t="str">
        <f>IF(K88&gt;1,VLOOKUP(K88,DB!$A$4:$B$500,2,0),"")</f>
        <v>WIOO</v>
      </c>
      <c r="J88" s="123" t="str">
        <f>IF(L88&gt;1,VLOOKUP(L88,DB!$A$4:$B$500,2,0),"")</f>
        <v>WALL</v>
      </c>
      <c r="K88" s="124" t="s">
        <v>390</v>
      </c>
      <c r="L88" s="120" t="s">
        <v>349</v>
      </c>
      <c r="M88" s="115" t="str">
        <f>IF(B88&gt;1,VLOOKUP(B88,DB!$D$4:$F$800,3,0),"")</f>
        <v>TRIGANA</v>
      </c>
      <c r="N88" s="193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0.5340277778</v>
      </c>
      <c r="AE88" s="133">
        <f t="shared" si="41"/>
        <v>0.6208333333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282</v>
      </c>
      <c r="C89" s="146" t="str">
        <f>IF(B89&gt;1,VLOOKUP(B89,DB!$D$4:$E$800,2,0),"")</f>
        <v>A 320</v>
      </c>
      <c r="D89" s="259">
        <v>0.5625</v>
      </c>
      <c r="E89" s="231" t="b">
        <v>1</v>
      </c>
      <c r="F89" s="148">
        <v>0.6034722222222222</v>
      </c>
      <c r="G89" s="190" t="b">
        <v>1</v>
      </c>
      <c r="H89" s="228" t="s">
        <v>1080</v>
      </c>
      <c r="I89" s="152" t="str">
        <f>IF(K89&gt;1,VLOOKUP(K89,DB!$A$4:$B$500,2,0),"")</f>
        <v>WADD</v>
      </c>
      <c r="J89" s="153" t="str">
        <f>IF(L89&gt;1,VLOOKUP(L89,DB!$A$4:$B$500,2,0),"")</f>
        <v>WAHI</v>
      </c>
      <c r="K89" s="169" t="s">
        <v>189</v>
      </c>
      <c r="L89" s="150" t="s">
        <v>245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0.5625</v>
      </c>
      <c r="AE89" s="133">
        <f t="shared" si="41"/>
        <v>0.6034722222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303</v>
      </c>
      <c r="C90" s="117" t="str">
        <f>IF(B90&gt;1,VLOOKUP(B90,DB!$D$4:$E$800,2,0),"")</f>
        <v>A 320</v>
      </c>
      <c r="D90" s="252">
        <v>0.5270833333333333</v>
      </c>
      <c r="E90" s="229" t="b">
        <v>1</v>
      </c>
      <c r="F90" s="119">
        <v>0.5659722222222222</v>
      </c>
      <c r="G90" s="192" t="b">
        <v>1</v>
      </c>
      <c r="H90" s="230" t="s">
        <v>1076</v>
      </c>
      <c r="I90" s="122" t="str">
        <f>IF(K90&gt;1,VLOOKUP(K90,DB!$A$4:$B$500,2,0),"")</f>
        <v>WAHS</v>
      </c>
      <c r="J90" s="123" t="str">
        <f>IF(L90&gt;1,VLOOKUP(L90,DB!$A$4:$B$500,2,0),"")</f>
        <v>WIMM</v>
      </c>
      <c r="K90" s="124" t="s">
        <v>256</v>
      </c>
      <c r="L90" s="120" t="s">
        <v>141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0.5270833333</v>
      </c>
      <c r="AE90" s="133">
        <f t="shared" si="41"/>
        <v>0.5659722222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502</v>
      </c>
      <c r="C91" s="146" t="str">
        <f>IF(B91&gt;1,VLOOKUP(B91,DB!$D$4:$E$800,2,0),"")</f>
        <v>ATR 72</v>
      </c>
      <c r="D91" s="259">
        <v>0.5430555555555555</v>
      </c>
      <c r="E91" s="231" t="b">
        <v>1</v>
      </c>
      <c r="F91" s="148">
        <v>0.5708333333333333</v>
      </c>
      <c r="G91" s="190" t="b">
        <v>1</v>
      </c>
      <c r="H91" s="228" t="s">
        <v>1084</v>
      </c>
      <c r="I91" s="152" t="str">
        <f>IF(K91&gt;1,VLOOKUP(K91,DB!$A$4:$B$500,2,0),"")</f>
        <v>WAHH</v>
      </c>
      <c r="J91" s="153" t="str">
        <f>IF(L91&gt;1,VLOOKUP(L91,DB!$A$4:$B$500,2,0),"")</f>
        <v>WAHH</v>
      </c>
      <c r="K91" s="169" t="s">
        <v>535</v>
      </c>
      <c r="L91" s="150" t="s">
        <v>533</v>
      </c>
      <c r="M91" s="168" t="str">
        <f>IF(B91&gt;1,VLOOKUP(B91,DB!$D$4:$F$800,3,0),"")</f>
        <v>CITILINK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0.5430555556</v>
      </c>
      <c r="AE91" s="133">
        <f t="shared" si="41"/>
        <v>0.5708333333</v>
      </c>
    </row>
    <row r="92">
      <c r="A92" s="115">
        <v>75.0</v>
      </c>
      <c r="B92" s="115" t="s">
        <v>180</v>
      </c>
      <c r="C92" s="117" t="str">
        <f>IF(B92&gt;1,VLOOKUP(B92,DB!$D$4:$E$800,2,0),"")</f>
        <v>A 320</v>
      </c>
      <c r="D92" s="252">
        <v>0.5472222222222223</v>
      </c>
      <c r="E92" s="229" t="b">
        <v>1</v>
      </c>
      <c r="F92" s="119">
        <v>0.5909722222222222</v>
      </c>
      <c r="G92" s="192" t="b">
        <v>1</v>
      </c>
      <c r="H92" s="230" t="s">
        <v>1077</v>
      </c>
      <c r="I92" s="122" t="str">
        <f>IF(K92&gt;1,VLOOKUP(K92,DB!$A$4:$B$500,2,0),"")</f>
        <v>WARR</v>
      </c>
      <c r="J92" s="123" t="str">
        <f>IF(L92&gt;1,VLOOKUP(L92,DB!$A$4:$B$500,2,0),"")</f>
        <v>WARR</v>
      </c>
      <c r="K92" s="124" t="s">
        <v>226</v>
      </c>
      <c r="L92" s="120" t="s">
        <v>198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T7-X14</v>
      </c>
      <c r="X92" s="239" t="str">
        <f t="shared" si="6"/>
        <v>G VI</v>
      </c>
      <c r="Y92" s="240" t="str">
        <f t="shared" si="7"/>
        <v>AFM</v>
      </c>
      <c r="Z92" s="104" t="b">
        <v>1</v>
      </c>
      <c r="AA92" s="64"/>
      <c r="AC92" s="133"/>
      <c r="AD92" s="133">
        <f t="shared" si="40"/>
        <v>0.5472222222</v>
      </c>
      <c r="AE92" s="133">
        <f t="shared" si="41"/>
        <v>0.5909722222</v>
      </c>
    </row>
    <row r="93">
      <c r="A93" s="168">
        <v>76.0</v>
      </c>
      <c r="B93" s="168" t="s">
        <v>708</v>
      </c>
      <c r="C93" s="146" t="str">
        <f>IF(B93&gt;1,VLOOKUP(B93,DB!$D$4:$E$800,2,0),"")</f>
        <v>BBJ</v>
      </c>
      <c r="D93" s="259">
        <v>0.5395833333333333</v>
      </c>
      <c r="E93" s="231" t="b">
        <v>1</v>
      </c>
      <c r="F93" s="148"/>
      <c r="G93" s="190" t="b">
        <v>0</v>
      </c>
      <c r="H93" s="228" t="s">
        <v>1154</v>
      </c>
      <c r="I93" s="221" t="s">
        <v>1096</v>
      </c>
      <c r="J93" s="153" t="str">
        <f>IF(L93&gt;1,VLOOKUP(L93,DB!$A$4:$B$500,2,0),"")</f>
        <v/>
      </c>
      <c r="K93" s="169"/>
      <c r="L93" s="150"/>
      <c r="M93" s="168" t="str">
        <f>IF(B93&gt;1,VLOOKUP(B93,DB!$D$4:$F$800,3,0),"")</f>
        <v>JIP</v>
      </c>
      <c r="N93" s="200"/>
      <c r="O93" s="155" t="str">
        <f t="shared" si="34"/>
        <v>RON</v>
      </c>
      <c r="Q93" s="64" t="str">
        <f t="shared" si="35"/>
        <v>SA17</v>
      </c>
      <c r="R93" s="64" t="str">
        <f t="shared" si="36"/>
        <v>RON</v>
      </c>
      <c r="S93" s="64" t="str">
        <f t="shared" si="37"/>
        <v>BBJ</v>
      </c>
      <c r="T93" s="64" t="str">
        <f t="shared" si="38"/>
        <v>T7-777</v>
      </c>
      <c r="U93" s="64" t="str">
        <f t="shared" si="39"/>
        <v>JIP</v>
      </c>
      <c r="V93" s="158" t="s">
        <v>1205</v>
      </c>
      <c r="W93" s="159" t="str">
        <f t="shared" si="5"/>
        <v>PK-BON</v>
      </c>
      <c r="X93" s="160" t="str">
        <f t="shared" si="6"/>
        <v>G IV</v>
      </c>
      <c r="Y93" s="161" t="str">
        <f t="shared" si="7"/>
        <v>JETSET</v>
      </c>
      <c r="Z93" s="104" t="b">
        <v>1</v>
      </c>
      <c r="AA93" s="64"/>
      <c r="AC93" s="133"/>
      <c r="AD93" s="133">
        <f t="shared" si="40"/>
        <v>0.5395833333</v>
      </c>
      <c r="AE93" s="133" t="str">
        <f t="shared" si="41"/>
        <v>-</v>
      </c>
    </row>
    <row r="94">
      <c r="A94" s="115">
        <v>77.0</v>
      </c>
      <c r="B94" s="115" t="s">
        <v>470</v>
      </c>
      <c r="C94" s="117" t="str">
        <f>IF(B94&gt;1,VLOOKUP(B94,DB!$D$4:$E$800,2,0),"")</f>
        <v>A 320</v>
      </c>
      <c r="D94" s="252">
        <v>0.5847222222222223</v>
      </c>
      <c r="E94" s="229" t="b">
        <v>1</v>
      </c>
      <c r="F94" s="119">
        <v>0.6145833333333334</v>
      </c>
      <c r="G94" s="192" t="b">
        <v>1</v>
      </c>
      <c r="H94" s="230" t="s">
        <v>1084</v>
      </c>
      <c r="I94" s="122" t="str">
        <f>IF(K94&gt;1,VLOOKUP(K94,DB!$A$4:$B$500,2,0),"")</f>
        <v>WIPP</v>
      </c>
      <c r="J94" s="123" t="str">
        <f>IF(L94&gt;1,VLOOKUP(L94,DB!$A$4:$B$500,2,0),"")</f>
        <v>WARR</v>
      </c>
      <c r="K94" s="124" t="s">
        <v>465</v>
      </c>
      <c r="L94" s="120" t="s">
        <v>495</v>
      </c>
      <c r="M94" s="115" t="str">
        <f>IF(B94&gt;1,VLOOKUP(B94,DB!$D$4:$F$800,3,0),"")</f>
        <v>CITILINK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0.5847222222</v>
      </c>
      <c r="AE94" s="133">
        <f t="shared" si="41"/>
        <v>0.6145833333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321</v>
      </c>
      <c r="C95" s="146" t="str">
        <f>IF(B95&gt;1,VLOOKUP(B95,DB!$D$4:$E$800,2,0),"")</f>
        <v>A 320</v>
      </c>
      <c r="D95" s="259">
        <v>0.5951388888888889</v>
      </c>
      <c r="E95" s="231" t="b">
        <v>1</v>
      </c>
      <c r="F95" s="148">
        <v>0.6215277777777778</v>
      </c>
      <c r="G95" s="190" t="b">
        <v>1</v>
      </c>
      <c r="H95" s="228" t="s">
        <v>1078</v>
      </c>
      <c r="I95" s="152" t="str">
        <f>IF(K95&gt;1,VLOOKUP(K95,DB!$A$4:$B$500,2,0),"")</f>
        <v>WAHQ</v>
      </c>
      <c r="J95" s="153" t="str">
        <f>IF(L95&gt;1,VLOOKUP(L95,DB!$A$4:$B$500,2,0),"")</f>
        <v>WAHS</v>
      </c>
      <c r="K95" s="169" t="s">
        <v>235</v>
      </c>
      <c r="L95" s="150" t="s">
        <v>262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0.5951388889</v>
      </c>
      <c r="AE95" s="133">
        <f t="shared" si="41"/>
        <v>0.6215277778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413</v>
      </c>
      <c r="C96" s="117" t="str">
        <f>IF(B96&gt;1,VLOOKUP(B96,DB!$D$4:$E$800,2,0),"")</f>
        <v>A 320</v>
      </c>
      <c r="D96" s="252">
        <v>0.6013888888888889</v>
      </c>
      <c r="E96" s="229" t="b">
        <v>1</v>
      </c>
      <c r="F96" s="119">
        <v>0.66875</v>
      </c>
      <c r="G96" s="192" t="b">
        <v>1</v>
      </c>
      <c r="H96" s="230" t="s">
        <v>1087</v>
      </c>
      <c r="I96" s="122" t="str">
        <f>IF(K96&gt;1,VLOOKUP(K96,DB!$A$4:$B$500,2,0),"")</f>
        <v>WAHI</v>
      </c>
      <c r="J96" s="123" t="str">
        <f>IF(L96&gt;1,VLOOKUP(L96,DB!$A$4:$B$500,2,0),"")</f>
        <v>WIMM</v>
      </c>
      <c r="K96" s="124" t="s">
        <v>469</v>
      </c>
      <c r="L96" s="120" t="s">
        <v>439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0.6013888889</v>
      </c>
      <c r="AE96" s="133">
        <f t="shared" si="41"/>
        <v>0.66875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699</v>
      </c>
      <c r="C97" s="146" t="str">
        <f>IF(B97&gt;1,VLOOKUP(B97,DB!$D$4:$E$800,2,0),"")</f>
        <v>G IV</v>
      </c>
      <c r="D97" s="259">
        <v>0.5805555555555556</v>
      </c>
      <c r="E97" s="231" t="b">
        <v>1</v>
      </c>
      <c r="F97" s="148">
        <v>0.6854166666666667</v>
      </c>
      <c r="G97" s="190" t="b">
        <v>1</v>
      </c>
      <c r="H97" s="228" t="s">
        <v>1096</v>
      </c>
      <c r="I97" s="221" t="s">
        <v>1195</v>
      </c>
      <c r="J97" s="150" t="s">
        <v>1178</v>
      </c>
      <c r="K97" s="169"/>
      <c r="M97" s="168" t="str">
        <f>IF(B97&gt;1,VLOOKUP(B97,DB!$D$4:$F$800,3,0),"")</f>
        <v>JETSET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0.5805555556</v>
      </c>
      <c r="AE97" s="133">
        <f t="shared" si="41"/>
        <v>0.6854166667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310</v>
      </c>
      <c r="C98" s="117" t="str">
        <f>IF(B98&gt;1,VLOOKUP(B98,DB!$D$4:$E$800,2,0),"")</f>
        <v>A 320</v>
      </c>
      <c r="D98" s="252">
        <v>0.6243055555555556</v>
      </c>
      <c r="E98" s="229" t="b">
        <v>1</v>
      </c>
      <c r="F98" s="119">
        <v>0.66875</v>
      </c>
      <c r="G98" s="192" t="b">
        <v>1</v>
      </c>
      <c r="H98" s="230" t="s">
        <v>1076</v>
      </c>
      <c r="I98" s="122" t="str">
        <f>IF(K98&gt;1,VLOOKUP(K98,DB!$A$4:$B$500,2,0),"")</f>
        <v>WARA</v>
      </c>
      <c r="J98" s="123" t="str">
        <f>IF(L98&gt;1,VLOOKUP(L98,DB!$A$4:$B$500,2,0),"")</f>
        <v>WIEE</v>
      </c>
      <c r="K98" s="124" t="s">
        <v>269</v>
      </c>
      <c r="L98" s="120" t="s">
        <v>183</v>
      </c>
      <c r="M98" s="115" t="str">
        <f>IF(B98&gt;1,VLOOKUP(B98,DB!$D$4:$F$800,3,0),"")</f>
        <v>BATIK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0.6243055556</v>
      </c>
      <c r="AE98" s="133">
        <f t="shared" si="41"/>
        <v>0.66875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205" t="s">
        <v>705</v>
      </c>
      <c r="C99" s="146" t="str">
        <f>IF(B99&gt;1,VLOOKUP(B99,DB!$D$4:$E$800,2,0),"")</f>
        <v>CT 680</v>
      </c>
      <c r="D99" s="259">
        <v>0.5979166666666667</v>
      </c>
      <c r="E99" s="231" t="b">
        <v>1</v>
      </c>
      <c r="F99" s="148">
        <v>0.7131944444444445</v>
      </c>
      <c r="G99" s="190" t="b">
        <v>1</v>
      </c>
      <c r="H99" s="228" t="s">
        <v>1079</v>
      </c>
      <c r="I99" s="221" t="s">
        <v>1326</v>
      </c>
      <c r="J99" s="150" t="s">
        <v>1178</v>
      </c>
      <c r="K99" s="169"/>
      <c r="L99" s="150"/>
      <c r="M99" s="168" t="str">
        <f>IF(B99&gt;1,VLOOKUP(B99,DB!$D$4:$F$800,3,0),"")</f>
        <v>JIP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0.5979166667</v>
      </c>
      <c r="AE99" s="133">
        <f t="shared" si="41"/>
        <v>0.7131944444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68" t="s">
        <v>845</v>
      </c>
      <c r="C100" s="117" t="str">
        <f>IF(B100&gt;1,VLOOKUP(B100,DB!$D$4:$E$800,2,0),"")</f>
        <v>G V</v>
      </c>
      <c r="D100" s="252">
        <v>0.6472222222222223</v>
      </c>
      <c r="E100" s="229" t="b">
        <v>1</v>
      </c>
      <c r="F100" s="119">
        <v>0.6756944444444445</v>
      </c>
      <c r="G100" s="192" t="b">
        <v>1</v>
      </c>
      <c r="H100" s="230" t="s">
        <v>1092</v>
      </c>
      <c r="I100" s="219" t="s">
        <v>1327</v>
      </c>
      <c r="J100" s="120" t="s">
        <v>1194</v>
      </c>
      <c r="K100" s="124"/>
      <c r="L100" s="120"/>
      <c r="M100" s="115" t="s">
        <v>1153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0.6472222222</v>
      </c>
      <c r="AE100" s="133">
        <f t="shared" si="41"/>
        <v>0.6756944444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810</v>
      </c>
      <c r="C101" s="146" t="str">
        <f>IF(B101&gt;1,VLOOKUP(B101,DB!$D$4:$E$800,2,0),"")</f>
        <v>ATR 72</v>
      </c>
      <c r="D101" s="259">
        <v>0.6277777777777778</v>
      </c>
      <c r="E101" s="231" t="b">
        <v>1</v>
      </c>
      <c r="F101" s="148">
        <v>0.6743055555555556</v>
      </c>
      <c r="G101" s="190" t="b">
        <v>1</v>
      </c>
      <c r="H101" s="228" t="s">
        <v>1081</v>
      </c>
      <c r="I101" s="221" t="s">
        <v>1225</v>
      </c>
      <c r="J101" s="150" t="s">
        <v>1171</v>
      </c>
      <c r="K101" s="169"/>
      <c r="L101" s="150"/>
      <c r="M101" s="168" t="str">
        <f>IF(B101&gt;1,VLOOKUP(B101,DB!$D$4:$F$800,3,0),"")</f>
        <v>TRAVIRA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0.6277777778</v>
      </c>
      <c r="AE101" s="133">
        <f t="shared" si="41"/>
        <v>0.6743055556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383</v>
      </c>
      <c r="C102" s="117" t="str">
        <f>IF(B102&gt;1,VLOOKUP(B102,DB!$D$4:$E$800,2,0),"")</f>
        <v>A 320</v>
      </c>
      <c r="D102" s="252">
        <v>0.6881944444444444</v>
      </c>
      <c r="E102" s="229" t="b">
        <v>1</v>
      </c>
      <c r="F102" s="119"/>
      <c r="G102" s="192" t="b">
        <v>0</v>
      </c>
      <c r="H102" s="230" t="s">
        <v>1078</v>
      </c>
      <c r="I102" s="122" t="str">
        <f>IF(K102&gt;1,VLOOKUP(K102,DB!$A$4:$B$500,2,0),"")</f>
        <v>WARA</v>
      </c>
      <c r="J102" s="123" t="str">
        <f>IF(L102&gt;1,VLOOKUP(L102,DB!$A$4:$B$500,2,0),"")</f>
        <v/>
      </c>
      <c r="K102" s="124" t="s">
        <v>485</v>
      </c>
      <c r="L102" s="120"/>
      <c r="M102" s="115" t="str">
        <f>IF(B102&gt;1,VLOOKUP(B102,DB!$D$4:$F$800,3,0),"")</f>
        <v>CITILINK</v>
      </c>
      <c r="N102" s="193"/>
      <c r="O102" s="128" t="str">
        <f t="shared" si="34"/>
        <v>RON</v>
      </c>
      <c r="Q102" s="64" t="str">
        <f t="shared" si="35"/>
        <v>A2</v>
      </c>
      <c r="R102" s="64" t="str">
        <f t="shared" si="36"/>
        <v>RON</v>
      </c>
      <c r="S102" s="64" t="str">
        <f t="shared" si="37"/>
        <v>A 320</v>
      </c>
      <c r="T102" s="64" t="str">
        <f t="shared" si="38"/>
        <v>PK-GLU</v>
      </c>
      <c r="U102" s="64" t="str">
        <f t="shared" si="39"/>
        <v>CITILINK</v>
      </c>
      <c r="V102" s="266"/>
      <c r="W102" s="267"/>
      <c r="X102" s="267"/>
      <c r="Y102" s="268" t="s">
        <v>1215</v>
      </c>
      <c r="Z102" s="269">
        <f>COUNTIF(Z17:Z101,TRUE)</f>
        <v>42</v>
      </c>
      <c r="AA102" s="14"/>
      <c r="AD102" s="133">
        <f t="shared" si="40"/>
        <v>0.6881944444</v>
      </c>
      <c r="AE102" s="133" t="str">
        <f t="shared" si="41"/>
        <v>-</v>
      </c>
    </row>
    <row r="103">
      <c r="A103" s="168">
        <v>86.0</v>
      </c>
      <c r="B103" s="168" t="s">
        <v>827</v>
      </c>
      <c r="C103" s="146" t="str">
        <f>IF(B103&gt;1,VLOOKUP(B103,DB!$D$4:$E$800,2,0),"")</f>
        <v>B 733</v>
      </c>
      <c r="D103" s="259">
        <v>0.6902777777777778</v>
      </c>
      <c r="E103" s="231" t="b">
        <v>1</v>
      </c>
      <c r="F103" s="148">
        <v>0.7951388888888888</v>
      </c>
      <c r="G103" s="190" t="b">
        <v>1</v>
      </c>
      <c r="H103" s="228" t="s">
        <v>1101</v>
      </c>
      <c r="I103" s="152" t="str">
        <f>IF(K103&gt;1,VLOOKUP(K103,DB!$A$4:$B$500,2,0),"")</f>
        <v>WIDN</v>
      </c>
      <c r="J103" s="153" t="str">
        <f>IF(L103&gt;1,VLOOKUP(L103,DB!$A$4:$B$500,2,0),"")</f>
        <v>WIOO</v>
      </c>
      <c r="K103" s="169" t="s">
        <v>316</v>
      </c>
      <c r="L103" s="150" t="s">
        <v>382</v>
      </c>
      <c r="M103" s="168" t="str">
        <f>IF(B103&gt;1,VLOOKUP(B103,DB!$D$4:$F$800,3,0),"")</f>
        <v>TRIGANA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Z102-'13'!Z102</f>
        <v>0</v>
      </c>
      <c r="AC103" s="133"/>
      <c r="AD103" s="133">
        <f t="shared" si="40"/>
        <v>0.6902777778</v>
      </c>
      <c r="AE103" s="133">
        <f t="shared" si="41"/>
        <v>0.7951388889</v>
      </c>
    </row>
    <row r="104">
      <c r="A104" s="115">
        <v>87.0</v>
      </c>
      <c r="B104" s="115" t="s">
        <v>299</v>
      </c>
      <c r="C104" s="117" t="str">
        <f>IF(B104&gt;1,VLOOKUP(B104,DB!$D$4:$E$800,2,0),"")</f>
        <v>A 320</v>
      </c>
      <c r="D104" s="252">
        <v>0.6993055555555555</v>
      </c>
      <c r="E104" s="229" t="b">
        <v>1</v>
      </c>
      <c r="F104" s="119">
        <v>0.7291666666666666</v>
      </c>
      <c r="G104" s="192" t="b">
        <v>1</v>
      </c>
      <c r="H104" s="230" t="s">
        <v>1080</v>
      </c>
      <c r="I104" s="122" t="str">
        <f>IF(K104&gt;1,VLOOKUP(K104,DB!$A$4:$B$500,2,0),"")</f>
        <v>WARR</v>
      </c>
      <c r="J104" s="123" t="str">
        <f>IF(L104&gt;1,VLOOKUP(L104,DB!$A$4:$B$500,2,0),"")</f>
        <v>WADD</v>
      </c>
      <c r="K104" s="124" t="s">
        <v>214</v>
      </c>
      <c r="L104" s="120" t="s">
        <v>196</v>
      </c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0.6993055556</v>
      </c>
      <c r="AE104" s="133">
        <f t="shared" si="41"/>
        <v>0.7291666667</v>
      </c>
    </row>
    <row r="105">
      <c r="A105" s="168">
        <v>88.0</v>
      </c>
      <c r="B105" s="168" t="s">
        <v>280</v>
      </c>
      <c r="C105" s="146" t="str">
        <f>IF(B105&gt;1,VLOOKUP(B105,DB!$D$4:$E$800,2,0),"")</f>
        <v>A 320</v>
      </c>
      <c r="D105" s="259">
        <v>0.7048611111111112</v>
      </c>
      <c r="E105" s="231" t="b">
        <v>1</v>
      </c>
      <c r="F105" s="148">
        <v>0.7409722222222223</v>
      </c>
      <c r="G105" s="190" t="b">
        <v>1</v>
      </c>
      <c r="H105" s="228" t="s">
        <v>1077</v>
      </c>
      <c r="I105" s="152" t="str">
        <f>IF(K105&gt;1,VLOOKUP(K105,DB!$A$4:$B$500,2,0),"")</f>
        <v>WIPP</v>
      </c>
      <c r="J105" s="153" t="str">
        <f>IF(L105&gt;1,VLOOKUP(L105,DB!$A$4:$B$500,2,0),"")</f>
        <v>WARR</v>
      </c>
      <c r="K105" s="169" t="s">
        <v>155</v>
      </c>
      <c r="L105" s="150" t="s">
        <v>224</v>
      </c>
      <c r="M105" s="168" t="str">
        <f>IF(B105&gt;1,VLOOKUP(B105,DB!$D$4:$F$800,3,0),"")</f>
        <v>BATIK AIR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0.7048611111</v>
      </c>
      <c r="AE105" s="133">
        <f t="shared" si="41"/>
        <v>0.7409722222</v>
      </c>
    </row>
    <row r="106">
      <c r="A106" s="115">
        <v>89.0</v>
      </c>
      <c r="B106" s="115" t="s">
        <v>757</v>
      </c>
      <c r="C106" s="117" t="str">
        <f>IF(B106&gt;1,VLOOKUP(B106,DB!$D$4:$E$800,2,0),"")</f>
        <v>BBJ 2</v>
      </c>
      <c r="D106" s="252">
        <v>0.6569444444444444</v>
      </c>
      <c r="E106" s="229" t="b">
        <v>1</v>
      </c>
      <c r="F106" s="119">
        <v>0.6861111111111111</v>
      </c>
      <c r="G106" s="192" t="b">
        <v>1</v>
      </c>
      <c r="H106" s="230" t="s">
        <v>1273</v>
      </c>
      <c r="I106" s="219" t="s">
        <v>1319</v>
      </c>
      <c r="J106" s="120" t="s">
        <v>1085</v>
      </c>
      <c r="K106" s="124" t="s">
        <v>1328</v>
      </c>
      <c r="L106" s="120"/>
      <c r="M106" s="115" t="str">
        <f>IF(B106&gt;1,VLOOKUP(B106,DB!$D$4:$F$800,3,0),"")</f>
        <v>PTN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0.6569444444</v>
      </c>
      <c r="AE106" s="133">
        <f t="shared" si="41"/>
        <v>0.6861111111</v>
      </c>
    </row>
    <row r="107">
      <c r="A107" s="168">
        <v>90.0</v>
      </c>
      <c r="B107" s="168" t="s">
        <v>572</v>
      </c>
      <c r="C107" s="146" t="str">
        <f>IF(B107&gt;1,VLOOKUP(B107,DB!$D$4:$E$800,2,0),"")</f>
        <v>B 738</v>
      </c>
      <c r="D107" s="259">
        <v>0.7069444444444445</v>
      </c>
      <c r="E107" s="231" t="b">
        <v>1</v>
      </c>
      <c r="F107" s="148">
        <v>0.7847222222222222</v>
      </c>
      <c r="G107" s="190" t="b">
        <v>1</v>
      </c>
      <c r="H107" s="228" t="s">
        <v>1087</v>
      </c>
      <c r="I107" s="152" t="str">
        <f>IF(K107&gt;1,VLOOKUP(K107,DB!$A$4:$B$500,2,0),"")</f>
        <v>WARR</v>
      </c>
      <c r="J107" s="153" t="str">
        <f>IF(L107&gt;1,VLOOKUP(L107,DB!$A$4:$B$500,2,0),"")</f>
        <v>WIEE</v>
      </c>
      <c r="K107" s="169" t="s">
        <v>77</v>
      </c>
      <c r="L107" s="150" t="s">
        <v>69</v>
      </c>
      <c r="M107" s="168" t="str">
        <f>IF(B107&gt;1,VLOOKUP(B107,DB!$D$4:$F$800,3,0),"")</f>
        <v>GARUDA</v>
      </c>
      <c r="N107" s="211" t="s">
        <v>1329</v>
      </c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0.7069444444</v>
      </c>
      <c r="AE107" s="133">
        <f t="shared" si="41"/>
        <v>0.7847222222</v>
      </c>
    </row>
    <row r="108">
      <c r="A108" s="115">
        <v>91.0</v>
      </c>
      <c r="B108" s="115" t="s">
        <v>502</v>
      </c>
      <c r="C108" s="117" t="str">
        <f>IF(B108&gt;1,VLOOKUP(B108,DB!$D$4:$E$800,2,0),"")</f>
        <v>ATR 72</v>
      </c>
      <c r="D108" s="252">
        <v>0.7118055555555556</v>
      </c>
      <c r="E108" s="229" t="b">
        <v>1</v>
      </c>
      <c r="F108" s="119">
        <v>0.7395833333333334</v>
      </c>
      <c r="G108" s="192" t="b">
        <v>1</v>
      </c>
      <c r="H108" s="230" t="s">
        <v>1084</v>
      </c>
      <c r="I108" s="122" t="str">
        <f>IF(K108&gt;1,VLOOKUP(K108,DB!$A$4:$B$500,2,0),"")</f>
        <v>WAHH</v>
      </c>
      <c r="J108" s="123" t="str">
        <f>IF(L108&gt;1,VLOOKUP(L108,DB!$A$4:$B$500,2,0),"")</f>
        <v>WIPO</v>
      </c>
      <c r="K108" s="124" t="s">
        <v>539</v>
      </c>
      <c r="L108" s="120" t="s">
        <v>549</v>
      </c>
      <c r="M108" s="115" t="str">
        <f>IF(B108&gt;1,VLOOKUP(B108,DB!$D$4:$F$800,3,0),"")</f>
        <v>CITILINK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0.7118055556</v>
      </c>
      <c r="AE108" s="133">
        <f t="shared" si="41"/>
        <v>0.7395833333</v>
      </c>
    </row>
    <row r="109">
      <c r="A109" s="168">
        <v>92.0</v>
      </c>
      <c r="B109" s="168" t="s">
        <v>425</v>
      </c>
      <c r="C109" s="146" t="str">
        <f>IF(B109&gt;1,VLOOKUP(B109,DB!$D$4:$E$800,2,0),"")</f>
        <v>A 320</v>
      </c>
      <c r="D109" s="259">
        <v>0.7152777777777778</v>
      </c>
      <c r="E109" s="231" t="b">
        <v>1</v>
      </c>
      <c r="F109" s="148">
        <v>0.7861111111111111</v>
      </c>
      <c r="G109" s="190" t="b">
        <v>1</v>
      </c>
      <c r="H109" s="228" t="s">
        <v>1076</v>
      </c>
      <c r="I109" s="152" t="str">
        <f>IF(K109&gt;1,VLOOKUP(K109,DB!$A$4:$B$500,2,0),"")</f>
        <v>WADD</v>
      </c>
      <c r="J109" s="153" t="str">
        <f>IF(L109&gt;1,VLOOKUP(L109,DB!$A$4:$B$500,2,0),"")</f>
        <v>WADD</v>
      </c>
      <c r="K109" s="169" t="s">
        <v>518</v>
      </c>
      <c r="L109" s="150" t="s">
        <v>516</v>
      </c>
      <c r="M109" s="168" t="str">
        <f>IF(B109&gt;1,VLOOKUP(B109,DB!$D$4:$F$800,3,0),"")</f>
        <v>CITILINK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0.7152777778</v>
      </c>
      <c r="AE109" s="133">
        <f t="shared" si="41"/>
        <v>0.7861111111</v>
      </c>
    </row>
    <row r="110">
      <c r="A110" s="115">
        <v>93.0</v>
      </c>
      <c r="B110" s="115" t="s">
        <v>282</v>
      </c>
      <c r="C110" s="117" t="str">
        <f>IF(B110&gt;1,VLOOKUP(B110,DB!$D$4:$E$800,2,0),"")</f>
        <v>A 320</v>
      </c>
      <c r="D110" s="252">
        <v>0.7194444444444444</v>
      </c>
      <c r="E110" s="229" t="b">
        <v>1</v>
      </c>
      <c r="F110" s="119"/>
      <c r="G110" s="192" t="b">
        <v>0</v>
      </c>
      <c r="H110" s="230" t="s">
        <v>1081</v>
      </c>
      <c r="I110" s="122" t="str">
        <f>IF(K110&gt;1,VLOOKUP(K110,DB!$A$4:$B$500,2,0),"")</f>
        <v>WAHI</v>
      </c>
      <c r="J110" s="123" t="str">
        <f>IF(L110&gt;1,VLOOKUP(L110,DB!$A$4:$B$500,2,0),"")</f>
        <v/>
      </c>
      <c r="K110" s="124" t="s">
        <v>243</v>
      </c>
      <c r="L110" s="120"/>
      <c r="M110" s="115" t="str">
        <f>IF(B110&gt;1,VLOOKUP(B110,DB!$D$4:$F$800,3,0),"")</f>
        <v>BATIK AIR</v>
      </c>
      <c r="N110" s="193"/>
      <c r="O110" s="128" t="str">
        <f t="shared" si="34"/>
        <v>RON</v>
      </c>
      <c r="Q110" s="64" t="str">
        <f t="shared" si="35"/>
        <v>B8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PK-LUI</v>
      </c>
      <c r="U110" s="64" t="str">
        <f t="shared" si="39"/>
        <v>BATIK AIR</v>
      </c>
      <c r="AC110" s="133"/>
      <c r="AD110" s="133">
        <f t="shared" si="40"/>
        <v>0.7194444444</v>
      </c>
      <c r="AE110" s="133" t="str">
        <f t="shared" si="41"/>
        <v>-</v>
      </c>
    </row>
    <row r="111">
      <c r="A111" s="168">
        <v>94.0</v>
      </c>
      <c r="B111" s="168" t="s">
        <v>180</v>
      </c>
      <c r="C111" s="146" t="str">
        <f>IF(B111&gt;1,VLOOKUP(B111,DB!$D$4:$E$800,2,0),"")</f>
        <v>A 320</v>
      </c>
      <c r="D111" s="259">
        <v>0.7277777777777777</v>
      </c>
      <c r="E111" s="231" t="b">
        <v>1</v>
      </c>
      <c r="F111" s="148">
        <v>0.8027777777777778</v>
      </c>
      <c r="G111" s="190" t="b">
        <v>1</v>
      </c>
      <c r="H111" s="228" t="s">
        <v>1079</v>
      </c>
      <c r="I111" s="152" t="str">
        <f>IF(K111&gt;1,VLOOKUP(K111,DB!$A$4:$B$500,2,0),"")</f>
        <v>WARR</v>
      </c>
      <c r="J111" s="153" t="str">
        <f>IF(L111&gt;1,VLOOKUP(L111,DB!$A$4:$B$500,2,0),"")</f>
        <v>WIPP</v>
      </c>
      <c r="K111" s="169" t="s">
        <v>210</v>
      </c>
      <c r="L111" s="150" t="s">
        <v>161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0.7277777778</v>
      </c>
      <c r="AE111" s="133">
        <f t="shared" si="41"/>
        <v>0.8027777778</v>
      </c>
    </row>
    <row r="112">
      <c r="A112" s="115">
        <v>95.0</v>
      </c>
      <c r="B112" s="115" t="s">
        <v>321</v>
      </c>
      <c r="C112" s="117" t="str">
        <f>IF(B112&gt;1,VLOOKUP(B112,DB!$D$4:$E$800,2,0),"")</f>
        <v>A 320</v>
      </c>
      <c r="D112" s="252">
        <v>0.7243055555555555</v>
      </c>
      <c r="E112" s="229" t="b">
        <v>1</v>
      </c>
      <c r="F112" s="119">
        <v>0.7895833333333333</v>
      </c>
      <c r="G112" s="192" t="b">
        <v>1</v>
      </c>
      <c r="H112" s="230" t="s">
        <v>1100</v>
      </c>
      <c r="I112" s="122" t="str">
        <f>IF(K112&gt;1,VLOOKUP(K112,DB!$A$4:$B$500,2,0),"")</f>
        <v>WAHS</v>
      </c>
      <c r="J112" s="123" t="str">
        <f>IF(L112&gt;1,VLOOKUP(L112,DB!$A$4:$B$500,2,0),"")</f>
        <v>WIBB</v>
      </c>
      <c r="K112" s="124" t="s">
        <v>260</v>
      </c>
      <c r="L112" s="120" t="s">
        <v>177</v>
      </c>
      <c r="M112" s="115" t="str">
        <f>IF(B112&gt;1,VLOOKUP(B112,DB!$D$4:$F$800,3,0),"")</f>
        <v>BATIK AIR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0.7243055556</v>
      </c>
      <c r="AE112" s="133">
        <f t="shared" si="41"/>
        <v>0.7895833333</v>
      </c>
    </row>
    <row r="113">
      <c r="A113" s="168">
        <v>96.0</v>
      </c>
      <c r="B113" s="168" t="s">
        <v>757</v>
      </c>
      <c r="C113" s="146" t="str">
        <f>IF(B113&gt;1,VLOOKUP(B113,DB!$D$4:$E$800,2,0),"")</f>
        <v>BBJ 2</v>
      </c>
      <c r="D113" s="259">
        <v>0.6930555555555555</v>
      </c>
      <c r="E113" s="231" t="b">
        <v>1</v>
      </c>
      <c r="F113" s="148">
        <v>0.7319444444444444</v>
      </c>
      <c r="G113" s="190" t="b">
        <v>1</v>
      </c>
      <c r="H113" s="228" t="s">
        <v>1085</v>
      </c>
      <c r="I113" s="221" t="s">
        <v>1273</v>
      </c>
      <c r="J113" s="150" t="s">
        <v>1144</v>
      </c>
      <c r="K113" s="169"/>
      <c r="L113" s="150"/>
      <c r="M113" s="168" t="str">
        <f>IF(B113&gt;1,VLOOKUP(B113,DB!$D$4:$F$800,3,0),"")</f>
        <v>PTN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0.6930555556</v>
      </c>
      <c r="AE113" s="133">
        <f t="shared" si="41"/>
        <v>0.7319444444</v>
      </c>
    </row>
    <row r="114">
      <c r="A114" s="115">
        <v>97.0</v>
      </c>
      <c r="B114" s="115" t="s">
        <v>845</v>
      </c>
      <c r="C114" s="117" t="str">
        <f>IF(B114&gt;1,VLOOKUP(B114,DB!$D$4:$E$800,2,0),"")</f>
        <v>G V</v>
      </c>
      <c r="D114" s="252">
        <v>0.6826388888888889</v>
      </c>
      <c r="E114" s="229" t="b">
        <v>1</v>
      </c>
      <c r="F114" s="119"/>
      <c r="G114" s="192" t="b">
        <v>0</v>
      </c>
      <c r="H114" s="230" t="s">
        <v>1194</v>
      </c>
      <c r="I114" s="219" t="s">
        <v>1092</v>
      </c>
      <c r="J114" s="123" t="str">
        <f>IF(L114&gt;1,VLOOKUP(L114,DB!$A$4:$B$500,2,0),"")</f>
        <v/>
      </c>
      <c r="K114" s="124"/>
      <c r="L114" s="120"/>
      <c r="M114" s="115" t="s">
        <v>1153</v>
      </c>
      <c r="N114" s="193"/>
      <c r="O114" s="128" t="str">
        <f t="shared" si="34"/>
        <v>RON</v>
      </c>
      <c r="Q114" s="64" t="str">
        <f t="shared" si="35"/>
        <v>RE03</v>
      </c>
      <c r="R114" s="64" t="str">
        <f t="shared" si="36"/>
        <v>RON</v>
      </c>
      <c r="S114" s="64" t="str">
        <f t="shared" si="37"/>
        <v>G V</v>
      </c>
      <c r="T114" s="64" t="str">
        <f t="shared" si="38"/>
        <v>B-8160</v>
      </c>
      <c r="U114" s="64" t="str">
        <f t="shared" si="39"/>
        <v>AFM</v>
      </c>
      <c r="AC114" s="133"/>
      <c r="AD114" s="133">
        <f t="shared" si="40"/>
        <v>0.6826388889</v>
      </c>
      <c r="AE114" s="133" t="str">
        <f t="shared" si="41"/>
        <v>-</v>
      </c>
    </row>
    <row r="115">
      <c r="A115" s="168">
        <v>98.0</v>
      </c>
      <c r="B115" s="168" t="s">
        <v>24</v>
      </c>
      <c r="C115" s="146" t="str">
        <f>IF(B115&gt;1,VLOOKUP(B115,DB!$D$4:$E$800,2,0),"")</f>
        <v>B 733</v>
      </c>
      <c r="D115" s="259">
        <v>0.7305555555555555</v>
      </c>
      <c r="E115" s="231" t="b">
        <v>1</v>
      </c>
      <c r="F115" s="148">
        <v>0.9236111111111112</v>
      </c>
      <c r="G115" s="190" t="b">
        <v>1</v>
      </c>
      <c r="H115" s="228" t="s">
        <v>1093</v>
      </c>
      <c r="I115" s="221" t="s">
        <v>35</v>
      </c>
      <c r="J115" s="150" t="s">
        <v>23</v>
      </c>
      <c r="K115" s="169"/>
      <c r="L115" s="150"/>
      <c r="M115" s="168" t="str">
        <f>IF(B115&gt;1,VLOOKUP(B115,DB!$D$4:$F$800,3,0),"")</f>
        <v>AIRNESIA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0.7305555556</v>
      </c>
      <c r="AE115" s="133">
        <f t="shared" si="41"/>
        <v>0.9236111111</v>
      </c>
    </row>
    <row r="116">
      <c r="A116" s="115">
        <v>99.0</v>
      </c>
      <c r="B116" s="115" t="s">
        <v>303</v>
      </c>
      <c r="C116" s="117" t="str">
        <f>IF(B116&gt;1,VLOOKUP(B116,DB!$D$4:$E$800,2,0),"")</f>
        <v>A 320</v>
      </c>
      <c r="D116" s="252">
        <v>0.7923611111111111</v>
      </c>
      <c r="E116" s="229" t="b">
        <v>1</v>
      </c>
      <c r="F116" s="119">
        <v>0.83125</v>
      </c>
      <c r="G116" s="192" t="b">
        <v>1</v>
      </c>
      <c r="H116" s="230" t="s">
        <v>1085</v>
      </c>
      <c r="I116" s="122" t="str">
        <f>IF(K116&gt;1,VLOOKUP(K116,DB!$A$4:$B$500,2,0),"")</f>
        <v>WIMM</v>
      </c>
      <c r="J116" s="123" t="str">
        <f>IF(L116&gt;1,VLOOKUP(L116,DB!$A$4:$B$500,2,0),"")</f>
        <v>WARR</v>
      </c>
      <c r="K116" s="124" t="s">
        <v>139</v>
      </c>
      <c r="L116" s="120" t="s">
        <v>228</v>
      </c>
      <c r="M116" s="115" t="str">
        <f>IF(B116&gt;1,VLOOKUP(B116,DB!$D$4:$F$800,3,0),"")</f>
        <v>BATIK AIR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0.7923611111</v>
      </c>
      <c r="AE116" s="133">
        <f t="shared" si="41"/>
        <v>0.83125</v>
      </c>
    </row>
    <row r="117">
      <c r="A117" s="168">
        <v>100.0</v>
      </c>
      <c r="B117" s="168" t="s">
        <v>757</v>
      </c>
      <c r="C117" s="146" t="str">
        <f>IF(B117&gt;1,VLOOKUP(B117,DB!$D$4:$E$800,2,0),"")</f>
        <v>BBJ 2</v>
      </c>
      <c r="D117" s="259">
        <v>0.7388888888888889</v>
      </c>
      <c r="E117" s="231" t="b">
        <v>1</v>
      </c>
      <c r="F117" s="148"/>
      <c r="G117" s="190" t="b">
        <v>0</v>
      </c>
      <c r="H117" s="228" t="s">
        <v>1144</v>
      </c>
      <c r="I117" s="221" t="s">
        <v>1085</v>
      </c>
      <c r="J117" s="153" t="str">
        <f>IF(L117&gt;1,VLOOKUP(L117,DB!$A$4:$B$500,2,0),"")</f>
        <v/>
      </c>
      <c r="K117" s="169"/>
      <c r="L117" s="150"/>
      <c r="M117" s="168" t="str">
        <f>IF(B117&gt;1,VLOOKUP(B117,DB!$D$4:$F$800,3,0),"")</f>
        <v>PTN</v>
      </c>
      <c r="N117" s="211"/>
      <c r="O117" s="155" t="str">
        <f t="shared" si="34"/>
        <v>RON</v>
      </c>
      <c r="Q117" s="64" t="str">
        <f t="shared" si="35"/>
        <v>SA07</v>
      </c>
      <c r="R117" s="64" t="str">
        <f t="shared" si="36"/>
        <v>RON</v>
      </c>
      <c r="S117" s="64" t="str">
        <f t="shared" si="37"/>
        <v>BBJ 2</v>
      </c>
      <c r="T117" s="64" t="str">
        <f t="shared" si="38"/>
        <v>PK-GRD</v>
      </c>
      <c r="U117" s="64" t="str">
        <f t="shared" si="39"/>
        <v>PTN</v>
      </c>
      <c r="AC117" s="133"/>
      <c r="AD117" s="133">
        <f t="shared" si="40"/>
        <v>0.7388888889</v>
      </c>
      <c r="AE117" s="133" t="str">
        <f t="shared" si="41"/>
        <v>-</v>
      </c>
    </row>
    <row r="118">
      <c r="A118" s="115">
        <v>101.0</v>
      </c>
      <c r="B118" s="115" t="s">
        <v>1053</v>
      </c>
      <c r="C118" s="117" t="str">
        <f>IF(B118&gt;1,VLOOKUP(B118,DB!$D$4:$E$800,2,0),"")</f>
        <v>A 330</v>
      </c>
      <c r="D118" s="252">
        <v>0.7694444444444445</v>
      </c>
      <c r="E118" s="229" t="b">
        <v>1</v>
      </c>
      <c r="F118" s="119">
        <v>0.8375</v>
      </c>
      <c r="G118" s="192" t="b">
        <v>1</v>
      </c>
      <c r="H118" s="230" t="s">
        <v>1273</v>
      </c>
      <c r="I118" s="219" t="s">
        <v>1258</v>
      </c>
      <c r="J118" s="120" t="s">
        <v>1161</v>
      </c>
      <c r="K118" s="124" t="s">
        <v>1330</v>
      </c>
      <c r="L118" s="120"/>
      <c r="M118" s="115" t="s">
        <v>1253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0.7694444444</v>
      </c>
      <c r="AE118" s="133">
        <f t="shared" si="41"/>
        <v>0.8375</v>
      </c>
    </row>
    <row r="119">
      <c r="A119" s="168">
        <v>102.0</v>
      </c>
      <c r="B119" s="337" t="s">
        <v>624</v>
      </c>
      <c r="C119" s="338" t="str">
        <f>IF(B119&gt;1,VLOOKUP(B119,DB!$D$4:$E$800,2,0),"")</f>
        <v>B 738</v>
      </c>
      <c r="D119" s="339">
        <v>0.8173611111111111</v>
      </c>
      <c r="E119" s="231" t="b">
        <v>1</v>
      </c>
      <c r="F119" s="148"/>
      <c r="G119" s="190" t="b">
        <v>0</v>
      </c>
      <c r="H119" s="228" t="s">
        <v>1096</v>
      </c>
      <c r="I119" s="340" t="str">
        <f>IF(K119&gt;1,VLOOKUP(K119,DB!$A$4:$B$500,2,0),"")</f>
        <v>WIEE</v>
      </c>
      <c r="J119" s="153" t="str">
        <f>IF(L119&gt;1,VLOOKUP(L119,DB!$A$4:$B$500,2,0),"")</f>
        <v/>
      </c>
      <c r="K119" s="341" t="s">
        <v>66</v>
      </c>
      <c r="L119" s="150"/>
      <c r="M119" s="337" t="str">
        <f>IF(B119&gt;1,VLOOKUP(B119,DB!$D$4:$F$800,3,0),"")</f>
        <v>GARUDA</v>
      </c>
      <c r="N119" s="200"/>
      <c r="O119" s="155" t="str">
        <f t="shared" si="34"/>
        <v>RON</v>
      </c>
      <c r="Q119" s="64" t="str">
        <f t="shared" si="35"/>
        <v>B4</v>
      </c>
      <c r="R119" s="64" t="str">
        <f t="shared" si="36"/>
        <v>RON</v>
      </c>
      <c r="S119" s="64" t="str">
        <f t="shared" si="37"/>
        <v>B 738</v>
      </c>
      <c r="T119" s="64" t="str">
        <f t="shared" si="38"/>
        <v>PK-GMW</v>
      </c>
      <c r="U119" s="64" t="str">
        <f t="shared" si="39"/>
        <v>GARUDA</v>
      </c>
      <c r="AC119" s="133"/>
      <c r="AD119" s="133">
        <f t="shared" si="40"/>
        <v>0.8173611111</v>
      </c>
      <c r="AE119" s="133" t="str">
        <f t="shared" si="41"/>
        <v>-</v>
      </c>
    </row>
    <row r="120">
      <c r="A120" s="115">
        <v>103.0</v>
      </c>
      <c r="B120" s="115" t="s">
        <v>310</v>
      </c>
      <c r="C120" s="117" t="str">
        <f>IF(B120&gt;1,VLOOKUP(B120,DB!$D$4:$E$800,2,0),"")</f>
        <v>A 320</v>
      </c>
      <c r="D120" s="252">
        <v>0.8472222222222222</v>
      </c>
      <c r="E120" s="229" t="b">
        <v>1</v>
      </c>
      <c r="F120" s="119"/>
      <c r="G120" s="192" t="b">
        <v>0</v>
      </c>
      <c r="H120" s="230" t="s">
        <v>1079</v>
      </c>
      <c r="I120" s="122" t="str">
        <f>IF(K120&gt;1,VLOOKUP(K120,DB!$A$4:$B$500,2,0),"")</f>
        <v>WIEE</v>
      </c>
      <c r="J120" s="123" t="str">
        <f>IF(L120&gt;1,VLOOKUP(L120,DB!$A$4:$B$500,2,0),"")</f>
        <v/>
      </c>
      <c r="K120" s="124" t="s">
        <v>181</v>
      </c>
      <c r="L120" s="120"/>
      <c r="M120" s="115" t="str">
        <f>IF(B120&gt;1,VLOOKUP(B120,DB!$D$4:$F$800,3,0),"")</f>
        <v>BATIK AIR</v>
      </c>
      <c r="N120" s="247" t="s">
        <v>1331</v>
      </c>
      <c r="O120" s="128" t="str">
        <f t="shared" si="34"/>
        <v>RON</v>
      </c>
      <c r="Q120" s="64" t="str">
        <f t="shared" si="35"/>
        <v>B7</v>
      </c>
      <c r="R120" s="64" t="str">
        <f t="shared" si="36"/>
        <v>RON</v>
      </c>
      <c r="S120" s="64" t="str">
        <f t="shared" si="37"/>
        <v>A 320</v>
      </c>
      <c r="T120" s="64" t="str">
        <f t="shared" si="38"/>
        <v>PK-LUV</v>
      </c>
      <c r="U120" s="64" t="str">
        <f t="shared" si="39"/>
        <v>BATIK AIR</v>
      </c>
      <c r="AC120" s="133"/>
      <c r="AD120" s="133">
        <f t="shared" si="40"/>
        <v>0.8472222222</v>
      </c>
      <c r="AE120" s="133" t="str">
        <f t="shared" si="41"/>
        <v>-</v>
      </c>
    </row>
    <row r="121">
      <c r="A121" s="168">
        <v>104.0</v>
      </c>
      <c r="B121" s="168" t="s">
        <v>833</v>
      </c>
      <c r="C121" s="146" t="str">
        <f>IF(B121&gt;1,VLOOKUP(B121,DB!$D$4:$E$800,2,0),"")</f>
        <v>B 733</v>
      </c>
      <c r="D121" s="259">
        <v>0.875</v>
      </c>
      <c r="E121" s="231" t="b">
        <v>1</v>
      </c>
      <c r="F121" s="148">
        <v>0.9479166666666666</v>
      </c>
      <c r="G121" s="190" t="b">
        <v>1</v>
      </c>
      <c r="H121" s="228" t="s">
        <v>1085</v>
      </c>
      <c r="I121" s="152" t="str">
        <f>IF(K121&gt;1,VLOOKUP(K121,DB!$A$4:$B$500,2,0),"")</f>
        <v>WALL</v>
      </c>
      <c r="J121" s="153" t="str">
        <f>IF(L121&gt;1,VLOOKUP(L121,DB!$A$4:$B$500,2,0),"")</f>
        <v>WAAA</v>
      </c>
      <c r="K121" s="169" t="s">
        <v>353</v>
      </c>
      <c r="L121" s="150" t="s">
        <v>335</v>
      </c>
      <c r="M121" s="168" t="str">
        <f>IF(B121&gt;1,VLOOKUP(B121,DB!$D$4:$F$800,3,0),"")</f>
        <v>TRIGANA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0.875</v>
      </c>
      <c r="AE121" s="133">
        <f t="shared" si="41"/>
        <v>0.9479166667</v>
      </c>
    </row>
    <row r="122">
      <c r="A122" s="115">
        <v>105.0</v>
      </c>
      <c r="B122" s="115" t="s">
        <v>413</v>
      </c>
      <c r="C122" s="117" t="str">
        <f>IF(B122&gt;1,VLOOKUP(B122,DB!$D$4:$E$800,2,0),"")</f>
        <v>A 320</v>
      </c>
      <c r="D122" s="252">
        <v>0.8819444444444444</v>
      </c>
      <c r="E122" s="229" t="b">
        <v>1</v>
      </c>
      <c r="F122" s="119"/>
      <c r="G122" s="192" t="b">
        <v>0</v>
      </c>
      <c r="H122" s="230" t="s">
        <v>1087</v>
      </c>
      <c r="I122" s="122" t="str">
        <f>IF(K122&gt;1,VLOOKUP(K122,DB!$A$4:$B$500,2,0),"")</f>
        <v>WIMM</v>
      </c>
      <c r="J122" s="123" t="str">
        <f>IF(L122&gt;1,VLOOKUP(L122,DB!$A$4:$B$500,2,0),"")</f>
        <v/>
      </c>
      <c r="K122" s="124" t="s">
        <v>441</v>
      </c>
      <c r="L122" s="120"/>
      <c r="M122" s="115" t="str">
        <f>IF(B122&gt;1,VLOOKUP(B122,DB!$D$4:$F$800,3,0),"")</f>
        <v>CITILINK</v>
      </c>
      <c r="N122" s="193"/>
      <c r="O122" s="128" t="str">
        <f t="shared" si="34"/>
        <v>RON</v>
      </c>
      <c r="Q122" s="64" t="str">
        <f t="shared" si="35"/>
        <v>B2</v>
      </c>
      <c r="R122" s="64" t="str">
        <f t="shared" si="36"/>
        <v>RON</v>
      </c>
      <c r="S122" s="64" t="str">
        <f t="shared" si="37"/>
        <v>A 320</v>
      </c>
      <c r="T122" s="64" t="str">
        <f t="shared" si="38"/>
        <v>PK-GQI</v>
      </c>
      <c r="U122" s="64" t="str">
        <f t="shared" si="39"/>
        <v>CITILINK</v>
      </c>
      <c r="AC122" s="133"/>
      <c r="AD122" s="133">
        <f t="shared" si="40"/>
        <v>0.8819444444</v>
      </c>
      <c r="AE122" s="133" t="str">
        <f t="shared" si="41"/>
        <v>-</v>
      </c>
    </row>
    <row r="123">
      <c r="A123" s="168">
        <v>106.0</v>
      </c>
      <c r="B123" s="168" t="s">
        <v>280</v>
      </c>
      <c r="C123" s="146" t="str">
        <f>IF(B123&gt;1,VLOOKUP(B123,DB!$D$4:$E$800,2,0),"")</f>
        <v>A 320</v>
      </c>
      <c r="D123" s="259">
        <v>0.8777777777777778</v>
      </c>
      <c r="E123" s="231" t="b">
        <v>1</v>
      </c>
      <c r="F123" s="148"/>
      <c r="G123" s="190" t="b">
        <v>0</v>
      </c>
      <c r="H123" s="228" t="s">
        <v>1080</v>
      </c>
      <c r="I123" s="152" t="str">
        <f>IF(K123&gt;1,VLOOKUP(K123,DB!$A$4:$B$500,2,0),"")</f>
        <v>WARR</v>
      </c>
      <c r="J123" s="153" t="str">
        <f>IF(L123&gt;1,VLOOKUP(L123,DB!$A$4:$B$500,2,0),"")</f>
        <v/>
      </c>
      <c r="K123" s="169" t="s">
        <v>222</v>
      </c>
      <c r="L123" s="150"/>
      <c r="M123" s="168" t="str">
        <f>IF(B123&gt;1,VLOOKUP(B123,DB!$D$4:$F$800,3,0),"")</f>
        <v>BATIK AIR</v>
      </c>
      <c r="N123" s="200"/>
      <c r="O123" s="155" t="str">
        <f t="shared" si="34"/>
        <v>RON</v>
      </c>
      <c r="Q123" s="64" t="str">
        <f t="shared" si="35"/>
        <v>A3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PK-LUH</v>
      </c>
      <c r="U123" s="64" t="str">
        <f t="shared" si="39"/>
        <v>BATIK AIR</v>
      </c>
      <c r="AC123" s="133"/>
      <c r="AD123" s="133">
        <f t="shared" si="40"/>
        <v>0.8777777778</v>
      </c>
      <c r="AE123" s="133" t="str">
        <f t="shared" si="41"/>
        <v>-</v>
      </c>
    </row>
    <row r="124">
      <c r="A124" s="115">
        <v>107.0</v>
      </c>
      <c r="B124" s="115" t="s">
        <v>502</v>
      </c>
      <c r="C124" s="117" t="str">
        <f>IF(B124&gt;1,VLOOKUP(B124,DB!$D$4:$E$800,2,0),"")</f>
        <v>ATR 72</v>
      </c>
      <c r="D124" s="252">
        <v>0.8631944444444445</v>
      </c>
      <c r="E124" s="229" t="b">
        <v>1</v>
      </c>
      <c r="F124" s="119"/>
      <c r="G124" s="192" t="b">
        <v>0</v>
      </c>
      <c r="H124" s="230" t="s">
        <v>1084</v>
      </c>
      <c r="I124" s="122" t="str">
        <f>IF(K124&gt;1,VLOOKUP(K124,DB!$A$4:$B$500,2,0),"")</f>
        <v>WIPO</v>
      </c>
      <c r="J124" s="123" t="str">
        <f>IF(L124&gt;1,VLOOKUP(L124,DB!$A$4:$B$500,2,0),"")</f>
        <v/>
      </c>
      <c r="K124" s="124" t="s">
        <v>552</v>
      </c>
      <c r="L124" s="125"/>
      <c r="M124" s="115" t="str">
        <f>IF(B124&gt;1,VLOOKUP(B124,DB!$D$4:$F$800,3,0),"")</f>
        <v>CITILINK</v>
      </c>
      <c r="N124" s="193"/>
      <c r="O124" s="128" t="str">
        <f t="shared" si="34"/>
        <v>RON</v>
      </c>
      <c r="Q124" s="64" t="str">
        <f t="shared" si="35"/>
        <v>B1</v>
      </c>
      <c r="R124" s="64" t="str">
        <f t="shared" si="36"/>
        <v>RON</v>
      </c>
      <c r="S124" s="64" t="str">
        <f t="shared" si="37"/>
        <v>ATR 72</v>
      </c>
      <c r="T124" s="64" t="str">
        <f t="shared" si="38"/>
        <v>PK-GJV</v>
      </c>
      <c r="U124" s="64" t="str">
        <f t="shared" si="39"/>
        <v>CITILINK</v>
      </c>
      <c r="AC124" s="133"/>
      <c r="AD124" s="133">
        <f t="shared" si="40"/>
        <v>0.8631944444</v>
      </c>
      <c r="AE124" s="133" t="str">
        <f t="shared" si="41"/>
        <v>-</v>
      </c>
    </row>
    <row r="125">
      <c r="A125" s="168">
        <v>108.0</v>
      </c>
      <c r="B125" s="168" t="s">
        <v>699</v>
      </c>
      <c r="C125" s="146" t="str">
        <f>IF(B125&gt;1,VLOOKUP(B125,DB!$D$4:$E$800,2,0),"")</f>
        <v>G IV</v>
      </c>
      <c r="D125" s="259">
        <v>0.8659722222222223</v>
      </c>
      <c r="E125" s="231" t="b">
        <v>1</v>
      </c>
      <c r="F125" s="148">
        <v>0.8888888888888888</v>
      </c>
      <c r="G125" s="190" t="b">
        <v>1</v>
      </c>
      <c r="H125" s="228" t="s">
        <v>1100</v>
      </c>
      <c r="I125" s="221" t="s">
        <v>1178</v>
      </c>
      <c r="J125" s="150" t="s">
        <v>1205</v>
      </c>
      <c r="K125" s="169"/>
      <c r="L125" s="150"/>
      <c r="M125" s="168" t="str">
        <f>IF(B125&gt;1,VLOOKUP(B125,DB!$D$4:$F$800,3,0),"")</f>
        <v>JETSET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0.8659722222</v>
      </c>
      <c r="AE125" s="133">
        <f t="shared" si="41"/>
        <v>0.8888888889</v>
      </c>
    </row>
    <row r="126">
      <c r="A126" s="115">
        <v>109.0</v>
      </c>
      <c r="B126" s="115" t="s">
        <v>299</v>
      </c>
      <c r="C126" s="117" t="str">
        <f>IF(B126&gt;1,VLOOKUP(B126,DB!$D$4:$E$800,2,0),"")</f>
        <v>A 320</v>
      </c>
      <c r="D126" s="252">
        <v>0.9041666666666667</v>
      </c>
      <c r="E126" s="229" t="b">
        <v>1</v>
      </c>
      <c r="F126" s="119"/>
      <c r="G126" s="192" t="b">
        <v>0</v>
      </c>
      <c r="H126" s="230" t="s">
        <v>1076</v>
      </c>
      <c r="I126" s="122" t="str">
        <f>IF(K126&gt;1,VLOOKUP(K126,DB!$A$4:$B$500,2,0),"")</f>
        <v>WADD</v>
      </c>
      <c r="J126" s="120" t="s">
        <v>1332</v>
      </c>
      <c r="K126" s="124" t="s">
        <v>194</v>
      </c>
      <c r="L126" s="125"/>
      <c r="M126" s="115" t="str">
        <f>IF(B126&gt;1,VLOOKUP(B126,DB!$D$4:$F$800,3,0),"")</f>
        <v>BATIK AIR</v>
      </c>
      <c r="N126" s="193"/>
      <c r="O126" s="128" t="str">
        <f t="shared" si="34"/>
        <v>RON</v>
      </c>
      <c r="Q126" s="64" t="str">
        <f t="shared" si="35"/>
        <v>A1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PK-LUQ</v>
      </c>
      <c r="U126" s="64" t="str">
        <f t="shared" si="39"/>
        <v>BATIK AIR</v>
      </c>
      <c r="AC126" s="133"/>
      <c r="AD126" s="133">
        <f t="shared" si="40"/>
        <v>0.9041666667</v>
      </c>
      <c r="AE126" s="133" t="str">
        <f t="shared" si="41"/>
        <v>-</v>
      </c>
    </row>
    <row r="127">
      <c r="A127" s="168">
        <v>110.0</v>
      </c>
      <c r="B127" s="168" t="s">
        <v>705</v>
      </c>
      <c r="C127" s="146" t="str">
        <f>IF(B127&gt;1,VLOOKUP(B127,DB!$D$4:$E$800,2,0),"")</f>
        <v>CT 680</v>
      </c>
      <c r="D127" s="259">
        <v>0.9145833333333333</v>
      </c>
      <c r="E127" s="231" t="b">
        <v>1</v>
      </c>
      <c r="F127" s="148">
        <v>0.9291666666666667</v>
      </c>
      <c r="G127" s="190" t="b">
        <v>1</v>
      </c>
      <c r="H127" s="228" t="s">
        <v>1092</v>
      </c>
      <c r="I127" s="221" t="s">
        <v>1178</v>
      </c>
      <c r="J127" s="150" t="s">
        <v>1135</v>
      </c>
      <c r="K127" s="169"/>
      <c r="L127" s="150"/>
      <c r="M127" s="168" t="str">
        <f>IF(B127&gt;1,VLOOKUP(B127,DB!$D$4:$F$800,3,0),"")</f>
        <v>JIP</v>
      </c>
      <c r="N127" s="271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0.9145833333</v>
      </c>
      <c r="AE127" s="133">
        <f t="shared" si="41"/>
        <v>0.9291666667</v>
      </c>
    </row>
    <row r="128">
      <c r="A128" s="115">
        <v>111.0</v>
      </c>
      <c r="B128" s="115" t="s">
        <v>699</v>
      </c>
      <c r="C128" s="117" t="str">
        <f>IF(B128&gt;1,VLOOKUP(B128,DB!$D$4:$E$800,2,0),"")</f>
        <v>G IV</v>
      </c>
      <c r="D128" s="252">
        <v>0.8909722222222223</v>
      </c>
      <c r="E128" s="229" t="b">
        <v>1</v>
      </c>
      <c r="F128" s="166"/>
      <c r="G128" s="192" t="b">
        <v>0</v>
      </c>
      <c r="H128" s="435" t="s">
        <v>1205</v>
      </c>
      <c r="I128" s="219" t="s">
        <v>1100</v>
      </c>
      <c r="J128" s="123" t="str">
        <f>IF(L128&gt;1,VLOOKUP(L128,DB!$A$4:$B$500,2,0),"")</f>
        <v/>
      </c>
      <c r="K128" s="124"/>
      <c r="L128" s="125"/>
      <c r="M128" s="115" t="str">
        <f>IF(B128&gt;1,VLOOKUP(B128,DB!$D$4:$F$800,3,0),"")</f>
        <v>JETSET</v>
      </c>
      <c r="N128" s="193"/>
      <c r="O128" s="128" t="str">
        <f t="shared" si="34"/>
        <v>RON</v>
      </c>
      <c r="Q128" s="64" t="str">
        <f t="shared" si="35"/>
        <v>RW02</v>
      </c>
      <c r="R128" s="64" t="str">
        <f t="shared" si="36"/>
        <v>RON</v>
      </c>
      <c r="S128" s="64" t="str">
        <f t="shared" si="37"/>
        <v>G IV</v>
      </c>
      <c r="T128" s="64" t="str">
        <f t="shared" si="38"/>
        <v>PK-BON</v>
      </c>
      <c r="U128" s="64" t="str">
        <f t="shared" si="39"/>
        <v>JETSET</v>
      </c>
      <c r="AC128" s="133"/>
      <c r="AD128" s="133">
        <f t="shared" si="40"/>
        <v>0.8909722222</v>
      </c>
      <c r="AE128" s="133" t="str">
        <f t="shared" si="41"/>
        <v>-</v>
      </c>
    </row>
    <row r="129">
      <c r="A129" s="168">
        <v>112.0</v>
      </c>
      <c r="B129" s="168" t="s">
        <v>1053</v>
      </c>
      <c r="C129" s="146" t="str">
        <f>IF(B129&gt;1,VLOOKUP(B129,DB!$D$4:$E$800,2,0),"")</f>
        <v>A 330</v>
      </c>
      <c r="D129" s="259">
        <v>0.8444444444444444</v>
      </c>
      <c r="E129" s="231" t="b">
        <v>1</v>
      </c>
      <c r="F129" s="148"/>
      <c r="G129" s="190" t="b">
        <v>0</v>
      </c>
      <c r="H129" s="228" t="s">
        <v>1161</v>
      </c>
      <c r="I129" s="221" t="s">
        <v>1273</v>
      </c>
      <c r="J129" s="153" t="str">
        <f>IF(L129&gt;1,VLOOKUP(L129,DB!$A$4:$B$500,2,0),"")</f>
        <v/>
      </c>
      <c r="K129" s="169"/>
      <c r="L129" s="150"/>
      <c r="M129" s="168" t="s">
        <v>1253</v>
      </c>
      <c r="N129" s="200"/>
      <c r="O129" s="155" t="str">
        <f t="shared" si="34"/>
        <v>RON</v>
      </c>
      <c r="Q129" s="64" t="str">
        <f t="shared" si="35"/>
        <v>SA15</v>
      </c>
      <c r="R129" s="64" t="str">
        <f t="shared" si="36"/>
        <v>RON</v>
      </c>
      <c r="S129" s="64" t="str">
        <f t="shared" si="37"/>
        <v>A 330</v>
      </c>
      <c r="T129" s="64" t="str">
        <f t="shared" si="38"/>
        <v>A39-007</v>
      </c>
      <c r="U129" s="64" t="str">
        <f t="shared" si="39"/>
        <v>GAPURA</v>
      </c>
      <c r="AC129" s="133"/>
      <c r="AD129" s="133">
        <f t="shared" si="40"/>
        <v>0.8444444444</v>
      </c>
      <c r="AE129" s="133" t="str">
        <f t="shared" si="41"/>
        <v>-</v>
      </c>
    </row>
    <row r="130">
      <c r="A130" s="115">
        <v>113.0</v>
      </c>
      <c r="B130" s="115" t="s">
        <v>705</v>
      </c>
      <c r="C130" s="117" t="str">
        <f>IF(B130&gt;1,VLOOKUP(B130,DB!$D$4:$E$800,2,0),"")</f>
        <v>CT 680</v>
      </c>
      <c r="D130" s="252">
        <v>0.9361111111111111</v>
      </c>
      <c r="E130" s="229" t="b">
        <v>1</v>
      </c>
      <c r="F130" s="166"/>
      <c r="G130" s="192" t="b">
        <v>0</v>
      </c>
      <c r="H130" s="230" t="s">
        <v>1135</v>
      </c>
      <c r="I130" s="219" t="s">
        <v>1092</v>
      </c>
      <c r="J130" s="123" t="str">
        <f>IF(L130&gt;1,VLOOKUP(L130,DB!$A$4:$B$500,2,0),"")</f>
        <v/>
      </c>
      <c r="K130" s="124"/>
      <c r="L130" s="125"/>
      <c r="M130" s="115" t="str">
        <f>IF(B130&gt;1,VLOOKUP(B130,DB!$D$4:$F$800,3,0),"")</f>
        <v>JIP</v>
      </c>
      <c r="N130" s="220"/>
      <c r="O130" s="128" t="str">
        <f t="shared" si="34"/>
        <v>RON</v>
      </c>
      <c r="Q130" s="64" t="str">
        <f t="shared" si="35"/>
        <v>NSA10</v>
      </c>
      <c r="R130" s="64" t="str">
        <f t="shared" si="36"/>
        <v>RON</v>
      </c>
      <c r="S130" s="64" t="str">
        <f t="shared" si="37"/>
        <v>CT 680</v>
      </c>
      <c r="T130" s="64" t="str">
        <f t="shared" si="38"/>
        <v>N-977JH</v>
      </c>
      <c r="U130" s="64" t="str">
        <f t="shared" si="39"/>
        <v>JIP</v>
      </c>
      <c r="AC130" s="133"/>
      <c r="AD130" s="133">
        <f t="shared" si="40"/>
        <v>0.9361111111</v>
      </c>
      <c r="AE130" s="133" t="str">
        <f t="shared" si="41"/>
        <v>-</v>
      </c>
    </row>
    <row r="131">
      <c r="A131" s="282">
        <v>114.0</v>
      </c>
      <c r="B131" s="282"/>
      <c r="C131" s="283" t="str">
        <f>IF(B131&gt;1,VLOOKUP(B131,DB!$D$4:$E$800,2,0),"")</f>
        <v/>
      </c>
      <c r="D131" s="284"/>
      <c r="E131" s="436"/>
      <c r="F131" s="437"/>
      <c r="G131" s="287" t="b">
        <v>0</v>
      </c>
      <c r="H131" s="288"/>
      <c r="I131" s="364"/>
      <c r="J131" s="290" t="str">
        <f>IF(L131&gt;1,VLOOKUP(L131,DB!$A$4:$B$500,2,0),"")</f>
        <v/>
      </c>
      <c r="K131" s="291"/>
      <c r="L131" s="292"/>
      <c r="M131" s="282" t="str">
        <f>IF(B131&gt;1,VLOOKUP(B131,DB!$D$4:$F$800,3,0),"")</f>
        <v/>
      </c>
      <c r="N131" s="293"/>
      <c r="O131" s="294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314"/>
      <c r="B132" s="314"/>
      <c r="C132" s="315"/>
      <c r="D132" s="316"/>
      <c r="E132" s="317"/>
      <c r="F132" s="317"/>
      <c r="G132" s="314"/>
      <c r="H132" s="318"/>
      <c r="I132" s="319"/>
      <c r="J132" s="320"/>
      <c r="K132" s="321"/>
      <c r="L132" s="314"/>
      <c r="M132" s="314"/>
      <c r="N132" s="323"/>
      <c r="O132" s="315"/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314"/>
      <c r="B133" s="314"/>
      <c r="C133" s="315"/>
      <c r="D133" s="316"/>
      <c r="E133" s="317"/>
      <c r="F133" s="317"/>
      <c r="G133" s="314"/>
      <c r="H133" s="318"/>
      <c r="I133" s="319"/>
      <c r="J133" s="320"/>
      <c r="K133" s="321"/>
      <c r="L133" s="322"/>
      <c r="M133" s="314"/>
      <c r="N133" s="323"/>
      <c r="O133" s="315"/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314"/>
      <c r="B134" s="314"/>
      <c r="C134" s="315"/>
      <c r="D134" s="316"/>
      <c r="E134" s="317"/>
      <c r="F134" s="317"/>
      <c r="G134" s="314"/>
      <c r="H134" s="318"/>
      <c r="I134" s="319"/>
      <c r="J134" s="320"/>
      <c r="K134" s="438"/>
      <c r="L134" s="314"/>
      <c r="M134" s="314"/>
      <c r="N134" s="323"/>
      <c r="O134" s="315"/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314"/>
      <c r="B135" s="314"/>
      <c r="C135" s="315"/>
      <c r="D135" s="316"/>
      <c r="E135" s="317"/>
      <c r="F135" s="317"/>
      <c r="G135" s="314"/>
      <c r="H135" s="318"/>
      <c r="I135" s="319"/>
      <c r="J135" s="320"/>
      <c r="K135" s="321"/>
      <c r="L135" s="322"/>
      <c r="M135" s="314"/>
      <c r="N135" s="323"/>
      <c r="O135" s="315"/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314"/>
      <c r="B136" s="314"/>
      <c r="C136" s="315"/>
      <c r="D136" s="316"/>
      <c r="E136" s="317"/>
      <c r="F136" s="317"/>
      <c r="G136" s="314"/>
      <c r="H136" s="318"/>
      <c r="I136" s="319"/>
      <c r="J136" s="320"/>
      <c r="K136" s="321"/>
      <c r="L136" s="314"/>
      <c r="M136" s="314"/>
      <c r="N136" s="323"/>
      <c r="O136" s="315"/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314"/>
      <c r="B137" s="314"/>
      <c r="C137" s="315"/>
      <c r="D137" s="316"/>
      <c r="E137" s="317"/>
      <c r="F137" s="317"/>
      <c r="G137" s="314"/>
      <c r="H137" s="318"/>
      <c r="I137" s="319"/>
      <c r="J137" s="320"/>
      <c r="K137" s="321"/>
      <c r="L137" s="322"/>
      <c r="M137" s="314"/>
      <c r="N137" s="323"/>
      <c r="O137" s="315"/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314"/>
      <c r="B138" s="314"/>
      <c r="C138" s="315"/>
      <c r="D138" s="316"/>
      <c r="E138" s="317"/>
      <c r="F138" s="317"/>
      <c r="G138" s="314"/>
      <c r="H138" s="318"/>
      <c r="I138" s="319"/>
      <c r="J138" s="320"/>
      <c r="K138" s="321"/>
      <c r="L138" s="314"/>
      <c r="M138" s="314"/>
      <c r="N138" s="323"/>
      <c r="O138" s="315"/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314"/>
      <c r="B139" s="314"/>
      <c r="C139" s="315"/>
      <c r="D139" s="316"/>
      <c r="E139" s="317"/>
      <c r="F139" s="317"/>
      <c r="G139" s="314"/>
      <c r="H139" s="318"/>
      <c r="I139" s="319"/>
      <c r="J139" s="320"/>
      <c r="K139" s="321"/>
      <c r="L139" s="322"/>
      <c r="M139" s="314"/>
      <c r="N139" s="323"/>
      <c r="O139" s="315"/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 H128:H129">
    <cfRule type="containsBlanks" dxfId="1" priority="2">
      <formula>LEN(TRIM(F18))=0</formula>
    </cfRule>
  </conditionalFormatting>
  <conditionalFormatting sqref="J18:J167 H128:H129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1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45792.0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>PK-GJT</v>
      </c>
      <c r="X17" s="102" t="str">
        <f t="shared" ref="X17:X101" si="6">IFERROR(INDEX($Q$18:$U$167,MATCH(V17,$Q$18:$Q$167,0),MATCH(3,$Q$17:$U$17,0)),"")</f>
        <v>ATR 72</v>
      </c>
      <c r="Y17" s="103" t="str">
        <f t="shared" ref="Y17:Y101" si="7">IFERROR(INDEX($Q$18:$U$167,MATCH(V17,$Q$18:$Q$167,0),MATCH(5,$Q$17:$U$17,0)),"")</f>
        <v>CITILINK</v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1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439" t="s">
        <v>724</v>
      </c>
      <c r="C18" s="440" t="s">
        <v>725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PK-LUQ</v>
      </c>
      <c r="X18" s="131" t="str">
        <f t="shared" si="6"/>
        <v>A 320</v>
      </c>
      <c r="Y18" s="132" t="str">
        <f t="shared" si="7"/>
        <v>BATIK AIR</v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0</v>
      </c>
    </row>
    <row r="19">
      <c r="A19" s="144">
        <v>2.0</v>
      </c>
      <c r="B19" s="165" t="s">
        <v>524</v>
      </c>
      <c r="C19" s="441" t="s">
        <v>525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PK-LZH</v>
      </c>
      <c r="X19" s="160" t="str">
        <f t="shared" si="6"/>
        <v>A 320</v>
      </c>
      <c r="Y19" s="161" t="str">
        <f t="shared" si="7"/>
        <v>BATIK AIR</v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1</v>
      </c>
      <c r="AY19" s="141">
        <f t="shared" si="21"/>
        <v>0</v>
      </c>
      <c r="AZ19" s="141">
        <f t="shared" si="22"/>
        <v>1</v>
      </c>
      <c r="BA19" s="141">
        <f t="shared" si="23"/>
        <v>1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1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7</v>
      </c>
    </row>
    <row r="20">
      <c r="A20" s="115">
        <v>3.0</v>
      </c>
      <c r="B20" s="137" t="s">
        <v>509</v>
      </c>
      <c r="C20" s="442" t="s">
        <v>510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PK-BKQ</v>
      </c>
      <c r="X20" s="131" t="str">
        <f t="shared" si="6"/>
        <v>A 320</v>
      </c>
      <c r="Y20" s="132" t="str">
        <f t="shared" si="7"/>
        <v>BATIK AIR</v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1</v>
      </c>
      <c r="AU20" s="141">
        <f t="shared" si="17"/>
        <v>1</v>
      </c>
      <c r="AV20" s="141">
        <f t="shared" si="18"/>
        <v>0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1</v>
      </c>
      <c r="BC20" s="141">
        <f t="shared" si="25"/>
        <v>0</v>
      </c>
      <c r="BD20" s="141">
        <f t="shared" si="26"/>
        <v>1</v>
      </c>
      <c r="BE20" s="141">
        <f t="shared" si="27"/>
        <v>0</v>
      </c>
      <c r="BF20" s="141">
        <f t="shared" si="28"/>
        <v>1</v>
      </c>
      <c r="BG20" s="141">
        <f t="shared" si="29"/>
        <v>0</v>
      </c>
      <c r="BH20" s="141">
        <f t="shared" si="30"/>
        <v>0</v>
      </c>
      <c r="BI20" s="141">
        <f t="shared" si="31"/>
        <v>1</v>
      </c>
      <c r="BJ20" s="142">
        <f t="shared" si="32"/>
        <v>0</v>
      </c>
      <c r="BK20" s="143">
        <f t="shared" si="33"/>
        <v>9</v>
      </c>
    </row>
    <row r="21">
      <c r="A21" s="168">
        <v>4.0</v>
      </c>
      <c r="B21" s="165" t="s">
        <v>812</v>
      </c>
      <c r="C21" s="441" t="s">
        <v>813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PK-GLS</v>
      </c>
      <c r="X21" s="160" t="str">
        <f t="shared" si="6"/>
        <v>A 320</v>
      </c>
      <c r="Y21" s="161" t="str">
        <f t="shared" si="7"/>
        <v>CITILINK</v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0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1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137" t="s">
        <v>815</v>
      </c>
      <c r="C22" s="442" t="s">
        <v>816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PK-GMX</v>
      </c>
      <c r="X22" s="131" t="str">
        <f t="shared" si="6"/>
        <v>B 738</v>
      </c>
      <c r="Y22" s="132" t="str">
        <f t="shared" si="7"/>
        <v>GARUDA</v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1</v>
      </c>
      <c r="AI22" s="137">
        <f>COUNTIFS($AE$18:$AE$167,"&gt;05:00",$AE$18:$AE$167,"&lt;=06:00")</f>
        <v>6</v>
      </c>
      <c r="AJ22" s="138">
        <f t="shared" si="8"/>
        <v>7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1</v>
      </c>
      <c r="AV22" s="141">
        <f t="shared" si="18"/>
        <v>0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1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165" t="s">
        <v>712</v>
      </c>
      <c r="C23" s="441" t="s">
        <v>713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4</v>
      </c>
      <c r="AI23" s="165">
        <f>COUNTIFS($AE$18:$AE$167,"&gt;06:00",$AE$18:$AE$167,"&lt;=07:00")</f>
        <v>4</v>
      </c>
      <c r="AJ23" s="109">
        <f t="shared" si="8"/>
        <v>8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1</v>
      </c>
      <c r="AW23" s="141">
        <f t="shared" si="19"/>
        <v>0</v>
      </c>
      <c r="AX23" s="141">
        <f t="shared" si="20"/>
        <v>0</v>
      </c>
      <c r="AY23" s="141">
        <f t="shared" si="21"/>
        <v>1</v>
      </c>
      <c r="AZ23" s="141">
        <f t="shared" si="22"/>
        <v>1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1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7</v>
      </c>
    </row>
    <row r="24">
      <c r="A24" s="115">
        <v>7.0</v>
      </c>
      <c r="B24" s="137" t="s">
        <v>856</v>
      </c>
      <c r="C24" s="442" t="s">
        <v>818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32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2</v>
      </c>
      <c r="AI24" s="137">
        <f>COUNTIFS($AE$18:$AE$167,"&gt;07:00",$AE$18:$AE$167,"&lt;=08:00")</f>
        <v>1</v>
      </c>
      <c r="AJ24" s="138">
        <f t="shared" si="8"/>
        <v>3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1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1</v>
      </c>
      <c r="BB24" s="141">
        <f t="shared" si="24"/>
        <v>0</v>
      </c>
      <c r="BC24" s="141">
        <f t="shared" si="25"/>
        <v>1</v>
      </c>
      <c r="BD24" s="141">
        <f t="shared" si="26"/>
        <v>0</v>
      </c>
      <c r="BE24" s="141">
        <f t="shared" si="27"/>
        <v>0</v>
      </c>
      <c r="BF24" s="141">
        <f t="shared" si="28"/>
        <v>1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4</v>
      </c>
    </row>
    <row r="25">
      <c r="A25" s="168">
        <v>8.0</v>
      </c>
      <c r="B25" s="165" t="s">
        <v>817</v>
      </c>
      <c r="C25" s="441" t="s">
        <v>818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5</v>
      </c>
      <c r="AI25" s="165">
        <f>COUNTIFS($AE$18:$AE$167,"&gt;08:00",$AE$18:$AE$167,"&lt;=09:00")</f>
        <v>6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1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1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2</v>
      </c>
    </row>
    <row r="26">
      <c r="A26" s="115">
        <v>9.0</v>
      </c>
      <c r="B26" s="137" t="s">
        <v>857</v>
      </c>
      <c r="C26" s="442" t="s">
        <v>858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32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4</v>
      </c>
      <c r="AI26" s="137">
        <f>COUNTIFS($AE$18:$AE$167,"&gt;09:00",$AE$18:$AE$167,"&lt;=10:00")</f>
        <v>3</v>
      </c>
      <c r="AJ26" s="138">
        <f t="shared" si="8"/>
        <v>7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1</v>
      </c>
      <c r="AW26" s="141">
        <f t="shared" si="19"/>
        <v>0</v>
      </c>
      <c r="AX26" s="141">
        <f t="shared" si="20"/>
        <v>0</v>
      </c>
      <c r="AY26" s="141">
        <f t="shared" si="21"/>
        <v>1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165" t="s">
        <v>705</v>
      </c>
      <c r="C27" s="441" t="s">
        <v>706</v>
      </c>
      <c r="D27" s="259" t="s">
        <v>7</v>
      </c>
      <c r="E27" s="148" t="b">
        <v>0</v>
      </c>
      <c r="F27" s="148">
        <v>0.8090277777777778</v>
      </c>
      <c r="G27" s="150" t="b">
        <v>1</v>
      </c>
      <c r="H27" s="228" t="s">
        <v>1135</v>
      </c>
      <c r="I27" s="152" t="str">
        <f>IF(K27&gt;1,VLOOKUP(K27,DB!$A$4:$B$500,2,0),"")</f>
        <v>EX RON</v>
      </c>
      <c r="J27" s="150" t="s">
        <v>1096</v>
      </c>
      <c r="K27" s="169" t="s">
        <v>7</v>
      </c>
      <c r="L27" s="172"/>
      <c r="M27" s="168" t="str">
        <f>IF(B27&gt;1,VLOOKUP(B27,DB!$D$4:$F$800,3,0),"")</f>
        <v>JIP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>PK-GLU</v>
      </c>
      <c r="X27" s="160" t="str">
        <f t="shared" si="6"/>
        <v>A 320</v>
      </c>
      <c r="Y27" s="161" t="str">
        <f t="shared" si="7"/>
        <v>CITILINK</v>
      </c>
      <c r="Z27" s="104" t="b">
        <v>0</v>
      </c>
      <c r="AA27" s="64"/>
      <c r="AC27" s="133"/>
      <c r="AD27" s="133" t="str">
        <f t="shared" si="40"/>
        <v>-</v>
      </c>
      <c r="AE27" s="133">
        <f t="shared" si="41"/>
        <v>0.8090277778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8</v>
      </c>
      <c r="AJ27" s="109">
        <f t="shared" si="8"/>
        <v>10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1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1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2</v>
      </c>
    </row>
    <row r="28">
      <c r="A28" s="115">
        <v>11.0</v>
      </c>
      <c r="B28" s="297" t="s">
        <v>965</v>
      </c>
      <c r="C28" s="297" t="s">
        <v>966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297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PK-LUV</v>
      </c>
      <c r="X28" s="131" t="str">
        <f t="shared" si="6"/>
        <v>A 320</v>
      </c>
      <c r="Y28" s="132" t="str">
        <f t="shared" si="7"/>
        <v>BATIK AIR</v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4</v>
      </c>
      <c r="AI28" s="137">
        <f>COUNTIFS($AE$18:$AE$167,"&gt;11:00",$AE$18:$AE$167,"&lt;=12:00")</f>
        <v>2</v>
      </c>
      <c r="AJ28" s="138">
        <f t="shared" si="8"/>
        <v>6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1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1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296" t="s">
        <v>1042</v>
      </c>
      <c r="C29" s="298" t="s">
        <v>938</v>
      </c>
      <c r="D29" s="259" t="s">
        <v>7</v>
      </c>
      <c r="E29" s="148" t="b">
        <v>0</v>
      </c>
      <c r="F29" s="148"/>
      <c r="G29" s="150" t="b">
        <v>0</v>
      </c>
      <c r="H29" s="228" t="s">
        <v>1148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298" t="s">
        <v>16</v>
      </c>
      <c r="N29" s="170"/>
      <c r="O29" s="155" t="str">
        <f t="shared" si="34"/>
        <v>RON</v>
      </c>
      <c r="Q29" s="64" t="str">
        <f t="shared" si="35"/>
        <v>SA02</v>
      </c>
      <c r="R29" s="64" t="str">
        <f t="shared" si="36"/>
        <v>RON</v>
      </c>
      <c r="S29" s="64" t="str">
        <f t="shared" si="37"/>
        <v>DHC 6</v>
      </c>
      <c r="T29" s="64" t="str">
        <f t="shared" si="38"/>
        <v>PK-OCI</v>
      </c>
      <c r="U29" s="64" t="str">
        <f t="shared" si="39"/>
        <v>AIRFAST</v>
      </c>
      <c r="V29" s="158" t="s">
        <v>1085</v>
      </c>
      <c r="W29" s="159" t="str">
        <f t="shared" si="5"/>
        <v>PK-LUH</v>
      </c>
      <c r="X29" s="160" t="str">
        <f t="shared" si="6"/>
        <v>A 320</v>
      </c>
      <c r="Y29" s="161" t="str">
        <f t="shared" si="7"/>
        <v>BATIK AIR</v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5</v>
      </c>
      <c r="AI29" s="165">
        <f>COUNTIFS($AE$18:$AE$167,"&gt;12:00",$AE$18:$AE$167,"&lt;=13:00")</f>
        <v>4</v>
      </c>
      <c r="AJ29" s="109">
        <f t="shared" si="8"/>
        <v>9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1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1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7" t="s">
        <v>992</v>
      </c>
      <c r="C30" s="297" t="s">
        <v>938</v>
      </c>
      <c r="D30" s="252" t="s">
        <v>7</v>
      </c>
      <c r="E30" s="119" t="b">
        <v>0</v>
      </c>
      <c r="F30" s="119"/>
      <c r="G30" s="120" t="b">
        <v>0</v>
      </c>
      <c r="H30" s="230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297" t="s">
        <v>16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DHC 6</v>
      </c>
      <c r="T30" s="64" t="str">
        <f t="shared" si="38"/>
        <v>PK-OCF</v>
      </c>
      <c r="U30" s="64" t="str">
        <f t="shared" si="39"/>
        <v>AIRFAST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6</v>
      </c>
      <c r="AJ30" s="138">
        <f t="shared" si="8"/>
        <v>11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0</v>
      </c>
    </row>
    <row r="31">
      <c r="A31" s="168">
        <v>14.0</v>
      </c>
      <c r="B31" s="296" t="s">
        <v>31</v>
      </c>
      <c r="C31" s="298" t="s">
        <v>32</v>
      </c>
      <c r="D31" s="259" t="s">
        <v>7</v>
      </c>
      <c r="E31" s="148" t="b">
        <v>0</v>
      </c>
      <c r="F31" s="148"/>
      <c r="G31" s="150" t="b">
        <v>0</v>
      </c>
      <c r="H31" s="228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298" t="s">
        <v>33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5</v>
      </c>
      <c r="AJ31" s="109">
        <f t="shared" si="8"/>
        <v>10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1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1</v>
      </c>
      <c r="BD31" s="141">
        <f t="shared" si="26"/>
        <v>0</v>
      </c>
      <c r="BE31" s="141">
        <f t="shared" si="27"/>
        <v>0</v>
      </c>
      <c r="BF31" s="141">
        <f t="shared" si="28"/>
        <v>1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739</v>
      </c>
      <c r="C32" s="297" t="s">
        <v>328</v>
      </c>
      <c r="D32" s="252" t="s">
        <v>7</v>
      </c>
      <c r="E32" s="119" t="b">
        <v>0</v>
      </c>
      <c r="F32" s="119"/>
      <c r="G32" s="120" t="b">
        <v>0</v>
      </c>
      <c r="H32" s="230" t="s">
        <v>1142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297" t="s">
        <v>738</v>
      </c>
      <c r="N32" s="171"/>
      <c r="O32" s="128" t="str">
        <f t="shared" si="34"/>
        <v>RON</v>
      </c>
      <c r="Q32" s="64" t="str">
        <f t="shared" si="35"/>
        <v>SA05</v>
      </c>
      <c r="R32" s="64" t="str">
        <f t="shared" si="36"/>
        <v>RON</v>
      </c>
      <c r="S32" s="64" t="str">
        <f t="shared" si="37"/>
        <v>GLEX</v>
      </c>
      <c r="T32" s="64" t="str">
        <f t="shared" si="38"/>
        <v>N-970NX</v>
      </c>
      <c r="U32" s="64" t="str">
        <f t="shared" si="39"/>
        <v>PREMI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2</v>
      </c>
      <c r="AJ32" s="138">
        <f t="shared" si="8"/>
        <v>4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1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1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4</v>
      </c>
    </row>
    <row r="33">
      <c r="A33" s="168">
        <v>16.0</v>
      </c>
      <c r="B33" s="296" t="s">
        <v>704</v>
      </c>
      <c r="C33" s="298" t="s">
        <v>697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298" t="s">
        <v>701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4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1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1</v>
      </c>
      <c r="BI33" s="179">
        <f t="shared" si="31"/>
        <v>0</v>
      </c>
      <c r="BJ33" s="180">
        <f t="shared" si="32"/>
        <v>0</v>
      </c>
      <c r="BK33" s="181">
        <f t="shared" si="33"/>
        <v>3</v>
      </c>
    </row>
    <row r="34">
      <c r="A34" s="115">
        <v>17.0</v>
      </c>
      <c r="B34" s="295" t="s">
        <v>757</v>
      </c>
      <c r="C34" s="297" t="s">
        <v>758</v>
      </c>
      <c r="D34" s="252" t="s">
        <v>7</v>
      </c>
      <c r="E34" s="119" t="b">
        <v>0</v>
      </c>
      <c r="F34" s="119"/>
      <c r="G34" s="120" t="b">
        <v>0</v>
      </c>
      <c r="H34" s="230" t="s">
        <v>1144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297" t="s">
        <v>759</v>
      </c>
      <c r="N34" s="171"/>
      <c r="O34" s="128" t="str">
        <f t="shared" si="34"/>
        <v>RON</v>
      </c>
      <c r="Q34" s="64" t="str">
        <f t="shared" si="35"/>
        <v>SA07</v>
      </c>
      <c r="R34" s="64" t="str">
        <f t="shared" si="36"/>
        <v>RON</v>
      </c>
      <c r="S34" s="64" t="str">
        <f t="shared" si="37"/>
        <v>BBJ 2</v>
      </c>
      <c r="T34" s="64" t="str">
        <f t="shared" si="38"/>
        <v>PK-GRD</v>
      </c>
      <c r="U34" s="64" t="str">
        <f t="shared" si="39"/>
        <v>PTN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3</v>
      </c>
      <c r="AI34" s="137">
        <f>COUNTIFS($AE$18:$AE$167,"&gt;17:00",$AE$18:$AE$167,"&lt;=18:00")</f>
        <v>4</v>
      </c>
      <c r="AJ34" s="138">
        <f t="shared" si="8"/>
        <v>7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2</v>
      </c>
      <c r="AR34" s="187">
        <f t="shared" si="42"/>
        <v>1</v>
      </c>
      <c r="AS34" s="187">
        <f t="shared" si="42"/>
        <v>4</v>
      </c>
      <c r="AT34" s="187">
        <f t="shared" si="42"/>
        <v>2</v>
      </c>
      <c r="AU34" s="187">
        <f t="shared" si="42"/>
        <v>5</v>
      </c>
      <c r="AV34" s="187">
        <f t="shared" si="42"/>
        <v>4</v>
      </c>
      <c r="AW34" s="187">
        <f t="shared" si="42"/>
        <v>2</v>
      </c>
      <c r="AX34" s="187">
        <f t="shared" si="42"/>
        <v>4</v>
      </c>
      <c r="AY34" s="187">
        <f t="shared" si="42"/>
        <v>5</v>
      </c>
      <c r="AZ34" s="187">
        <f t="shared" si="42"/>
        <v>4</v>
      </c>
      <c r="BA34" s="187">
        <f t="shared" si="42"/>
        <v>5</v>
      </c>
      <c r="BB34" s="187">
        <f t="shared" si="42"/>
        <v>2</v>
      </c>
      <c r="BC34" s="187">
        <f t="shared" si="42"/>
        <v>5</v>
      </c>
      <c r="BD34" s="187">
        <f t="shared" si="42"/>
        <v>3</v>
      </c>
      <c r="BE34" s="187">
        <f t="shared" si="42"/>
        <v>2</v>
      </c>
      <c r="BF34" s="187">
        <f t="shared" si="42"/>
        <v>5</v>
      </c>
      <c r="BG34" s="187">
        <f t="shared" si="42"/>
        <v>2</v>
      </c>
      <c r="BH34" s="187">
        <f t="shared" si="42"/>
        <v>4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906</v>
      </c>
      <c r="C35" s="298" t="s">
        <v>700</v>
      </c>
      <c r="D35" s="259" t="s">
        <v>7</v>
      </c>
      <c r="E35" s="148" t="b">
        <v>0</v>
      </c>
      <c r="F35" s="149"/>
      <c r="G35" s="150" t="b">
        <v>0</v>
      </c>
      <c r="H35" s="228" t="s">
        <v>1145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298" t="s">
        <v>1153</v>
      </c>
      <c r="N35" s="170"/>
      <c r="O35" s="155" t="str">
        <f t="shared" si="34"/>
        <v>RON</v>
      </c>
      <c r="Q35" s="64" t="str">
        <f t="shared" si="35"/>
        <v>SA08</v>
      </c>
      <c r="R35" s="64" t="str">
        <f t="shared" si="36"/>
        <v>RON</v>
      </c>
      <c r="S35" s="64" t="str">
        <f t="shared" si="37"/>
        <v>G IV</v>
      </c>
      <c r="T35" s="64" t="str">
        <f t="shared" si="38"/>
        <v>T7-HNA</v>
      </c>
      <c r="U35" s="64" t="str">
        <f t="shared" si="39"/>
        <v>AFM</v>
      </c>
      <c r="V35" s="158" t="s">
        <v>1148</v>
      </c>
      <c r="W35" s="159" t="str">
        <f t="shared" si="5"/>
        <v>PK-OCI</v>
      </c>
      <c r="X35" s="160" t="str">
        <f t="shared" si="6"/>
        <v>DHC 6</v>
      </c>
      <c r="Y35" s="161" t="str">
        <f t="shared" si="7"/>
        <v>AIRFAST</v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2</v>
      </c>
      <c r="AI35" s="165">
        <f>COUNTIFS($AE$18:$AE$167,"&gt;18:00",$AE$18:$AE$167,"&lt;=19:00")</f>
        <v>3</v>
      </c>
      <c r="AJ35" s="109">
        <f t="shared" si="8"/>
        <v>5</v>
      </c>
    </row>
    <row r="36">
      <c r="A36" s="115">
        <v>19.0</v>
      </c>
      <c r="B36" s="297" t="s">
        <v>736</v>
      </c>
      <c r="C36" s="297" t="s">
        <v>737</v>
      </c>
      <c r="D36" s="252" t="s">
        <v>7</v>
      </c>
      <c r="E36" s="119" t="b">
        <v>0</v>
      </c>
      <c r="F36" s="119"/>
      <c r="G36" s="120" t="b">
        <v>0</v>
      </c>
      <c r="H36" s="230" t="s">
        <v>1146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297" t="s">
        <v>738</v>
      </c>
      <c r="N36" s="171"/>
      <c r="O36" s="128" t="str">
        <f t="shared" si="34"/>
        <v>RON</v>
      </c>
      <c r="Q36" s="64" t="str">
        <f t="shared" si="35"/>
        <v>SA09</v>
      </c>
      <c r="R36" s="64" t="str">
        <f t="shared" si="36"/>
        <v>RON</v>
      </c>
      <c r="S36" s="64" t="str">
        <f t="shared" si="37"/>
        <v>L 1000</v>
      </c>
      <c r="T36" s="64" t="str">
        <f t="shared" si="38"/>
        <v>N-227GV</v>
      </c>
      <c r="U36" s="64" t="str">
        <f t="shared" si="39"/>
        <v>PREMI</v>
      </c>
      <c r="V36" s="129" t="s">
        <v>1140</v>
      </c>
      <c r="W36" s="130" t="str">
        <f t="shared" si="5"/>
        <v>PK-OCF</v>
      </c>
      <c r="X36" s="131" t="str">
        <f t="shared" si="6"/>
        <v>DHC 6</v>
      </c>
      <c r="Y36" s="132" t="str">
        <f t="shared" si="7"/>
        <v>AIRFAST</v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5</v>
      </c>
      <c r="AI36" s="137">
        <f>COUNTIFS($AE$18:$AE$167,"&gt;19:00",$AE$18:$AE$167,"&lt;=20:00")</f>
        <v>3</v>
      </c>
      <c r="AJ36" s="138">
        <f t="shared" si="8"/>
        <v>8</v>
      </c>
    </row>
    <row r="37">
      <c r="A37" s="168">
        <v>20.0</v>
      </c>
      <c r="B37" s="298" t="s">
        <v>920</v>
      </c>
      <c r="C37" s="298" t="s">
        <v>328</v>
      </c>
      <c r="D37" s="259" t="s">
        <v>7</v>
      </c>
      <c r="E37" s="148" t="b">
        <v>0</v>
      </c>
      <c r="F37" s="148"/>
      <c r="G37" s="150" t="b">
        <v>0</v>
      </c>
      <c r="H37" s="228" t="s">
        <v>1147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298" t="s">
        <v>1153</v>
      </c>
      <c r="N37" s="170"/>
      <c r="O37" s="155" t="str">
        <f t="shared" si="34"/>
        <v>RON</v>
      </c>
      <c r="Q37" s="64" t="str">
        <f t="shared" si="35"/>
        <v>SA10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VP-CGO</v>
      </c>
      <c r="U37" s="64" t="str">
        <f t="shared" si="39"/>
        <v>AFM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2</v>
      </c>
      <c r="AI37" s="165">
        <f>COUNTIFS($AE$18:$AE$167,"&gt;20:00",$AE$18:$AE$167,"&lt;=21:00")</f>
        <v>0</v>
      </c>
      <c r="AJ37" s="109">
        <f t="shared" si="8"/>
        <v>2</v>
      </c>
    </row>
    <row r="38">
      <c r="A38" s="115">
        <v>21.0</v>
      </c>
      <c r="B38" s="295" t="s">
        <v>855</v>
      </c>
      <c r="C38" s="297" t="s">
        <v>328</v>
      </c>
      <c r="D38" s="252" t="s">
        <v>7</v>
      </c>
      <c r="E38" s="119" t="b">
        <v>0</v>
      </c>
      <c r="F38" s="119">
        <v>0.5673611111111111</v>
      </c>
      <c r="G38" s="120" t="b">
        <v>1</v>
      </c>
      <c r="H38" s="230" t="s">
        <v>1149</v>
      </c>
      <c r="I38" s="122" t="str">
        <f>IF(K38&gt;1,VLOOKUP(K38,DB!$A$4:$B$500,2,0),"")</f>
        <v>EX RON</v>
      </c>
      <c r="J38" s="120" t="s">
        <v>1092</v>
      </c>
      <c r="K38" s="124" t="s">
        <v>7</v>
      </c>
      <c r="L38" s="120"/>
      <c r="M38" s="297" t="s">
        <v>759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0</v>
      </c>
      <c r="AA38" s="64"/>
      <c r="AC38" s="133"/>
      <c r="AD38" s="133" t="str">
        <f t="shared" si="40"/>
        <v>-</v>
      </c>
      <c r="AE38" s="133">
        <f t="shared" si="41"/>
        <v>0.5673611111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4</v>
      </c>
      <c r="AJ38" s="138">
        <f t="shared" si="8"/>
        <v>9</v>
      </c>
    </row>
    <row r="39">
      <c r="A39" s="168">
        <v>22.0</v>
      </c>
      <c r="B39" s="145" t="s">
        <v>885</v>
      </c>
      <c r="C39" s="298" t="s">
        <v>703</v>
      </c>
      <c r="D39" s="259" t="s">
        <v>7</v>
      </c>
      <c r="E39" s="189" t="b">
        <v>0</v>
      </c>
      <c r="F39" s="148"/>
      <c r="G39" s="190" t="b">
        <v>0</v>
      </c>
      <c r="H39" s="228" t="s">
        <v>1150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298" t="s">
        <v>738</v>
      </c>
      <c r="N39" s="170"/>
      <c r="O39" s="155" t="str">
        <f t="shared" si="34"/>
        <v>RON</v>
      </c>
      <c r="Q39" s="64" t="str">
        <f t="shared" si="35"/>
        <v>SA12</v>
      </c>
      <c r="R39" s="64" t="str">
        <f t="shared" si="36"/>
        <v>RON</v>
      </c>
      <c r="S39" s="64" t="str">
        <f t="shared" si="37"/>
        <v>CL 850</v>
      </c>
      <c r="T39" s="64" t="str">
        <f t="shared" si="38"/>
        <v>PK-IDR</v>
      </c>
      <c r="U39" s="64" t="str">
        <f t="shared" si="39"/>
        <v>PREMI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3</v>
      </c>
      <c r="AJ39" s="109">
        <f t="shared" si="8"/>
        <v>5</v>
      </c>
    </row>
    <row r="40">
      <c r="A40" s="115">
        <v>23.0</v>
      </c>
      <c r="B40" s="297" t="s">
        <v>1051</v>
      </c>
      <c r="C40" s="297" t="s">
        <v>1052</v>
      </c>
      <c r="D40" s="252" t="s">
        <v>7</v>
      </c>
      <c r="E40" s="191" t="b">
        <v>0</v>
      </c>
      <c r="F40" s="119"/>
      <c r="G40" s="192" t="b">
        <v>0</v>
      </c>
      <c r="H40" s="230" t="s">
        <v>1156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297" t="s">
        <v>1253</v>
      </c>
      <c r="N40" s="193"/>
      <c r="O40" s="128" t="str">
        <f t="shared" si="34"/>
        <v>RON</v>
      </c>
      <c r="Q40" s="64" t="str">
        <f t="shared" si="35"/>
        <v>SA13</v>
      </c>
      <c r="R40" s="64" t="str">
        <f t="shared" si="36"/>
        <v>RON</v>
      </c>
      <c r="S40" s="64" t="str">
        <f t="shared" si="37"/>
        <v>A 340</v>
      </c>
      <c r="T40" s="64" t="str">
        <f t="shared" si="38"/>
        <v>EP-IGA</v>
      </c>
      <c r="U40" s="64" t="str">
        <f t="shared" si="39"/>
        <v>GAPURA</v>
      </c>
      <c r="V40" s="129" t="s">
        <v>1144</v>
      </c>
      <c r="W40" s="130" t="str">
        <f t="shared" si="5"/>
        <v>PK-GRD</v>
      </c>
      <c r="X40" s="131" t="str">
        <f t="shared" si="6"/>
        <v>BBJ 2</v>
      </c>
      <c r="Y40" s="132" t="str">
        <f t="shared" si="7"/>
        <v>PTN</v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921</v>
      </c>
      <c r="C41" s="298" t="s">
        <v>697</v>
      </c>
      <c r="D41" s="259" t="s">
        <v>7</v>
      </c>
      <c r="E41" s="199" t="b">
        <v>0</v>
      </c>
      <c r="F41" s="148"/>
      <c r="G41" s="190" t="b">
        <v>0</v>
      </c>
      <c r="H41" s="228" t="s">
        <v>1151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298" t="s">
        <v>1138</v>
      </c>
      <c r="N41" s="200"/>
      <c r="O41" s="155" t="str">
        <f t="shared" si="34"/>
        <v>RON</v>
      </c>
      <c r="Q41" s="64" t="str">
        <f t="shared" si="35"/>
        <v>SA14</v>
      </c>
      <c r="R41" s="64" t="str">
        <f t="shared" si="36"/>
        <v>RON</v>
      </c>
      <c r="S41" s="64" t="str">
        <f t="shared" si="37"/>
        <v>EMB 135</v>
      </c>
      <c r="T41" s="64" t="str">
        <f t="shared" si="38"/>
        <v>VP-CLL</v>
      </c>
      <c r="U41" s="64" t="str">
        <f t="shared" si="39"/>
        <v>KARISMA</v>
      </c>
      <c r="V41" s="158" t="s">
        <v>1145</v>
      </c>
      <c r="W41" s="159" t="str">
        <f t="shared" si="5"/>
        <v>T7-HNA</v>
      </c>
      <c r="X41" s="160" t="str">
        <f t="shared" si="6"/>
        <v>G IV</v>
      </c>
      <c r="Y41" s="161" t="str">
        <f t="shared" si="7"/>
        <v>AFM</v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66</v>
      </c>
      <c r="AI41" s="204">
        <f t="shared" si="43"/>
        <v>69</v>
      </c>
      <c r="AJ41" s="204">
        <f t="shared" si="43"/>
        <v>135</v>
      </c>
    </row>
    <row r="42">
      <c r="A42" s="205">
        <v>25.0</v>
      </c>
      <c r="B42" s="297" t="s">
        <v>1053</v>
      </c>
      <c r="C42" s="297" t="s">
        <v>934</v>
      </c>
      <c r="D42" s="252" t="s">
        <v>7</v>
      </c>
      <c r="E42" s="206" t="b">
        <v>0</v>
      </c>
      <c r="F42" s="119"/>
      <c r="G42" s="192" t="b">
        <v>0</v>
      </c>
      <c r="H42" s="230" t="s">
        <v>1161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297" t="s">
        <v>1253</v>
      </c>
      <c r="N42" s="193"/>
      <c r="O42" s="128" t="str">
        <f t="shared" si="34"/>
        <v>RON</v>
      </c>
      <c r="Q42" s="64" t="str">
        <f t="shared" si="35"/>
        <v>SA15</v>
      </c>
      <c r="R42" s="64" t="str">
        <f t="shared" si="36"/>
        <v>RON</v>
      </c>
      <c r="S42" s="64" t="str">
        <f t="shared" si="37"/>
        <v>A 330</v>
      </c>
      <c r="T42" s="64" t="str">
        <f t="shared" si="38"/>
        <v>A39-007</v>
      </c>
      <c r="U42" s="64" t="str">
        <f t="shared" si="39"/>
        <v>GAPURA</v>
      </c>
      <c r="V42" s="129" t="s">
        <v>1146</v>
      </c>
      <c r="W42" s="130" t="str">
        <f t="shared" si="5"/>
        <v>N-227GV</v>
      </c>
      <c r="X42" s="131" t="str">
        <f t="shared" si="6"/>
        <v>L 1000</v>
      </c>
      <c r="Y42" s="132" t="str">
        <f t="shared" si="7"/>
        <v>PREMI</v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1</v>
      </c>
      <c r="AI42" s="210">
        <f t="shared" si="44"/>
        <v>1</v>
      </c>
      <c r="AJ42" s="210">
        <f t="shared" ref="AJ42:AJ43" si="46">SUM(AH42:AI42)</f>
        <v>2</v>
      </c>
    </row>
    <row r="43">
      <c r="A43" s="168">
        <v>26.0</v>
      </c>
      <c r="B43" s="298" t="s">
        <v>708</v>
      </c>
      <c r="C43" s="298" t="s">
        <v>709</v>
      </c>
      <c r="D43" s="259" t="s">
        <v>7</v>
      </c>
      <c r="E43" s="199" t="b">
        <v>0</v>
      </c>
      <c r="F43" s="148"/>
      <c r="G43" s="190" t="b">
        <v>0</v>
      </c>
      <c r="H43" s="228" t="s">
        <v>1152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tr">
        <f>IF(B43&gt;1,VLOOKUP(B43,DB!$D$4:$F$800,3,0),"")</f>
        <v>JIP</v>
      </c>
      <c r="N43" s="211"/>
      <c r="O43" s="155" t="str">
        <f t="shared" si="34"/>
        <v>RON</v>
      </c>
      <c r="Q43" s="64" t="str">
        <f t="shared" si="35"/>
        <v>SA16</v>
      </c>
      <c r="R43" s="64" t="str">
        <f t="shared" si="36"/>
        <v>RON</v>
      </c>
      <c r="S43" s="64" t="str">
        <f t="shared" si="37"/>
        <v>BBJ</v>
      </c>
      <c r="T43" s="64" t="str">
        <f t="shared" si="38"/>
        <v>T7-777</v>
      </c>
      <c r="U43" s="64" t="str">
        <f t="shared" si="39"/>
        <v>JIP</v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3</v>
      </c>
      <c r="AI43" s="215">
        <f t="shared" si="45"/>
        <v>5</v>
      </c>
      <c r="AJ43" s="215">
        <f t="shared" si="46"/>
        <v>8</v>
      </c>
    </row>
    <row r="44">
      <c r="A44" s="115">
        <v>27.0</v>
      </c>
      <c r="B44" s="297" t="s">
        <v>912</v>
      </c>
      <c r="C44" s="117" t="str">
        <f>IF(B44&gt;1,VLOOKUP(B44,DB!$D$4:$E$800,2,0),"")</f>
        <v>G VI</v>
      </c>
      <c r="D44" s="252" t="s">
        <v>7</v>
      </c>
      <c r="E44" s="206" t="b">
        <v>0</v>
      </c>
      <c r="F44" s="119"/>
      <c r="G44" s="192" t="b">
        <v>0</v>
      </c>
      <c r="H44" s="230" t="s">
        <v>1204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297" t="s">
        <v>1153</v>
      </c>
      <c r="N44" s="193"/>
      <c r="O44" s="128" t="str">
        <f t="shared" si="34"/>
        <v>RON</v>
      </c>
      <c r="Q44" s="64" t="str">
        <f t="shared" si="35"/>
        <v>RW01</v>
      </c>
      <c r="R44" s="64" t="str">
        <f t="shared" si="36"/>
        <v>RON</v>
      </c>
      <c r="S44" s="64" t="str">
        <f t="shared" si="37"/>
        <v>G VI</v>
      </c>
      <c r="T44" s="64" t="str">
        <f t="shared" si="38"/>
        <v>T7-X14</v>
      </c>
      <c r="U44" s="64" t="str">
        <f t="shared" si="39"/>
        <v>AFM</v>
      </c>
      <c r="V44" s="129" t="s">
        <v>1149</v>
      </c>
      <c r="W44" s="130" t="str">
        <f t="shared" si="5"/>
        <v>PK-BON</v>
      </c>
      <c r="X44" s="131" t="str">
        <f t="shared" si="6"/>
        <v>G IV</v>
      </c>
      <c r="Y44" s="132" t="str">
        <f t="shared" si="7"/>
        <v>JETSET</v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699</v>
      </c>
      <c r="C45" s="146" t="str">
        <f>IF(B45&gt;1,VLOOKUP(B45,DB!$D$4:$E$800,2,0),"")</f>
        <v>G IV</v>
      </c>
      <c r="D45" s="259" t="s">
        <v>7</v>
      </c>
      <c r="E45" s="189" t="b">
        <v>0</v>
      </c>
      <c r="F45" s="148">
        <v>0.2520833333333333</v>
      </c>
      <c r="G45" s="190" t="b">
        <v>1</v>
      </c>
      <c r="H45" s="228" t="s">
        <v>1205</v>
      </c>
      <c r="I45" s="152" t="str">
        <f>IF(K45&gt;1,VLOOKUP(K45,DB!$A$4:$B$500,2,0),"")</f>
        <v>EX RON</v>
      </c>
      <c r="J45" s="150" t="s">
        <v>1092</v>
      </c>
      <c r="K45" s="169" t="s">
        <v>7</v>
      </c>
      <c r="L45" s="150"/>
      <c r="M45" s="168" t="str">
        <f>IF(B45&gt;1,VLOOKUP(B45,DB!$D$4:$F$800,3,0),"")</f>
        <v>JETSET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0</v>
      </c>
      <c r="AA45" s="64"/>
      <c r="AC45" s="133"/>
      <c r="AD45" s="133" t="str">
        <f t="shared" si="40"/>
        <v>-</v>
      </c>
      <c r="AE45" s="133">
        <f t="shared" si="41"/>
        <v>0.2520833333</v>
      </c>
    </row>
    <row r="46">
      <c r="A46" s="115">
        <v>29.0</v>
      </c>
      <c r="B46" s="297" t="s">
        <v>969</v>
      </c>
      <c r="C46" s="117" t="str">
        <f>IF(B46&gt;1,VLOOKUP(B46,DB!$D$4:$E$800,2,0),"")</f>
        <v>ATR 72</v>
      </c>
      <c r="D46" s="252" t="s">
        <v>7</v>
      </c>
      <c r="E46" s="191" t="b">
        <v>0</v>
      </c>
      <c r="F46" s="119"/>
      <c r="G46" s="192" t="b">
        <v>0</v>
      </c>
      <c r="H46" s="230" t="s">
        <v>1192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297" t="s">
        <v>1134</v>
      </c>
      <c r="N46" s="193"/>
      <c r="O46" s="128" t="str">
        <f t="shared" si="34"/>
        <v>RON</v>
      </c>
      <c r="Q46" s="64" t="str">
        <f t="shared" si="35"/>
        <v>RE01</v>
      </c>
      <c r="R46" s="64" t="str">
        <f t="shared" si="36"/>
        <v>RON</v>
      </c>
      <c r="S46" s="64" t="str">
        <f t="shared" si="37"/>
        <v>ATR 72</v>
      </c>
      <c r="T46" s="64" t="str">
        <f t="shared" si="38"/>
        <v>PK-OTR</v>
      </c>
      <c r="U46" s="64" t="str">
        <f t="shared" si="39"/>
        <v>TAS</v>
      </c>
      <c r="V46" s="129" t="s">
        <v>1156</v>
      </c>
      <c r="W46" s="130" t="str">
        <f t="shared" si="5"/>
        <v>EP-IGA</v>
      </c>
      <c r="X46" s="131" t="str">
        <f t="shared" si="6"/>
        <v>A 340</v>
      </c>
      <c r="Y46" s="132" t="str">
        <f t="shared" si="7"/>
        <v>GAPURA</v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888</v>
      </c>
      <c r="C47" s="146" t="str">
        <f>IF(B47&gt;1,VLOOKUP(B47,DB!$D$4:$E$800,2,0),"")</f>
        <v>EMB 135</v>
      </c>
      <c r="D47" s="259" t="s">
        <v>7</v>
      </c>
      <c r="E47" s="199" t="b">
        <v>0</v>
      </c>
      <c r="F47" s="148"/>
      <c r="G47" s="190" t="b">
        <v>0</v>
      </c>
      <c r="H47" s="228" t="s">
        <v>1193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298" t="s">
        <v>759</v>
      </c>
      <c r="N47" s="200"/>
      <c r="O47" s="155" t="str">
        <f t="shared" si="34"/>
        <v>RON</v>
      </c>
      <c r="Q47" s="64" t="str">
        <f t="shared" si="35"/>
        <v>RE02</v>
      </c>
      <c r="R47" s="64" t="str">
        <f t="shared" si="36"/>
        <v>RON</v>
      </c>
      <c r="S47" s="64" t="str">
        <f t="shared" si="37"/>
        <v>EMB 135</v>
      </c>
      <c r="T47" s="64" t="str">
        <f t="shared" si="38"/>
        <v>PK-RSS</v>
      </c>
      <c r="U47" s="64" t="str">
        <f t="shared" si="39"/>
        <v>PTN</v>
      </c>
      <c r="V47" s="158" t="s">
        <v>1151</v>
      </c>
      <c r="W47" s="159" t="str">
        <f t="shared" si="5"/>
        <v>VP-CLL</v>
      </c>
      <c r="X47" s="160" t="str">
        <f t="shared" si="6"/>
        <v>EMB 135</v>
      </c>
      <c r="Y47" s="161" t="str">
        <f t="shared" si="7"/>
        <v>KARISMA</v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845</v>
      </c>
      <c r="C48" s="117" t="str">
        <f>IF(B48&gt;1,VLOOKUP(B48,DB!$D$4:$E$800,2,0),"")</f>
        <v>G V</v>
      </c>
      <c r="D48" s="252" t="s">
        <v>7</v>
      </c>
      <c r="E48" s="206" t="b">
        <v>0</v>
      </c>
      <c r="F48" s="119">
        <v>0.14583333333333334</v>
      </c>
      <c r="G48" s="192" t="b">
        <v>1</v>
      </c>
      <c r="H48" s="230" t="s">
        <v>1194</v>
      </c>
      <c r="I48" s="122" t="str">
        <f>IF(K48&gt;1,VLOOKUP(K48,DB!$A$4:$B$500,2,0),"")</f>
        <v>EX RON</v>
      </c>
      <c r="J48" s="120" t="s">
        <v>1100</v>
      </c>
      <c r="K48" s="124" t="s">
        <v>7</v>
      </c>
      <c r="L48" s="120"/>
      <c r="M48" s="297" t="s">
        <v>1153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A39-007</v>
      </c>
      <c r="X48" s="131" t="str">
        <f t="shared" si="6"/>
        <v>A 330</v>
      </c>
      <c r="Y48" s="132" t="str">
        <f t="shared" si="7"/>
        <v>GAPURA</v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0.1458333333</v>
      </c>
    </row>
    <row r="49">
      <c r="A49" s="168">
        <v>32.0</v>
      </c>
      <c r="B49" s="298" t="s">
        <v>340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0.28125</v>
      </c>
      <c r="G49" s="190" t="b">
        <v>1</v>
      </c>
      <c r="H49" s="228" t="s">
        <v>1195</v>
      </c>
      <c r="I49" s="152" t="str">
        <f>IF(K49&gt;1,VLOOKUP(K49,DB!$A$4:$B$500,2,0),"")</f>
        <v>EX RON</v>
      </c>
      <c r="J49" s="150" t="s">
        <v>1075</v>
      </c>
      <c r="K49" s="169" t="s">
        <v>7</v>
      </c>
      <c r="L49" s="150"/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T7-777</v>
      </c>
      <c r="X49" s="160" t="str">
        <f t="shared" si="6"/>
        <v>BBJ</v>
      </c>
      <c r="Y49" s="161" t="str">
        <f t="shared" si="7"/>
        <v>JIP</v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0.28125</v>
      </c>
    </row>
    <row r="50">
      <c r="A50" s="115">
        <v>33.0</v>
      </c>
      <c r="B50" s="297" t="s">
        <v>327</v>
      </c>
      <c r="C50" s="117" t="str">
        <f>IF(B50&gt;1,VLOOKUP(B50,DB!$D$4:$E$800,2,0),"")</f>
        <v>GLEX</v>
      </c>
      <c r="D50" s="252" t="s">
        <v>7</v>
      </c>
      <c r="E50" s="206" t="b">
        <v>0</v>
      </c>
      <c r="F50" s="119"/>
      <c r="G50" s="192" t="b">
        <v>0</v>
      </c>
      <c r="H50" s="230" t="s">
        <v>1197</v>
      </c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15" t="str">
        <f>IF(B50&gt;1,VLOOKUP(B50,DB!$D$4:$F$800,3,0),"")</f>
        <v>BIOMANTARA</v>
      </c>
      <c r="N50" s="220"/>
      <c r="O50" s="128" t="str">
        <f t="shared" si="34"/>
        <v>RON</v>
      </c>
      <c r="Q50" s="64" t="str">
        <f t="shared" si="35"/>
        <v>RE05</v>
      </c>
      <c r="R50" s="64" t="str">
        <f t="shared" si="36"/>
        <v>RON</v>
      </c>
      <c r="S50" s="64" t="str">
        <f t="shared" si="37"/>
        <v>GLEX</v>
      </c>
      <c r="T50" s="64" t="str">
        <f t="shared" si="38"/>
        <v>N-939AP</v>
      </c>
      <c r="U50" s="64" t="str">
        <f t="shared" si="39"/>
        <v>BIOMANTARA</v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298" t="s">
        <v>299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/>
      <c r="G51" s="190" t="b">
        <v>0</v>
      </c>
      <c r="H51" s="228" t="s">
        <v>1076</v>
      </c>
      <c r="I51" s="152" t="str">
        <f>IF(K51&gt;1,VLOOKUP(K51,DB!$A$4:$B$500,2,0),"")</f>
        <v/>
      </c>
      <c r="J51" s="153" t="str">
        <f>IF(L51&gt;1,VLOOKUP(L51,DB!$A$4:$B$500,2,0),"")</f>
        <v/>
      </c>
      <c r="K51" s="169"/>
      <c r="L51" s="150"/>
      <c r="M51" s="168" t="str">
        <f>IF(B51&gt;1,VLOOKUP(B51,DB!$D$4:$F$800,3,0),"")</f>
        <v>BATIK AIR</v>
      </c>
      <c r="N51" s="200"/>
      <c r="O51" s="155" t="str">
        <f t="shared" si="34"/>
        <v>RON</v>
      </c>
      <c r="Q51" s="64" t="str">
        <f t="shared" si="35"/>
        <v>A1</v>
      </c>
      <c r="R51" s="64" t="str">
        <f t="shared" si="36"/>
        <v>RON</v>
      </c>
      <c r="S51" s="64" t="str">
        <f t="shared" si="37"/>
        <v>A 320</v>
      </c>
      <c r="T51" s="64" t="str">
        <f t="shared" si="38"/>
        <v>PK-LUQ</v>
      </c>
      <c r="U51" s="64" t="str">
        <f t="shared" si="39"/>
        <v>BATIK AIR</v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-</v>
      </c>
    </row>
    <row r="52">
      <c r="A52" s="115">
        <v>35.0</v>
      </c>
      <c r="B52" s="297" t="s">
        <v>383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0.27152777777777776</v>
      </c>
      <c r="G52" s="192" t="b">
        <v>1</v>
      </c>
      <c r="H52" s="230" t="s">
        <v>1078</v>
      </c>
      <c r="I52" s="122" t="str">
        <f>IF(K52&gt;1,VLOOKUP(K52,DB!$A$4:$B$500,2,0),"")</f>
        <v>EX RON</v>
      </c>
      <c r="J52" s="123" t="str">
        <f>IF(L52&gt;1,VLOOKUP(L52,DB!$A$4:$B$500,2,0),"")</f>
        <v>WIMN</v>
      </c>
      <c r="K52" s="124" t="s">
        <v>7</v>
      </c>
      <c r="L52" s="120" t="s">
        <v>434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0.2715277778</v>
      </c>
    </row>
    <row r="53">
      <c r="A53" s="168">
        <v>36.0</v>
      </c>
      <c r="B53" s="298" t="s">
        <v>280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0.225</v>
      </c>
      <c r="G53" s="190" t="b">
        <v>1</v>
      </c>
      <c r="H53" s="228" t="s">
        <v>1080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208</v>
      </c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0.225</v>
      </c>
    </row>
    <row r="54">
      <c r="A54" s="115">
        <v>37.0</v>
      </c>
      <c r="B54" s="297" t="s">
        <v>502</v>
      </c>
      <c r="C54" s="117" t="str">
        <f>IF(B54&gt;1,VLOOKUP(B54,DB!$D$4:$E$800,2,0),"")</f>
        <v>ATR 72</v>
      </c>
      <c r="D54" s="252" t="s">
        <v>7</v>
      </c>
      <c r="E54" s="206" t="b">
        <v>0</v>
      </c>
      <c r="F54" s="119">
        <v>0.24097222222222223</v>
      </c>
      <c r="G54" s="192" t="b">
        <v>1</v>
      </c>
      <c r="H54" s="230" t="s">
        <v>1084</v>
      </c>
      <c r="I54" s="122" t="str">
        <f>IF(K54&gt;1,VLOOKUP(K54,DB!$A$4:$B$500,2,0),"")</f>
        <v>EX RON</v>
      </c>
      <c r="J54" s="123" t="str">
        <f>IF(L54&gt;1,VLOOKUP(L54,DB!$A$4:$B$500,2,0),"")</f>
        <v>WAHH</v>
      </c>
      <c r="K54" s="124" t="s">
        <v>7</v>
      </c>
      <c r="L54" s="120" t="s">
        <v>527</v>
      </c>
      <c r="M54" s="115" t="str">
        <f>IF(B54&gt;1,VLOOKUP(B54,DB!$D$4:$F$800,3,0),"")</f>
        <v>CITILINK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0.2409722222</v>
      </c>
    </row>
    <row r="55">
      <c r="A55" s="168">
        <v>38.0</v>
      </c>
      <c r="B55" s="298" t="s">
        <v>413</v>
      </c>
      <c r="C55" s="146" t="str">
        <f>IF(B55&gt;1,VLOOKUP(B55,DB!$D$4:$E$800,2,0),"")</f>
        <v>A 320</v>
      </c>
      <c r="D55" s="259" t="s">
        <v>7</v>
      </c>
      <c r="E55" s="199" t="b">
        <v>0</v>
      </c>
      <c r="F55" s="148">
        <v>0.24513888888888888</v>
      </c>
      <c r="G55" s="190" t="b">
        <v>1</v>
      </c>
      <c r="H55" s="228" t="s">
        <v>1087</v>
      </c>
      <c r="I55" s="152" t="str">
        <f>IF(K55&gt;1,VLOOKUP(K55,DB!$A$4:$B$500,2,0),"")</f>
        <v>EX RON</v>
      </c>
      <c r="J55" s="153" t="str">
        <f>IF(L55&gt;1,VLOOKUP(L55,DB!$A$4:$B$500,2,0),"")</f>
        <v>WARR</v>
      </c>
      <c r="K55" s="169" t="s">
        <v>7</v>
      </c>
      <c r="L55" s="150" t="s">
        <v>487</v>
      </c>
      <c r="M55" s="168" t="str">
        <f>IF(B55&gt;1,VLOOKUP(B55,DB!$D$4:$F$800,3,0),"")</f>
        <v>CITILINK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0.2451388889</v>
      </c>
      <c r="AF55" s="4"/>
    </row>
    <row r="56">
      <c r="A56" s="115">
        <v>39.0</v>
      </c>
      <c r="B56" s="297" t="s">
        <v>624</v>
      </c>
      <c r="C56" s="117" t="str">
        <f>IF(B56&gt;1,VLOOKUP(B56,DB!$D$4:$E$800,2,0),"")</f>
        <v>B 738</v>
      </c>
      <c r="D56" s="252" t="s">
        <v>7</v>
      </c>
      <c r="E56" s="206" t="b">
        <v>0</v>
      </c>
      <c r="F56" s="119">
        <v>0.25555555555555554</v>
      </c>
      <c r="G56" s="192" t="b">
        <v>1</v>
      </c>
      <c r="H56" s="230" t="s">
        <v>1096</v>
      </c>
      <c r="I56" s="122" t="str">
        <f>IF(K56&gt;1,VLOOKUP(K56,DB!$A$4:$B$500,2,0),"")</f>
        <v>EX RON</v>
      </c>
      <c r="J56" s="123" t="str">
        <f>IF(L56&gt;1,VLOOKUP(L56,DB!$A$4:$B$500,2,0),"")</f>
        <v>WIMM</v>
      </c>
      <c r="K56" s="124" t="s">
        <v>7</v>
      </c>
      <c r="L56" s="120" t="s">
        <v>71</v>
      </c>
      <c r="M56" s="115" t="str">
        <f>IF(B56&gt;1,VLOOKUP(B56,DB!$D$4:$F$800,3,0),"")</f>
        <v>GARUDA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0.2555555556</v>
      </c>
      <c r="AF56" s="4"/>
    </row>
    <row r="57">
      <c r="A57" s="168">
        <v>40.0</v>
      </c>
      <c r="B57" s="298" t="s">
        <v>310</v>
      </c>
      <c r="C57" s="146" t="str">
        <f>IF(B57&gt;1,VLOOKUP(B57,DB!$D$4:$E$800,2,0),"")</f>
        <v>A 320</v>
      </c>
      <c r="D57" s="259" t="s">
        <v>7</v>
      </c>
      <c r="E57" s="199" t="b">
        <v>0</v>
      </c>
      <c r="F57" s="148">
        <v>0.3576388888888889</v>
      </c>
      <c r="G57" s="190" t="b">
        <v>1</v>
      </c>
      <c r="H57" s="228" t="s">
        <v>1079</v>
      </c>
      <c r="I57" s="152" t="str">
        <f>IF(K57&gt;1,VLOOKUP(K57,DB!$A$4:$B$500,2,0),"")</f>
        <v>EX RON</v>
      </c>
      <c r="J57" s="153" t="str">
        <f>IF(L57&gt;1,VLOOKUP(L57,DB!$A$4:$B$500,2,0),"")</f>
        <v>WAHQ</v>
      </c>
      <c r="K57" s="169" t="s">
        <v>7</v>
      </c>
      <c r="L57" s="150" t="s">
        <v>150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0.3576388889</v>
      </c>
      <c r="AF57" s="4"/>
    </row>
    <row r="58">
      <c r="A58" s="115">
        <v>41.0</v>
      </c>
      <c r="B58" s="297" t="s">
        <v>282</v>
      </c>
      <c r="C58" s="117" t="str">
        <f>IF(B58&gt;1,VLOOKUP(B58,DB!$D$4:$E$800,2,0),"")</f>
        <v>A 320</v>
      </c>
      <c r="D58" s="252" t="s">
        <v>7</v>
      </c>
      <c r="E58" s="224" t="b">
        <v>0</v>
      </c>
      <c r="F58" s="119">
        <v>0.4267070601854357</v>
      </c>
      <c r="G58" s="120" t="b">
        <v>1</v>
      </c>
      <c r="H58" s="230" t="s">
        <v>1081</v>
      </c>
      <c r="I58" s="122" t="str">
        <f>IF(K58&gt;1,VLOOKUP(K58,DB!$A$4:$B$500,2,0),"")</f>
        <v>EX RON</v>
      </c>
      <c r="J58" s="123" t="str">
        <f>IF(L58&gt;1,VLOOKUP(L58,DB!$A$4:$B$500,2,0),"")</f>
        <v>WAHS</v>
      </c>
      <c r="K58" s="124" t="s">
        <v>7</v>
      </c>
      <c r="L58" s="120" t="s">
        <v>258</v>
      </c>
      <c r="M58" s="115" t="str">
        <f>IF(B58&gt;1,VLOOKUP(B58,DB!$D$4:$F$800,3,0),"")</f>
        <v>BATIK AIR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0.4267070602</v>
      </c>
      <c r="AF58" s="4"/>
    </row>
    <row r="59">
      <c r="A59" s="168">
        <v>42.0</v>
      </c>
      <c r="B59" s="298" t="s">
        <v>186</v>
      </c>
      <c r="C59" s="146" t="str">
        <f>IF(B59&gt;1,VLOOKUP(B59,DB!$D$4:$E$800,2,0),"")</f>
        <v>A 320</v>
      </c>
      <c r="D59" s="259" t="s">
        <v>7</v>
      </c>
      <c r="E59" s="226" t="b">
        <v>0</v>
      </c>
      <c r="F59" s="148">
        <v>0.34676773147657514</v>
      </c>
      <c r="G59" s="227" t="b">
        <v>1</v>
      </c>
      <c r="H59" s="228" t="s">
        <v>1088</v>
      </c>
      <c r="I59" s="152" t="str">
        <f>IF(K59&gt;1,VLOOKUP(K59,DB!$A$4:$B$500,2,0),"")</f>
        <v>EX RON</v>
      </c>
      <c r="J59" s="153" t="str">
        <f>IF(L59&gt;1,VLOOKUP(L59,DB!$A$4:$B$500,2,0),"")</f>
        <v>WAHI</v>
      </c>
      <c r="K59" s="169" t="s">
        <v>7</v>
      </c>
      <c r="L59" s="150" t="s">
        <v>237</v>
      </c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0.3467677315</v>
      </c>
      <c r="AF59" s="4"/>
    </row>
    <row r="60">
      <c r="A60" s="115">
        <v>43.0</v>
      </c>
      <c r="B60" s="115" t="s">
        <v>845</v>
      </c>
      <c r="C60" s="117" t="str">
        <f>IF(B60&gt;1,VLOOKUP(B60,DB!$D$4:$E$800,2,0),"")</f>
        <v>G V</v>
      </c>
      <c r="D60" s="252">
        <v>0.14722222222222223</v>
      </c>
      <c r="E60" s="229" t="b">
        <v>1</v>
      </c>
      <c r="F60" s="119">
        <v>0.25</v>
      </c>
      <c r="G60" s="192" t="b">
        <v>1</v>
      </c>
      <c r="H60" s="230" t="s">
        <v>1100</v>
      </c>
      <c r="I60" s="219" t="s">
        <v>1194</v>
      </c>
      <c r="J60" s="120" t="s">
        <v>1333</v>
      </c>
      <c r="K60" s="124"/>
      <c r="L60" s="120"/>
      <c r="M60" s="115" t="s">
        <v>1153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0.1472222222</v>
      </c>
      <c r="AE60" s="133">
        <f t="shared" si="41"/>
        <v>0.25</v>
      </c>
    </row>
    <row r="61">
      <c r="A61" s="168">
        <v>44.0</v>
      </c>
      <c r="B61" s="168" t="s">
        <v>24</v>
      </c>
      <c r="C61" s="146" t="str">
        <f>IF(B61&gt;1,VLOOKUP(B61,DB!$D$4:$E$800,2,0),"")</f>
        <v>B 733</v>
      </c>
      <c r="D61" s="259">
        <v>0.17152777777777778</v>
      </c>
      <c r="E61" s="231" t="b">
        <v>1</v>
      </c>
      <c r="F61" s="148">
        <v>0.33872869212791556</v>
      </c>
      <c r="G61" s="190" t="b">
        <v>1</v>
      </c>
      <c r="H61" s="228" t="s">
        <v>1093</v>
      </c>
      <c r="I61" s="221" t="s">
        <v>23</v>
      </c>
      <c r="J61" s="153" t="str">
        <f>IF(L61&gt;1,VLOOKUP(L61,DB!$A$4:$B$500,2,0),"")</f>
        <v/>
      </c>
      <c r="K61" s="169" t="s">
        <v>35</v>
      </c>
      <c r="L61" s="150"/>
      <c r="M61" s="168" t="str">
        <f>IF(B61&gt;1,VLOOKUP(B61,DB!$D$4:$F$800,3,0),"")</f>
        <v>AIRNESIA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0.1715277778</v>
      </c>
      <c r="AE61" s="133">
        <f t="shared" si="41"/>
        <v>0.3387286921</v>
      </c>
    </row>
    <row r="62">
      <c r="A62" s="115">
        <v>45.0</v>
      </c>
      <c r="B62" s="115" t="s">
        <v>819</v>
      </c>
      <c r="C62" s="117" t="str">
        <f>IF(B62&gt;1,VLOOKUP(B62,DB!$D$4:$E$800,2,0),"")</f>
        <v>B 733</v>
      </c>
      <c r="D62" s="264">
        <v>0.2048611111111111</v>
      </c>
      <c r="E62" s="232" t="b">
        <v>1</v>
      </c>
      <c r="F62" s="233">
        <v>0.2465277777777778</v>
      </c>
      <c r="G62" s="234" t="b">
        <v>1</v>
      </c>
      <c r="H62" s="235" t="s">
        <v>1097</v>
      </c>
      <c r="I62" s="122" t="str">
        <f>IF(K62&gt;1,VLOOKUP(K62,DB!$A$4:$B$500,2,0),"")</f>
        <v>WSSS</v>
      </c>
      <c r="J62" s="123" t="str">
        <f>IF(L62&gt;1,VLOOKUP(L62,DB!$A$4:$B$500,2,0),"")</f>
        <v>WALL</v>
      </c>
      <c r="K62" s="236" t="s">
        <v>86</v>
      </c>
      <c r="L62" s="227" t="s">
        <v>91</v>
      </c>
      <c r="M62" s="115" t="str">
        <f>IF(B62&gt;1,VLOOKUP(B62,DB!$D$4:$F$800,3,0),"")</f>
        <v>TRI MG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0.2048611111</v>
      </c>
      <c r="AE62" s="133">
        <f t="shared" si="41"/>
        <v>0.2465277778</v>
      </c>
    </row>
    <row r="63">
      <c r="A63" s="168">
        <v>46.0</v>
      </c>
      <c r="B63" s="168" t="s">
        <v>875</v>
      </c>
      <c r="C63" s="146" t="str">
        <f>IF(B63&gt;1,VLOOKUP(B63,DB!$D$4:$E$800,2,0),"")</f>
        <v>EMB 135</v>
      </c>
      <c r="D63" s="259">
        <v>0.21666666666666667</v>
      </c>
      <c r="E63" s="231" t="b">
        <v>1</v>
      </c>
      <c r="F63" s="148">
        <v>0.24166666666666667</v>
      </c>
      <c r="G63" s="190" t="b">
        <v>1</v>
      </c>
      <c r="H63" s="228" t="s">
        <v>1085</v>
      </c>
      <c r="I63" s="221" t="s">
        <v>1334</v>
      </c>
      <c r="J63" s="150" t="s">
        <v>1171</v>
      </c>
      <c r="K63" s="169"/>
      <c r="L63" s="150"/>
      <c r="M63" s="168" t="s">
        <v>759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0.2166666667</v>
      </c>
      <c r="AE63" s="133">
        <f t="shared" si="41"/>
        <v>0.2416666667</v>
      </c>
    </row>
    <row r="64">
      <c r="A64" s="115">
        <v>47.0</v>
      </c>
      <c r="B64" s="115" t="s">
        <v>699</v>
      </c>
      <c r="C64" s="117" t="str">
        <f>IF(B64&gt;1,VLOOKUP(B64,DB!$D$4:$E$800,2,0),"")</f>
        <v>G IV</v>
      </c>
      <c r="D64" s="252">
        <v>0.25277777777777777</v>
      </c>
      <c r="E64" s="229" t="b">
        <v>1</v>
      </c>
      <c r="F64" s="119">
        <v>0.3347222222222222</v>
      </c>
      <c r="G64" s="192" t="b">
        <v>1</v>
      </c>
      <c r="H64" s="230" t="s">
        <v>1092</v>
      </c>
      <c r="I64" s="219" t="s">
        <v>1205</v>
      </c>
      <c r="J64" s="120" t="s">
        <v>75</v>
      </c>
      <c r="K64" s="124"/>
      <c r="L64" s="120"/>
      <c r="M64" s="115" t="str">
        <f>IF(B64&gt;1,VLOOKUP(B64,DB!$D$4:$F$800,3,0),"")</f>
        <v>JETSET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0.2527777778</v>
      </c>
      <c r="AE64" s="133">
        <f t="shared" si="41"/>
        <v>0.3347222222</v>
      </c>
    </row>
    <row r="65">
      <c r="A65" s="168">
        <v>48.0</v>
      </c>
      <c r="B65" s="168" t="s">
        <v>58</v>
      </c>
      <c r="C65" s="146" t="str">
        <f>IF(B65&gt;1,VLOOKUP(B65,DB!$D$4:$E$800,2,0),"")</f>
        <v>A 320</v>
      </c>
      <c r="D65" s="259">
        <v>0.2625</v>
      </c>
      <c r="E65" s="231" t="b">
        <v>1</v>
      </c>
      <c r="F65" s="148">
        <v>0.3</v>
      </c>
      <c r="G65" s="190" t="b">
        <v>1</v>
      </c>
      <c r="H65" s="228" t="s">
        <v>1080</v>
      </c>
      <c r="I65" s="152" t="str">
        <f>IF(K65&gt;1,VLOOKUP(K65,DB!$A$4:$B$500,2,0),"")</f>
        <v>WARR</v>
      </c>
      <c r="J65" s="153" t="str">
        <f>IF(L65&gt;1,VLOOKUP(L65,DB!$A$4:$B$500,2,0),"")</f>
        <v>WIPP</v>
      </c>
      <c r="K65" s="169" t="s">
        <v>204</v>
      </c>
      <c r="L65" s="150" t="s">
        <v>157</v>
      </c>
      <c r="M65" s="168" t="str">
        <f>IF(B65&gt;1,VLOOKUP(B65,DB!$D$4:$F$800,3,0),"")</f>
        <v>BATIK AIR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0.2625</v>
      </c>
      <c r="AE65" s="133">
        <f t="shared" si="41"/>
        <v>0.3</v>
      </c>
    </row>
    <row r="66">
      <c r="A66" s="115">
        <v>49.0</v>
      </c>
      <c r="B66" s="115" t="s">
        <v>340</v>
      </c>
      <c r="C66" s="117" t="str">
        <f>IF(B66&gt;1,VLOOKUP(B66,DB!$D$4:$E$800,2,0),"")</f>
        <v>ATR 72</v>
      </c>
      <c r="D66" s="252">
        <v>0.2826388888888889</v>
      </c>
      <c r="E66" s="229" t="b">
        <v>1</v>
      </c>
      <c r="F66" s="119"/>
      <c r="G66" s="192" t="b">
        <v>0</v>
      </c>
      <c r="H66" s="230" t="s">
        <v>1075</v>
      </c>
      <c r="I66" s="219" t="s">
        <v>1195</v>
      </c>
      <c r="J66" s="123" t="str">
        <f>IF(L66&gt;1,VLOOKUP(L66,DB!$A$4:$B$500,2,0),"")</f>
        <v/>
      </c>
      <c r="K66" s="124"/>
      <c r="L66" s="120"/>
      <c r="M66" s="115" t="str">
        <f>IF(B66&gt;1,VLOOKUP(B66,DB!$D$4:$F$800,3,0),"")</f>
        <v>CITILINK</v>
      </c>
      <c r="N66" s="171"/>
      <c r="O66" s="128" t="str">
        <f t="shared" si="34"/>
        <v>RON</v>
      </c>
      <c r="Q66" s="64" t="str">
        <f t="shared" si="35"/>
        <v>A0</v>
      </c>
      <c r="R66" s="64" t="str">
        <f t="shared" si="36"/>
        <v>RON</v>
      </c>
      <c r="S66" s="64" t="str">
        <f t="shared" si="37"/>
        <v>ATR 72</v>
      </c>
      <c r="T66" s="64" t="str">
        <f t="shared" si="38"/>
        <v>PK-GJT</v>
      </c>
      <c r="U66" s="64" t="str">
        <f t="shared" si="39"/>
        <v>CITILINK</v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0.2826388889</v>
      </c>
      <c r="AE66" s="133" t="str">
        <f t="shared" si="41"/>
        <v>-</v>
      </c>
    </row>
    <row r="67">
      <c r="A67" s="168">
        <v>50.0</v>
      </c>
      <c r="B67" s="168" t="s">
        <v>696</v>
      </c>
      <c r="C67" s="146" t="str">
        <f>IF(B67&gt;1,VLOOKUP(B67,DB!$D$4:$E$800,2,0),"")</f>
        <v>EMB 135</v>
      </c>
      <c r="D67" s="259">
        <v>0.29097222222222224</v>
      </c>
      <c r="E67" s="231" t="b">
        <v>1</v>
      </c>
      <c r="F67" s="148">
        <v>0.3888291435141582</v>
      </c>
      <c r="G67" s="190" t="b">
        <v>1</v>
      </c>
      <c r="H67" s="228" t="s">
        <v>1085</v>
      </c>
      <c r="I67" s="221" t="s">
        <v>1171</v>
      </c>
      <c r="J67" s="150" t="s">
        <v>1175</v>
      </c>
      <c r="K67" s="169"/>
      <c r="L67" s="150"/>
      <c r="M67" s="168" t="str">
        <f>IF(B67&gt;1,VLOOKUP(B67,DB!$D$4:$F$800,3,0),"")</f>
        <v>IAT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0.2909722222</v>
      </c>
      <c r="AE67" s="133">
        <f t="shared" si="41"/>
        <v>0.3888291435</v>
      </c>
    </row>
    <row r="68">
      <c r="A68" s="115">
        <v>51.0</v>
      </c>
      <c r="B68" s="115" t="s">
        <v>180</v>
      </c>
      <c r="C68" s="117" t="str">
        <f>IF(B68&gt;1,VLOOKUP(B68,DB!$D$4:$E$800,2,0),"")</f>
        <v>A 320</v>
      </c>
      <c r="D68" s="264">
        <v>0.32083333333333336</v>
      </c>
      <c r="E68" s="232" t="b">
        <v>1</v>
      </c>
      <c r="F68" s="233">
        <v>0.38583282407489605</v>
      </c>
      <c r="G68" s="234" t="b">
        <v>1</v>
      </c>
      <c r="H68" s="235" t="s">
        <v>1078</v>
      </c>
      <c r="I68" s="122" t="str">
        <f>IF(K68&gt;1,VLOOKUP(K68,DB!$A$4:$B$500,2,0),"")</f>
        <v>WIPP</v>
      </c>
      <c r="J68" s="123" t="str">
        <f>IF(L68&gt;1,VLOOKUP(L68,DB!$A$4:$B$500,2,0),"")</f>
        <v>WADD</v>
      </c>
      <c r="K68" s="236" t="s">
        <v>163</v>
      </c>
      <c r="L68" s="227" t="s">
        <v>192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0.3208333333</v>
      </c>
      <c r="AE68" s="133">
        <f t="shared" si="41"/>
        <v>0.3858328241</v>
      </c>
    </row>
    <row r="69">
      <c r="A69" s="168">
        <v>52.0</v>
      </c>
      <c r="B69" s="168" t="s">
        <v>780</v>
      </c>
      <c r="C69" s="146" t="str">
        <f>IF(B69&gt;1,VLOOKUP(B69,DB!$D$4:$E$800,2,0),"")</f>
        <v>C 208</v>
      </c>
      <c r="D69" s="259">
        <v>0.33402777777777776</v>
      </c>
      <c r="E69" s="231" t="b">
        <v>1</v>
      </c>
      <c r="F69" s="148">
        <v>0.3590277777777778</v>
      </c>
      <c r="G69" s="190" t="b">
        <v>1</v>
      </c>
      <c r="H69" s="228" t="s">
        <v>1084</v>
      </c>
      <c r="I69" s="152" t="str">
        <f>IF(K69&gt;1,VLOOKUP(K69,DB!$A$4:$B$500,2,0),"")</f>
        <v>WICN</v>
      </c>
      <c r="J69" s="153" t="str">
        <f>IF(L69&gt;1,VLOOKUP(L69,DB!$A$4:$B$500,2,0),"")</f>
        <v>WICN</v>
      </c>
      <c r="K69" s="169" t="s">
        <v>602</v>
      </c>
      <c r="L69" s="150" t="s">
        <v>600</v>
      </c>
      <c r="M69" s="168" t="str">
        <f>IF(B69&gt;1,VLOOKUP(B69,DB!$D$4:$F$800,3,0),"")</f>
        <v>SUSI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0.3340277778</v>
      </c>
      <c r="AE69" s="133">
        <f t="shared" si="41"/>
        <v>0.3590277778</v>
      </c>
    </row>
    <row r="70">
      <c r="A70" s="115">
        <v>53.0</v>
      </c>
      <c r="B70" s="115" t="s">
        <v>321</v>
      </c>
      <c r="C70" s="117" t="str">
        <f>IF(B70&gt;1,VLOOKUP(B70,DB!$D$4:$E$800,2,0),"")</f>
        <v>A 320</v>
      </c>
      <c r="D70" s="252">
        <v>0.33125</v>
      </c>
      <c r="E70" s="229" t="b">
        <v>1</v>
      </c>
      <c r="F70" s="119">
        <v>0.3586952662008116</v>
      </c>
      <c r="G70" s="192" t="b">
        <v>1</v>
      </c>
      <c r="H70" s="230" t="s">
        <v>1080</v>
      </c>
      <c r="I70" s="122" t="str">
        <f>IF(K70&gt;1,VLOOKUP(K70,DB!$A$4:$B$500,2,0),"")</f>
        <v>WIBB</v>
      </c>
      <c r="J70" s="123" t="str">
        <f>IF(L70&gt;1,VLOOKUP(L70,DB!$A$4:$B$500,2,0),"")</f>
        <v>WARR</v>
      </c>
      <c r="K70" s="124" t="s">
        <v>179</v>
      </c>
      <c r="L70" s="120" t="s">
        <v>212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0</v>
      </c>
      <c r="AA70" s="64"/>
      <c r="AC70" s="133"/>
      <c r="AD70" s="133">
        <f t="shared" si="40"/>
        <v>0.33125</v>
      </c>
      <c r="AE70" s="133">
        <f t="shared" si="41"/>
        <v>0.3586952662</v>
      </c>
      <c r="AF70" s="248" t="s">
        <v>1180</v>
      </c>
    </row>
    <row r="71">
      <c r="A71" s="168">
        <v>54.0</v>
      </c>
      <c r="B71" s="168" t="s">
        <v>810</v>
      </c>
      <c r="C71" s="146" t="str">
        <f>IF(B71&gt;1,VLOOKUP(B71,DB!$D$4:$E$800,2,0),"")</f>
        <v>ATR 72</v>
      </c>
      <c r="D71" s="259">
        <v>0.3388888888888889</v>
      </c>
      <c r="E71" s="231" t="b">
        <v>1</v>
      </c>
      <c r="F71" s="148">
        <v>0.44653153935360024</v>
      </c>
      <c r="G71" s="190" t="b">
        <v>1</v>
      </c>
      <c r="H71" s="228" t="s">
        <v>1087</v>
      </c>
      <c r="I71" s="221" t="s">
        <v>1171</v>
      </c>
      <c r="J71" s="150" t="s">
        <v>1335</v>
      </c>
      <c r="K71" s="169"/>
      <c r="L71" s="150"/>
      <c r="M71" s="168" t="str">
        <f>IF(B71&gt;1,VLOOKUP(B71,DB!$D$4:$F$800,3,0),"")</f>
        <v>TRAVIRA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0</v>
      </c>
      <c r="AA71" s="64"/>
      <c r="AC71" s="133"/>
      <c r="AD71" s="133">
        <f t="shared" si="40"/>
        <v>0.3388888889</v>
      </c>
      <c r="AE71" s="133">
        <f t="shared" si="41"/>
        <v>0.4465315394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827</v>
      </c>
      <c r="C72" s="117" t="str">
        <f>IF(B72&gt;1,VLOOKUP(B72,DB!$D$4:$E$800,2,0),"")</f>
        <v>B 733</v>
      </c>
      <c r="D72" s="264">
        <v>0.34305555555555556</v>
      </c>
      <c r="E72" s="232" t="b">
        <v>1</v>
      </c>
      <c r="F72" s="233">
        <v>0.4305168518476421</v>
      </c>
      <c r="G72" s="234" t="b">
        <v>1</v>
      </c>
      <c r="H72" s="235" t="s">
        <v>1097</v>
      </c>
      <c r="I72" s="122" t="str">
        <f>IF(K72&gt;1,VLOOKUP(K72,DB!$A$4:$B$500,2,0),"")</f>
        <v>WIOO</v>
      </c>
      <c r="J72" s="123" t="str">
        <f>IF(L72&gt;1,VLOOKUP(L72,DB!$A$4:$B$500,2,0),"")</f>
        <v>WAGG</v>
      </c>
      <c r="K72" s="236" t="s">
        <v>384</v>
      </c>
      <c r="L72" s="227" t="s">
        <v>300</v>
      </c>
      <c r="M72" s="115" t="str">
        <f>IF(B72&gt;1,VLOOKUP(B72,DB!$D$4:$F$800,3,0),"")</f>
        <v>TRIGANA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0</v>
      </c>
      <c r="AA72" s="64"/>
      <c r="AC72" s="133"/>
      <c r="AD72" s="133">
        <f t="shared" si="40"/>
        <v>0.3430555556</v>
      </c>
      <c r="AE72" s="133">
        <f t="shared" si="41"/>
        <v>0.4305168518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833</v>
      </c>
      <c r="C73" s="146" t="str">
        <f>IF(B73&gt;1,VLOOKUP(B73,DB!$D$4:$E$800,2,0),"")</f>
        <v>B 733</v>
      </c>
      <c r="D73" s="259">
        <v>0.36527777777777776</v>
      </c>
      <c r="E73" s="231" t="b">
        <v>1</v>
      </c>
      <c r="F73" s="148">
        <v>0.4356738773130928</v>
      </c>
      <c r="G73" s="190" t="b">
        <v>1</v>
      </c>
      <c r="H73" s="228" t="s">
        <v>1101</v>
      </c>
      <c r="I73" s="152" t="str">
        <f>IF(K73&gt;1,VLOOKUP(K73,DB!$A$4:$B$500,2,0),"")</f>
        <v>WAMM</v>
      </c>
      <c r="J73" s="153" t="str">
        <f>IF(L73&gt;1,VLOOKUP(L73,DB!$A$4:$B$500,2,0),"")</f>
        <v>WIKK</v>
      </c>
      <c r="K73" s="169" t="s">
        <v>361</v>
      </c>
      <c r="L73" s="150" t="s">
        <v>308</v>
      </c>
      <c r="M73" s="168" t="str">
        <f>IF(B73&gt;1,VLOOKUP(B73,DB!$D$4:$F$800,3,0),"")</f>
        <v>TRIGANA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>
        <f t="shared" si="40"/>
        <v>0.3652777778</v>
      </c>
      <c r="AE73" s="133">
        <f t="shared" si="41"/>
        <v>0.4356738773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280</v>
      </c>
      <c r="C74" s="117" t="str">
        <f>IF(B74&gt;1,VLOOKUP(B74,DB!$D$4:$E$800,2,0),"")</f>
        <v>A 320</v>
      </c>
      <c r="D74" s="252">
        <v>0.37430555555555556</v>
      </c>
      <c r="E74" s="229" t="b">
        <v>1</v>
      </c>
      <c r="F74" s="119">
        <v>0.4050011226863717</v>
      </c>
      <c r="G74" s="192" t="b">
        <v>1</v>
      </c>
      <c r="H74" s="230" t="s">
        <v>1080</v>
      </c>
      <c r="I74" s="122" t="str">
        <f>IF(K74&gt;1,VLOOKUP(K74,DB!$A$4:$B$500,2,0),"")</f>
        <v>WARR</v>
      </c>
      <c r="J74" s="123" t="str">
        <f>IF(L74&gt;1,VLOOKUP(L74,DB!$A$4:$B$500,2,0),"")</f>
        <v>WARR</v>
      </c>
      <c r="K74" s="124" t="s">
        <v>206</v>
      </c>
      <c r="L74" s="120" t="s">
        <v>220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9M-VEV</v>
      </c>
      <c r="X74" s="131" t="str">
        <f t="shared" si="6"/>
        <v>AVANTI</v>
      </c>
      <c r="Y74" s="132" t="str">
        <f t="shared" si="7"/>
        <v>GAPURA</v>
      </c>
      <c r="Z74" s="104" t="b">
        <v>0</v>
      </c>
      <c r="AA74" s="64"/>
      <c r="AC74" s="133"/>
      <c r="AD74" s="133">
        <f t="shared" si="40"/>
        <v>0.3743055556</v>
      </c>
      <c r="AE74" s="133">
        <f t="shared" si="41"/>
        <v>0.4050011227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502</v>
      </c>
      <c r="C75" s="146" t="str">
        <f>IF(B75&gt;1,VLOOKUP(B75,DB!$D$4:$E$800,2,0),"")</f>
        <v>ATR 72</v>
      </c>
      <c r="D75" s="259">
        <v>0.37916666666666665</v>
      </c>
      <c r="E75" s="231" t="b">
        <v>1</v>
      </c>
      <c r="F75" s="148">
        <v>0.4262739699042868</v>
      </c>
      <c r="G75" s="190" t="b">
        <v>1</v>
      </c>
      <c r="H75" s="228" t="s">
        <v>1092</v>
      </c>
      <c r="I75" s="152" t="str">
        <f>IF(K75&gt;1,VLOOKUP(K75,DB!$A$4:$B$500,2,0),"")</f>
        <v>WAHH</v>
      </c>
      <c r="J75" s="153" t="str">
        <f>IF(L75&gt;1,VLOOKUP(L75,DB!$A$4:$B$500,2,0),"")</f>
        <v>WAHH</v>
      </c>
      <c r="K75" s="169" t="s">
        <v>531</v>
      </c>
      <c r="L75" s="150" t="s">
        <v>537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0.3791666667</v>
      </c>
      <c r="AE75" s="133">
        <f t="shared" si="41"/>
        <v>0.4262739699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413</v>
      </c>
      <c r="C76" s="117" t="str">
        <f>IF(B76&gt;1,VLOOKUP(B76,DB!$D$4:$E$800,2,0),"")</f>
        <v>A 320</v>
      </c>
      <c r="D76" s="252">
        <v>0.3902777777777778</v>
      </c>
      <c r="E76" s="229" t="b">
        <v>1</v>
      </c>
      <c r="F76" s="119">
        <v>0.45194839120085817</v>
      </c>
      <c r="G76" s="192" t="b">
        <v>1</v>
      </c>
      <c r="H76" s="230" t="s">
        <v>1096</v>
      </c>
      <c r="I76" s="122" t="str">
        <f>IF(K76&gt;1,VLOOKUP(K76,DB!$A$4:$B$500,2,0),"")</f>
        <v>WARR</v>
      </c>
      <c r="J76" s="123" t="str">
        <f>IF(L76&gt;1,VLOOKUP(L76,DB!$A$4:$B$500,2,0),"")</f>
        <v>WIPP</v>
      </c>
      <c r="K76" s="124" t="s">
        <v>497</v>
      </c>
      <c r="L76" s="120" t="s">
        <v>463</v>
      </c>
      <c r="M76" s="115" t="str">
        <f>IF(B76&gt;1,VLOOKUP(B76,DB!$D$4:$F$800,3,0),"")</f>
        <v>CITILINK</v>
      </c>
      <c r="N76" s="330" t="s">
        <v>1336</v>
      </c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0.3902777778</v>
      </c>
      <c r="AE76" s="133">
        <f t="shared" si="41"/>
        <v>0.4519483912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379</v>
      </c>
      <c r="C77" s="146" t="str">
        <f>IF(B77&gt;1,VLOOKUP(B77,DB!$D$4:$E$800,2,0),"")</f>
        <v>A 320</v>
      </c>
      <c r="D77" s="259">
        <v>0.4131944444444444</v>
      </c>
      <c r="E77" s="231" t="b">
        <v>1</v>
      </c>
      <c r="F77" s="148">
        <v>0.4431264351878781</v>
      </c>
      <c r="G77" s="190" t="b">
        <v>1</v>
      </c>
      <c r="H77" s="228" t="s">
        <v>1084</v>
      </c>
      <c r="I77" s="152" t="str">
        <f>IF(K77&gt;1,VLOOKUP(K77,DB!$A$4:$B$500,2,0),"")</f>
        <v>WARR</v>
      </c>
      <c r="J77" s="153" t="str">
        <f>IF(L77&gt;1,VLOOKUP(L77,DB!$A$4:$B$500,2,0),"")</f>
        <v>WAHI</v>
      </c>
      <c r="K77" s="169" t="s">
        <v>489</v>
      </c>
      <c r="L77" s="150" t="s">
        <v>467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0.4131944444</v>
      </c>
      <c r="AE77" s="133">
        <f t="shared" si="41"/>
        <v>0.4431264352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1016</v>
      </c>
      <c r="C78" s="117" t="str">
        <f>IF(B78&gt;1,VLOOKUP(B78,DB!$D$4:$E$800,2,0),"")</f>
        <v>G 500</v>
      </c>
      <c r="D78" s="252">
        <v>0.3845505324061378</v>
      </c>
      <c r="E78" s="229" t="b">
        <v>1</v>
      </c>
      <c r="F78" s="119">
        <v>0.47500296296493616</v>
      </c>
      <c r="G78" s="192" t="b">
        <v>1</v>
      </c>
      <c r="H78" s="230" t="s">
        <v>1077</v>
      </c>
      <c r="I78" s="219" t="s">
        <v>1171</v>
      </c>
      <c r="J78" s="120" t="s">
        <v>231</v>
      </c>
      <c r="K78" s="124"/>
      <c r="L78" s="120"/>
      <c r="M78" s="115" t="s">
        <v>1138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0.3845505324</v>
      </c>
      <c r="AE78" s="133">
        <f t="shared" si="41"/>
        <v>0.475002963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58</v>
      </c>
      <c r="C79" s="146" t="str">
        <f>IF(B79&gt;1,VLOOKUP(B79,DB!$D$4:$E$800,2,0),"")</f>
        <v>A 320</v>
      </c>
      <c r="D79" s="259">
        <v>0.4354166666666667</v>
      </c>
      <c r="E79" s="231" t="b">
        <v>1</v>
      </c>
      <c r="F79" s="148">
        <v>0.4708333333333333</v>
      </c>
      <c r="G79" s="190" t="b">
        <v>1</v>
      </c>
      <c r="H79" s="228" t="s">
        <v>1078</v>
      </c>
      <c r="I79" s="152" t="str">
        <f>IF(K79&gt;1,VLOOKUP(K79,DB!$A$4:$B$500,2,0),"")</f>
        <v>WIPP</v>
      </c>
      <c r="J79" s="153" t="str">
        <f>IF(L79&gt;1,VLOOKUP(L79,DB!$A$4:$B$500,2,0),"")</f>
        <v>WARA</v>
      </c>
      <c r="K79" s="169" t="s">
        <v>159</v>
      </c>
      <c r="L79" s="150" t="s">
        <v>271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0.4354166667</v>
      </c>
      <c r="AE79" s="133">
        <f t="shared" si="41"/>
        <v>0.4708333333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789</v>
      </c>
      <c r="C80" s="117" t="str">
        <f>IF(B80&gt;1,VLOOKUP(B80,DB!$D$4:$E$800,2,0),"")</f>
        <v>B 738</v>
      </c>
      <c r="D80" s="252" t="s">
        <v>7</v>
      </c>
      <c r="E80" s="229" t="b">
        <v>0</v>
      </c>
      <c r="F80" s="119">
        <v>0.4263888888888889</v>
      </c>
      <c r="G80" s="192" t="b">
        <v>0</v>
      </c>
      <c r="H80" s="230" t="s">
        <v>1273</v>
      </c>
      <c r="I80" s="122" t="str">
        <f>IF(K80&gt;1,VLOOKUP(K80,DB!$A$4:$B$500,2,0),"")</f>
        <v>EX RON</v>
      </c>
      <c r="J80" s="120" t="s">
        <v>1337</v>
      </c>
      <c r="K80" s="124" t="s">
        <v>7</v>
      </c>
      <c r="L80" s="120"/>
      <c r="M80" s="115" t="str">
        <f>IF(B80&gt;1,VLOOKUP(B80,DB!$D$4:$F$800,3,0),"")</f>
        <v>TNI AU</v>
      </c>
      <c r="N80" s="330" t="s">
        <v>1338</v>
      </c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 t="str">
        <f t="shared" si="40"/>
        <v>-</v>
      </c>
      <c r="AE80" s="133">
        <f t="shared" si="41"/>
        <v>0.4263888889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383</v>
      </c>
      <c r="C81" s="146" t="str">
        <f>IF(B81&gt;1,VLOOKUP(B81,DB!$D$4:$E$800,2,0),"")</f>
        <v>A 320</v>
      </c>
      <c r="D81" s="259">
        <v>0.4861111111111111</v>
      </c>
      <c r="E81" s="231" t="b">
        <v>1</v>
      </c>
      <c r="F81" s="148">
        <v>0.5243940046348143</v>
      </c>
      <c r="G81" s="190" t="b">
        <v>1</v>
      </c>
      <c r="H81" s="228" t="s">
        <v>1080</v>
      </c>
      <c r="I81" s="152" t="str">
        <f>IF(K81&gt;1,VLOOKUP(K81,DB!$A$4:$B$500,2,0),"")</f>
        <v>WIMN</v>
      </c>
      <c r="J81" s="153" t="str">
        <f>IF(L81&gt;1,VLOOKUP(L81,DB!$A$4:$B$500,2,0),"")</f>
        <v>WARA</v>
      </c>
      <c r="K81" s="169" t="s">
        <v>437</v>
      </c>
      <c r="L81" s="150" t="s">
        <v>483</v>
      </c>
      <c r="M81" s="168" t="str">
        <f>IF(B81&gt;1,VLOOKUP(B81,DB!$D$4:$F$800,3,0),"")</f>
        <v>CITILINK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0.4861111111</v>
      </c>
      <c r="AE81" s="133">
        <f t="shared" si="41"/>
        <v>0.5243940046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624</v>
      </c>
      <c r="C82" s="117" t="str">
        <f>IF(B82&gt;1,VLOOKUP(B82,DB!$D$4:$E$800,2,0),"")</f>
        <v>B 738</v>
      </c>
      <c r="D82" s="252">
        <v>0.49444444444444446</v>
      </c>
      <c r="E82" s="229" t="b">
        <v>1</v>
      </c>
      <c r="F82" s="119">
        <v>0.5296855439810315</v>
      </c>
      <c r="G82" s="192" t="b">
        <v>1</v>
      </c>
      <c r="H82" s="230" t="s">
        <v>1087</v>
      </c>
      <c r="I82" s="122" t="str">
        <f>IF(K82&gt;1,VLOOKUP(K82,DB!$A$4:$B$500,2,0),"")</f>
        <v>WIMM</v>
      </c>
      <c r="J82" s="123" t="str">
        <f>IF(L82&gt;1,VLOOKUP(L82,DB!$A$4:$B$500,2,0),"")</f>
        <v>WARR</v>
      </c>
      <c r="K82" s="124" t="s">
        <v>73</v>
      </c>
      <c r="L82" s="120" t="s">
        <v>74</v>
      </c>
      <c r="M82" s="115" t="str">
        <f>IF(B82&gt;1,VLOOKUP(B82,DB!$D$4:$F$800,3,0),"")</f>
        <v>GARUDA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PK-OTR</v>
      </c>
      <c r="X82" s="239" t="str">
        <f t="shared" si="6"/>
        <v>ATR 72</v>
      </c>
      <c r="Y82" s="240" t="str">
        <f t="shared" si="7"/>
        <v>TAS</v>
      </c>
      <c r="Z82" s="104" t="b">
        <v>0</v>
      </c>
      <c r="AA82" s="64"/>
      <c r="AC82" s="133"/>
      <c r="AD82" s="133">
        <f t="shared" si="40"/>
        <v>0.4944444444</v>
      </c>
      <c r="AE82" s="133">
        <f t="shared" si="41"/>
        <v>0.529685544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564</v>
      </c>
      <c r="C83" s="146" t="str">
        <f>IF(B83&gt;1,VLOOKUP(B83,DB!$D$4:$E$800,2,0),"")</f>
        <v>B 738</v>
      </c>
      <c r="D83" s="259">
        <v>0.44513888888888886</v>
      </c>
      <c r="E83" s="231" t="b">
        <v>1</v>
      </c>
      <c r="F83" s="148">
        <v>0.5604166666666667</v>
      </c>
      <c r="G83" s="190" t="b">
        <v>1</v>
      </c>
      <c r="H83" s="228" t="s">
        <v>1100</v>
      </c>
      <c r="I83" s="221" t="s">
        <v>13</v>
      </c>
      <c r="J83" s="150" t="s">
        <v>23</v>
      </c>
      <c r="K83" s="169" t="s">
        <v>1339</v>
      </c>
      <c r="L83" s="150" t="s">
        <v>1340</v>
      </c>
      <c r="M83" s="168" t="str">
        <f>IF(B83&gt;1,VLOOKUP(B83,DB!$D$4:$F$800,3,0),"")</f>
        <v>GARUDA</v>
      </c>
      <c r="N83" s="336" t="s">
        <v>1341</v>
      </c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>PK-RSS</v>
      </c>
      <c r="X83" s="160" t="str">
        <f t="shared" si="6"/>
        <v>EMB 135</v>
      </c>
      <c r="Y83" s="161" t="str">
        <f t="shared" si="7"/>
        <v>PTN</v>
      </c>
      <c r="Z83" s="104" t="b">
        <v>0</v>
      </c>
      <c r="AA83" s="64"/>
      <c r="AC83" s="133"/>
      <c r="AD83" s="133">
        <f t="shared" si="40"/>
        <v>0.4451388889</v>
      </c>
      <c r="AE83" s="133">
        <f t="shared" si="41"/>
        <v>0.5604166667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842</v>
      </c>
      <c r="C84" s="117" t="str">
        <f>IF(B84&gt;1,VLOOKUP(B84,DB!$D$4:$E$800,2,0),"")</f>
        <v>AVANTI</v>
      </c>
      <c r="D84" s="252">
        <v>0.5076388888888889</v>
      </c>
      <c r="E84" s="229" t="b">
        <v>1</v>
      </c>
      <c r="F84" s="119">
        <v>0.5569444444444445</v>
      </c>
      <c r="G84" s="192" t="b">
        <v>1</v>
      </c>
      <c r="H84" s="230" t="s">
        <v>1092</v>
      </c>
      <c r="I84" s="219" t="s">
        <v>1175</v>
      </c>
      <c r="J84" s="120" t="s">
        <v>1137</v>
      </c>
      <c r="K84" s="124"/>
      <c r="L84" s="120"/>
      <c r="M84" s="115" t="s">
        <v>1253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PK-PAH</v>
      </c>
      <c r="X84" s="131" t="str">
        <f t="shared" si="6"/>
        <v>ATR 72</v>
      </c>
      <c r="Y84" s="132" t="str">
        <f t="shared" si="7"/>
        <v>PELITA</v>
      </c>
      <c r="Z84" s="104" t="b">
        <v>0</v>
      </c>
      <c r="AA84" s="64"/>
      <c r="AC84" s="133"/>
      <c r="AD84" s="133">
        <f t="shared" si="40"/>
        <v>0.5076388889</v>
      </c>
      <c r="AE84" s="133">
        <f t="shared" si="41"/>
        <v>0.5569444444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310</v>
      </c>
      <c r="C85" s="146" t="str">
        <f>IF(B85&gt;1,VLOOKUP(B85,DB!$D$4:$E$800,2,0),"")</f>
        <v>A 320</v>
      </c>
      <c r="D85" s="259">
        <v>0.48194444444444445</v>
      </c>
      <c r="E85" s="231" t="b">
        <v>1</v>
      </c>
      <c r="F85" s="148">
        <v>0.5513888888888889</v>
      </c>
      <c r="G85" s="190" t="b">
        <v>1</v>
      </c>
      <c r="H85" s="228" t="s">
        <v>1084</v>
      </c>
      <c r="I85" s="152" t="str">
        <f>IF(K85&gt;1,VLOOKUP(K85,DB!$A$4:$B$500,2,0),"")</f>
        <v>WAHQ</v>
      </c>
      <c r="J85" s="153" t="str">
        <f>IF(L85&gt;1,VLOOKUP(L85,DB!$A$4:$B$500,2,0),"")</f>
        <v>WIMM</v>
      </c>
      <c r="K85" s="169" t="s">
        <v>147</v>
      </c>
      <c r="L85" s="150" t="s">
        <v>141</v>
      </c>
      <c r="M85" s="168" t="str">
        <f>IF(B85&gt;1,VLOOKUP(B85,DB!$D$4:$F$800,3,0),"")</f>
        <v>BATIK AIR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0.4819444444</v>
      </c>
      <c r="AE85" s="133">
        <f t="shared" si="41"/>
        <v>0.5513888889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186</v>
      </c>
      <c r="C86" s="117" t="str">
        <f>IF(B86&gt;1,VLOOKUP(B86,DB!$D$4:$E$800,2,0),"")</f>
        <v>A 320</v>
      </c>
      <c r="D86" s="252">
        <v>0.49166666666666664</v>
      </c>
      <c r="E86" s="229" t="b">
        <v>1</v>
      </c>
      <c r="F86" s="119">
        <v>0.5275242592615541</v>
      </c>
      <c r="G86" s="192" t="b">
        <v>1</v>
      </c>
      <c r="H86" s="230" t="s">
        <v>1078</v>
      </c>
      <c r="I86" s="122" t="str">
        <f>IF(K86&gt;1,VLOOKUP(K86,DB!$A$4:$B$500,2,0),"")</f>
        <v>WAHI</v>
      </c>
      <c r="J86" s="123" t="str">
        <f>IF(L86&gt;1,VLOOKUP(L86,DB!$A$4:$B$500,2,0),"")</f>
        <v>WAHI</v>
      </c>
      <c r="K86" s="124" t="s">
        <v>247</v>
      </c>
      <c r="L86" s="120" t="s">
        <v>245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N-939AP</v>
      </c>
      <c r="X86" s="131" t="str">
        <f t="shared" si="6"/>
        <v>GLEX</v>
      </c>
      <c r="Y86" s="132" t="str">
        <f t="shared" si="7"/>
        <v>BIOMANTARA</v>
      </c>
      <c r="Z86" s="104" t="b">
        <v>0</v>
      </c>
      <c r="AA86" s="64"/>
      <c r="AC86" s="133"/>
      <c r="AD86" s="133">
        <f t="shared" si="40"/>
        <v>0.4916666667</v>
      </c>
      <c r="AE86" s="133">
        <f t="shared" si="41"/>
        <v>0.5275242593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321</v>
      </c>
      <c r="C87" s="146" t="str">
        <f>IF(B87&gt;1,VLOOKUP(B87,DB!$D$4:$E$800,2,0),"")</f>
        <v>A 320</v>
      </c>
      <c r="D87" s="259">
        <v>0.5131944444444444</v>
      </c>
      <c r="E87" s="231" t="b">
        <v>1</v>
      </c>
      <c r="F87" s="148">
        <v>0.540600046297186</v>
      </c>
      <c r="G87" s="190" t="b">
        <v>1</v>
      </c>
      <c r="H87" s="228" t="s">
        <v>1079</v>
      </c>
      <c r="I87" s="152" t="str">
        <f>IF(K87&gt;1,VLOOKUP(K87,DB!$A$4:$B$500,2,0),"")</f>
        <v>WARR</v>
      </c>
      <c r="J87" s="153" t="str">
        <f>IF(L87&gt;1,VLOOKUP(L87,DB!$A$4:$B$500,2,0),"")</f>
        <v>WIPP</v>
      </c>
      <c r="K87" s="169" t="s">
        <v>218</v>
      </c>
      <c r="L87" s="150" t="s">
        <v>152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0.5131944444</v>
      </c>
      <c r="AE87" s="133">
        <f t="shared" si="41"/>
        <v>0.5406000463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24</v>
      </c>
      <c r="C88" s="117" t="str">
        <f>IF(B88&gt;1,VLOOKUP(B88,DB!$D$4:$E$800,2,0),"")</f>
        <v>B 733</v>
      </c>
      <c r="D88" s="264">
        <v>0.5388888888888889</v>
      </c>
      <c r="E88" s="232" t="b">
        <v>1</v>
      </c>
      <c r="F88" s="233">
        <v>0.5909722222222222</v>
      </c>
      <c r="G88" s="234" t="b">
        <v>1</v>
      </c>
      <c r="H88" s="235" t="s">
        <v>1093</v>
      </c>
      <c r="I88" s="219" t="s">
        <v>35</v>
      </c>
      <c r="J88" s="123" t="str">
        <f>IF(L88&gt;1,VLOOKUP(L88,DB!$A$4:$B$500,2,0),"")</f>
        <v/>
      </c>
      <c r="K88" s="236"/>
      <c r="L88" s="227"/>
      <c r="M88" s="115" t="str">
        <f>IF(B88&gt;1,VLOOKUP(B88,DB!$D$4:$F$800,3,0),"")</f>
        <v>AIRNESIA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0.5388888889</v>
      </c>
      <c r="AE88" s="133">
        <f t="shared" si="41"/>
        <v>0.5909722222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282</v>
      </c>
      <c r="C89" s="146" t="str">
        <f>IF(B89&gt;1,VLOOKUP(B89,DB!$D$4:$E$800,2,0),"")</f>
        <v>A 320</v>
      </c>
      <c r="D89" s="259">
        <v>0.5243055555555556</v>
      </c>
      <c r="E89" s="231" t="b">
        <v>1</v>
      </c>
      <c r="F89" s="148">
        <v>0.60625</v>
      </c>
      <c r="G89" s="190" t="b">
        <v>1</v>
      </c>
      <c r="H89" s="228" t="s">
        <v>1077</v>
      </c>
      <c r="I89" s="152" t="str">
        <f>IF(K89&gt;1,VLOOKUP(K89,DB!$A$4:$B$500,2,0),"")</f>
        <v>WAHS</v>
      </c>
      <c r="J89" s="153" t="str">
        <f>IF(L89&gt;1,VLOOKUP(L89,DB!$A$4:$B$500,2,0),"")</f>
        <v>WAHS</v>
      </c>
      <c r="K89" s="169" t="s">
        <v>256</v>
      </c>
      <c r="L89" s="150" t="s">
        <v>262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0.5243055556</v>
      </c>
      <c r="AE89" s="133">
        <f t="shared" si="41"/>
        <v>0.60625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280</v>
      </c>
      <c r="C90" s="117" t="str">
        <f>IF(B90&gt;1,VLOOKUP(B90,DB!$D$4:$E$800,2,0),"")</f>
        <v>A 320</v>
      </c>
      <c r="D90" s="252">
        <v>0.5368055555555555</v>
      </c>
      <c r="E90" s="229" t="b">
        <v>1</v>
      </c>
      <c r="F90" s="119">
        <v>0.5694444444444444</v>
      </c>
      <c r="G90" s="192" t="b">
        <v>1</v>
      </c>
      <c r="H90" s="230" t="s">
        <v>1081</v>
      </c>
      <c r="I90" s="122" t="str">
        <f>IF(K90&gt;1,VLOOKUP(K90,DB!$A$4:$B$500,2,0),"")</f>
        <v>WARR</v>
      </c>
      <c r="J90" s="123" t="str">
        <f>IF(L90&gt;1,VLOOKUP(L90,DB!$A$4:$B$500,2,0),"")</f>
        <v>WARR</v>
      </c>
      <c r="K90" s="124" t="s">
        <v>226</v>
      </c>
      <c r="L90" s="120" t="s">
        <v>198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0.5368055556</v>
      </c>
      <c r="AE90" s="133">
        <f t="shared" si="41"/>
        <v>0.5694444444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502</v>
      </c>
      <c r="C91" s="146" t="str">
        <f>IF(B91&gt;1,VLOOKUP(B91,DB!$D$4:$E$800,2,0),"")</f>
        <v>ATR 72</v>
      </c>
      <c r="D91" s="259">
        <v>0.5493055555555556</v>
      </c>
      <c r="E91" s="231" t="b">
        <v>1</v>
      </c>
      <c r="F91" s="148">
        <v>0.56875</v>
      </c>
      <c r="G91" s="190" t="b">
        <v>1</v>
      </c>
      <c r="H91" s="228" t="s">
        <v>1080</v>
      </c>
      <c r="I91" s="152" t="str">
        <f>IF(K91&gt;1,VLOOKUP(K91,DB!$A$4:$B$500,2,0),"")</f>
        <v>WAHH</v>
      </c>
      <c r="J91" s="153" t="str">
        <f>IF(L91&gt;1,VLOOKUP(L91,DB!$A$4:$B$500,2,0),"")</f>
        <v>WAHH</v>
      </c>
      <c r="K91" s="169" t="s">
        <v>535</v>
      </c>
      <c r="L91" s="150" t="s">
        <v>533</v>
      </c>
      <c r="M91" s="168" t="str">
        <f>IF(B91&gt;1,VLOOKUP(B91,DB!$D$4:$F$800,3,0),"")</f>
        <v>CITILINK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0.5493055556</v>
      </c>
      <c r="AE91" s="133">
        <f t="shared" si="41"/>
        <v>0.56875</v>
      </c>
    </row>
    <row r="92">
      <c r="A92" s="115">
        <v>75.0</v>
      </c>
      <c r="B92" s="115" t="s">
        <v>278</v>
      </c>
      <c r="C92" s="117" t="str">
        <f>IF(B92&gt;1,VLOOKUP(B92,DB!$D$4:$E$800,2,0),"")</f>
        <v>A 320</v>
      </c>
      <c r="D92" s="252">
        <v>0.55625</v>
      </c>
      <c r="E92" s="229" t="b">
        <v>1</v>
      </c>
      <c r="F92" s="119">
        <v>0.59375</v>
      </c>
      <c r="G92" s="192" t="b">
        <v>1</v>
      </c>
      <c r="H92" s="230" t="s">
        <v>1078</v>
      </c>
      <c r="I92" s="122" t="str">
        <f>IF(K92&gt;1,VLOOKUP(K92,DB!$A$4:$B$500,2,0),"")</f>
        <v>WADD</v>
      </c>
      <c r="J92" s="123" t="str">
        <f>IF(L92&gt;1,VLOOKUP(L92,DB!$A$4:$B$500,2,0),"")</f>
        <v>WIEE</v>
      </c>
      <c r="K92" s="124" t="s">
        <v>189</v>
      </c>
      <c r="L92" s="120" t="s">
        <v>183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T7-X14</v>
      </c>
      <c r="X92" s="239" t="str">
        <f t="shared" si="6"/>
        <v>G VI</v>
      </c>
      <c r="Y92" s="240" t="str">
        <f t="shared" si="7"/>
        <v>AFM</v>
      </c>
      <c r="Z92" s="104" t="b">
        <v>0</v>
      </c>
      <c r="AA92" s="64"/>
      <c r="AC92" s="133"/>
      <c r="AD92" s="133">
        <f t="shared" si="40"/>
        <v>0.55625</v>
      </c>
      <c r="AE92" s="133">
        <f t="shared" si="41"/>
        <v>0.59375</v>
      </c>
    </row>
    <row r="93">
      <c r="A93" s="168">
        <v>76.0</v>
      </c>
      <c r="B93" s="168" t="s">
        <v>413</v>
      </c>
      <c r="C93" s="146" t="str">
        <f>IF(B93&gt;1,VLOOKUP(B93,DB!$D$4:$E$800,2,0),"")</f>
        <v>A 320</v>
      </c>
      <c r="D93" s="259">
        <v>0.5652777777777778</v>
      </c>
      <c r="E93" s="231" t="b">
        <v>1</v>
      </c>
      <c r="F93" s="148">
        <v>0.6048611111111111</v>
      </c>
      <c r="G93" s="190" t="b">
        <v>1</v>
      </c>
      <c r="H93" s="228" t="s">
        <v>1087</v>
      </c>
      <c r="I93" s="152" t="str">
        <f>IF(K93&gt;1,VLOOKUP(K93,DB!$A$4:$B$500,2,0),"")</f>
        <v>WIPP</v>
      </c>
      <c r="J93" s="153" t="str">
        <f>IF(L93&gt;1,VLOOKUP(L93,DB!$A$4:$B$500,2,0),"")</f>
        <v/>
      </c>
      <c r="K93" s="169" t="s">
        <v>465</v>
      </c>
      <c r="L93" s="150"/>
      <c r="M93" s="168" t="str">
        <f>IF(B93&gt;1,VLOOKUP(B93,DB!$D$4:$F$800,3,0),"")</f>
        <v>CITILINK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0.5652777778</v>
      </c>
      <c r="AE93" s="133">
        <f t="shared" si="41"/>
        <v>0.6048611111</v>
      </c>
    </row>
    <row r="94">
      <c r="A94" s="115">
        <v>77.0</v>
      </c>
      <c r="B94" s="115" t="s">
        <v>842</v>
      </c>
      <c r="C94" s="117" t="str">
        <f>IF(B94&gt;1,VLOOKUP(B94,DB!$D$4:$E$800,2,0),"")</f>
        <v>AVANTI</v>
      </c>
      <c r="D94" s="252">
        <v>0.5638888888888889</v>
      </c>
      <c r="E94" s="229" t="b">
        <v>1</v>
      </c>
      <c r="F94" s="119"/>
      <c r="G94" s="192" t="b">
        <v>0</v>
      </c>
      <c r="H94" s="230" t="s">
        <v>1137</v>
      </c>
      <c r="I94" s="219" t="s">
        <v>1092</v>
      </c>
      <c r="J94" s="123" t="str">
        <f>IF(L94&gt;1,VLOOKUP(L94,DB!$A$4:$B$500,2,0),"")</f>
        <v/>
      </c>
      <c r="K94" s="124"/>
      <c r="L94" s="120"/>
      <c r="M94" s="115" t="s">
        <v>1253</v>
      </c>
      <c r="N94" s="193"/>
      <c r="O94" s="128" t="str">
        <f t="shared" si="34"/>
        <v>RON</v>
      </c>
      <c r="Q94" s="64" t="str">
        <f t="shared" si="35"/>
        <v>NSA11</v>
      </c>
      <c r="R94" s="64" t="str">
        <f t="shared" si="36"/>
        <v>RON</v>
      </c>
      <c r="S94" s="64" t="str">
        <f t="shared" si="37"/>
        <v>AVANTI</v>
      </c>
      <c r="T94" s="64" t="str">
        <f t="shared" si="38"/>
        <v>9M-VEV</v>
      </c>
      <c r="U94" s="64" t="str">
        <f t="shared" si="39"/>
        <v>GAPURA</v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0.5638888889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855</v>
      </c>
      <c r="C95" s="146" t="str">
        <f>IF(B95&gt;1,VLOOKUP(B95,DB!$D$4:$E$800,2,0),"")</f>
        <v>GLEX</v>
      </c>
      <c r="D95" s="259">
        <v>0.5743055555555555</v>
      </c>
      <c r="E95" s="231" t="b">
        <v>1</v>
      </c>
      <c r="F95" s="148">
        <v>0.643503298611904</v>
      </c>
      <c r="G95" s="190" t="b">
        <v>1</v>
      </c>
      <c r="H95" s="228" t="s">
        <v>1092</v>
      </c>
      <c r="I95" s="221" t="s">
        <v>1149</v>
      </c>
      <c r="J95" s="150" t="s">
        <v>1178</v>
      </c>
      <c r="K95" s="169"/>
      <c r="L95" s="150"/>
      <c r="M95" s="168" t="s">
        <v>759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0.5743055556</v>
      </c>
      <c r="AE95" s="133">
        <f t="shared" si="41"/>
        <v>0.6435032986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696</v>
      </c>
      <c r="C96" s="117" t="str">
        <f>IF(B96&gt;1,VLOOKUP(B96,DB!$D$4:$E$800,2,0),"")</f>
        <v>EMB 135</v>
      </c>
      <c r="D96" s="252">
        <v>0.6125</v>
      </c>
      <c r="E96" s="229" t="b">
        <v>1</v>
      </c>
      <c r="F96" s="119">
        <v>0.6245901851798408</v>
      </c>
      <c r="G96" s="192" t="b">
        <v>1</v>
      </c>
      <c r="H96" s="230" t="s">
        <v>1096</v>
      </c>
      <c r="I96" s="219" t="s">
        <v>1175</v>
      </c>
      <c r="J96" s="120" t="s">
        <v>1171</v>
      </c>
      <c r="K96" s="124"/>
      <c r="L96" s="120"/>
      <c r="M96" s="115" t="str">
        <f>IF(B96&gt;1,VLOOKUP(B96,DB!$D$4:$F$800,3,0),"")</f>
        <v>IAT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0.6125</v>
      </c>
      <c r="AE96" s="133">
        <f t="shared" si="41"/>
        <v>0.6245901852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58</v>
      </c>
      <c r="C97" s="146" t="str">
        <f>IF(B97&gt;1,VLOOKUP(B97,DB!$D$4:$E$800,2,0),"")</f>
        <v>A 320</v>
      </c>
      <c r="D97" s="259">
        <v>0.6208333333333333</v>
      </c>
      <c r="E97" s="231" t="b">
        <v>1</v>
      </c>
      <c r="F97" s="148">
        <v>0.6564274999982445</v>
      </c>
      <c r="G97" s="190" t="b">
        <v>1</v>
      </c>
      <c r="H97" s="228" t="s">
        <v>1084</v>
      </c>
      <c r="I97" s="152" t="str">
        <f>IF(K97&gt;1,VLOOKUP(K97,DB!$A$4:$B$500,2,0),"")</f>
        <v>WARA</v>
      </c>
      <c r="J97" s="153" t="str">
        <f>IF(L97&gt;1,VLOOKUP(L97,DB!$A$4:$B$500,2,0),"")</f>
        <v>WADD</v>
      </c>
      <c r="K97" s="169" t="s">
        <v>269</v>
      </c>
      <c r="L97" s="150" t="s">
        <v>196</v>
      </c>
      <c r="M97" s="168" t="str">
        <f>IF(B97&gt;1,VLOOKUP(B97,DB!$D$4:$F$800,3,0),"")</f>
        <v>BATIK AIR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0.6208333333</v>
      </c>
      <c r="AE97" s="133">
        <f t="shared" si="41"/>
        <v>0.6564275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379</v>
      </c>
      <c r="C98" s="117" t="str">
        <f>IF(B98&gt;1,VLOOKUP(B98,DB!$D$4:$E$800,2,0),"")</f>
        <v>A 320</v>
      </c>
      <c r="D98" s="252">
        <v>0.6</v>
      </c>
      <c r="E98" s="229" t="b">
        <v>1</v>
      </c>
      <c r="F98" s="119">
        <v>0.6673611111111111</v>
      </c>
      <c r="G98" s="192" t="b">
        <v>1</v>
      </c>
      <c r="H98" s="230" t="s">
        <v>1078</v>
      </c>
      <c r="I98" s="122" t="str">
        <f>IF(K98&gt;1,VLOOKUP(K98,DB!$A$4:$B$500,2,0),"")</f>
        <v>WAHI</v>
      </c>
      <c r="J98" s="123" t="str">
        <f>IF(L98&gt;1,VLOOKUP(L98,DB!$A$4:$B$500,2,0),"")</f>
        <v>WIMM</v>
      </c>
      <c r="K98" s="124" t="s">
        <v>469</v>
      </c>
      <c r="L98" s="120" t="s">
        <v>439</v>
      </c>
      <c r="M98" s="115" t="str">
        <f>IF(B98&gt;1,VLOOKUP(B98,DB!$D$4:$F$800,3,0),"")</f>
        <v>CITILINK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</v>
      </c>
      <c r="AE98" s="133">
        <f t="shared" si="41"/>
        <v>0.6673611111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827</v>
      </c>
      <c r="C99" s="146" t="str">
        <f>IF(B99&gt;1,VLOOKUP(B99,DB!$D$4:$E$800,2,0),"")</f>
        <v>B 733</v>
      </c>
      <c r="D99" s="259">
        <v>0.625</v>
      </c>
      <c r="E99" s="231" t="b">
        <v>1</v>
      </c>
      <c r="F99" s="148">
        <v>0.6833333333333333</v>
      </c>
      <c r="G99" s="190" t="b">
        <v>1</v>
      </c>
      <c r="H99" s="228" t="s">
        <v>1097</v>
      </c>
      <c r="I99" s="152" t="str">
        <f>IF(K99&gt;1,VLOOKUP(K99,DB!$A$4:$B$500,2,0),"")</f>
        <v>WAGG</v>
      </c>
      <c r="J99" s="153" t="str">
        <f>IF(L99&gt;1,VLOOKUP(L99,DB!$A$4:$B$500,2,0),"")</f>
        <v>WIOO</v>
      </c>
      <c r="K99" s="169" t="s">
        <v>304</v>
      </c>
      <c r="L99" s="150" t="s">
        <v>382</v>
      </c>
      <c r="M99" s="168" t="str">
        <f>IF(B99&gt;1,VLOOKUP(B99,DB!$D$4:$F$800,3,0),"")</f>
        <v>TRIGANA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0.625</v>
      </c>
      <c r="AE99" s="133">
        <f t="shared" si="41"/>
        <v>0.6833333333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823</v>
      </c>
      <c r="C100" s="117" t="str">
        <f>IF(B100&gt;1,VLOOKUP(B100,DB!$D$4:$E$800,2,0),"")</f>
        <v>B 733</v>
      </c>
      <c r="D100" s="252">
        <v>0.6166666666666667</v>
      </c>
      <c r="E100" s="229" t="b">
        <v>1</v>
      </c>
      <c r="F100" s="119">
        <v>0.6715277777777777</v>
      </c>
      <c r="G100" s="192" t="b">
        <v>1</v>
      </c>
      <c r="H100" s="230" t="s">
        <v>1101</v>
      </c>
      <c r="I100" s="122" t="str">
        <f>IF(K100&gt;1,VLOOKUP(K100,DB!$A$4:$B$500,2,0),"")</f>
        <v>WAGG</v>
      </c>
      <c r="J100" s="123" t="str">
        <f>IF(L100&gt;1,VLOOKUP(L100,DB!$A$4:$B$500,2,0),"")</f>
        <v>WAOO</v>
      </c>
      <c r="K100" s="124" t="s">
        <v>623</v>
      </c>
      <c r="L100" s="120" t="s">
        <v>341</v>
      </c>
      <c r="M100" s="115" t="str">
        <f>IF(B100&gt;1,VLOOKUP(B100,DB!$D$4:$F$800,3,0),"")</f>
        <v>TRIGANA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0.6166666667</v>
      </c>
      <c r="AE100" s="133">
        <f t="shared" si="41"/>
        <v>0.6715277778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186</v>
      </c>
      <c r="C101" s="146" t="str">
        <f>IF(B101&gt;1,VLOOKUP(B101,DB!$D$4:$E$800,2,0),"")</f>
        <v>A 320</v>
      </c>
      <c r="D101" s="259">
        <v>0.6548611111111111</v>
      </c>
      <c r="E101" s="231" t="b">
        <v>1</v>
      </c>
      <c r="F101" s="148">
        <v>0.7986111111111112</v>
      </c>
      <c r="G101" s="190" t="b">
        <v>1</v>
      </c>
      <c r="H101" s="228" t="s">
        <v>1092</v>
      </c>
      <c r="I101" s="152" t="str">
        <f>IF(K101&gt;1,VLOOKUP(K101,DB!$A$4:$B$500,2,0),"")</f>
        <v>WAHI</v>
      </c>
      <c r="J101" s="153" t="str">
        <f>IF(L101&gt;1,VLOOKUP(L101,DB!$A$4:$B$500,2,0),"")</f>
        <v>WIPP</v>
      </c>
      <c r="K101" s="169" t="s">
        <v>243</v>
      </c>
      <c r="L101" s="150" t="s">
        <v>161</v>
      </c>
      <c r="M101" s="168" t="str">
        <f>IF(B101&gt;1,VLOOKUP(B101,DB!$D$4:$F$800,3,0),"")</f>
        <v>BATIK AIR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0.6548611111</v>
      </c>
      <c r="AE101" s="133">
        <f t="shared" si="41"/>
        <v>0.7986111111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383</v>
      </c>
      <c r="C102" s="117" t="str">
        <f>IF(B102&gt;1,VLOOKUP(B102,DB!$D$4:$E$800,2,0),"")</f>
        <v>A 320</v>
      </c>
      <c r="D102" s="252">
        <v>0.6680555555555555</v>
      </c>
      <c r="E102" s="229" t="b">
        <v>1</v>
      </c>
      <c r="F102" s="119"/>
      <c r="G102" s="192" t="b">
        <v>0</v>
      </c>
      <c r="H102" s="230" t="s">
        <v>1079</v>
      </c>
      <c r="I102" s="122" t="str">
        <f>IF(K102&gt;1,VLOOKUP(K102,DB!$A$4:$B$500,2,0),"")</f>
        <v>WARA</v>
      </c>
      <c r="J102" s="123" t="str">
        <f>IF(L102&gt;1,VLOOKUP(L102,DB!$A$4:$B$500,2,0),"")</f>
        <v/>
      </c>
      <c r="K102" s="124" t="s">
        <v>485</v>
      </c>
      <c r="L102" s="120"/>
      <c r="M102" s="115" t="str">
        <f>IF(B102&gt;1,VLOOKUP(B102,DB!$D$4:$F$800,3,0),"")</f>
        <v>CITILINK</v>
      </c>
      <c r="N102" s="193"/>
      <c r="O102" s="128" t="str">
        <f t="shared" si="34"/>
        <v>RON</v>
      </c>
      <c r="Q102" s="64" t="str">
        <f t="shared" si="35"/>
        <v>B7</v>
      </c>
      <c r="R102" s="64" t="str">
        <f t="shared" si="36"/>
        <v>RON</v>
      </c>
      <c r="S102" s="64" t="str">
        <f t="shared" si="37"/>
        <v>A 320</v>
      </c>
      <c r="T102" s="64" t="str">
        <f t="shared" si="38"/>
        <v>PK-GLU</v>
      </c>
      <c r="U102" s="64" t="str">
        <f t="shared" si="39"/>
        <v>CITILINK</v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>
        <f t="shared" si="40"/>
        <v>0.6680555556</v>
      </c>
      <c r="AE102" s="133" t="str">
        <f t="shared" si="41"/>
        <v>-</v>
      </c>
    </row>
    <row r="103">
      <c r="A103" s="168">
        <v>86.0</v>
      </c>
      <c r="B103" s="168" t="s">
        <v>321</v>
      </c>
      <c r="C103" s="146" t="str">
        <f>IF(B103&gt;1,VLOOKUP(B103,DB!$D$4:$E$800,2,0),"")</f>
        <v>A 320</v>
      </c>
      <c r="D103" s="259">
        <v>0.6638888888888889</v>
      </c>
      <c r="E103" s="231" t="b">
        <v>1</v>
      </c>
      <c r="F103" s="148">
        <v>0.6878978587919846</v>
      </c>
      <c r="G103" s="190" t="b">
        <v>1</v>
      </c>
      <c r="H103" s="228" t="s">
        <v>1080</v>
      </c>
      <c r="I103" s="152" t="str">
        <f>IF(K103&gt;1,VLOOKUP(K103,DB!$A$4:$B$500,2,0),"")</f>
        <v>WIPP</v>
      </c>
      <c r="J103" s="153" t="str">
        <f>IF(L103&gt;1,VLOOKUP(L103,DB!$A$4:$B$500,2,0),"")</f>
        <v>WARR</v>
      </c>
      <c r="K103" s="169" t="s">
        <v>155</v>
      </c>
      <c r="L103" s="150" t="s">
        <v>202</v>
      </c>
      <c r="M103" s="168" t="str">
        <f>IF(B103&gt;1,VLOOKUP(B103,DB!$D$4:$F$800,3,0),"")</f>
        <v>BATIK AIR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Z102-'14'!Z102</f>
        <v>-36</v>
      </c>
      <c r="AC103" s="133"/>
      <c r="AD103" s="133">
        <f t="shared" si="40"/>
        <v>0.6638888889</v>
      </c>
      <c r="AE103" s="133">
        <f t="shared" si="41"/>
        <v>0.6878978588</v>
      </c>
    </row>
    <row r="104">
      <c r="A104" s="115">
        <v>87.0</v>
      </c>
      <c r="B104" s="115" t="s">
        <v>624</v>
      </c>
      <c r="C104" s="117" t="str">
        <f>IF(B104&gt;1,VLOOKUP(B104,DB!$D$4:$E$800,2,0),"")</f>
        <v>B 738</v>
      </c>
      <c r="D104" s="252">
        <v>0.6840277777777778</v>
      </c>
      <c r="E104" s="229" t="b">
        <v>1</v>
      </c>
      <c r="F104" s="119">
        <v>0.7236111111111111</v>
      </c>
      <c r="G104" s="192" t="b">
        <v>1</v>
      </c>
      <c r="H104" s="230" t="s">
        <v>1087</v>
      </c>
      <c r="I104" s="122" t="str">
        <f>IF(K104&gt;1,VLOOKUP(K104,DB!$A$4:$B$500,2,0),"")</f>
        <v>WARR</v>
      </c>
      <c r="J104" s="123" t="str">
        <f>IF(L104&gt;1,VLOOKUP(L104,DB!$A$4:$B$500,2,0),"")</f>
        <v>WIEE</v>
      </c>
      <c r="K104" s="124" t="s">
        <v>77</v>
      </c>
      <c r="L104" s="120" t="s">
        <v>69</v>
      </c>
      <c r="M104" s="115" t="str">
        <f>IF(B104&gt;1,VLOOKUP(B104,DB!$D$4:$F$800,3,0),"")</f>
        <v>GARUDA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0.6840277778</v>
      </c>
      <c r="AE104" s="133">
        <f t="shared" si="41"/>
        <v>0.7236111111</v>
      </c>
    </row>
    <row r="105">
      <c r="A105" s="168">
        <v>88.0</v>
      </c>
      <c r="B105" s="168" t="s">
        <v>420</v>
      </c>
      <c r="C105" s="146" t="str">
        <f>IF(B105&gt;1,VLOOKUP(B105,DB!$D$4:$E$800,2,0),"")</f>
        <v>A 320</v>
      </c>
      <c r="D105" s="259">
        <v>0.7076388888888889</v>
      </c>
      <c r="E105" s="231" t="b">
        <v>1</v>
      </c>
      <c r="F105" s="148">
        <v>0.7395833333333334</v>
      </c>
      <c r="G105" s="190" t="b">
        <v>1</v>
      </c>
      <c r="H105" s="228" t="s">
        <v>1078</v>
      </c>
      <c r="I105" s="152" t="str">
        <f>IF(K105&gt;1,VLOOKUP(K105,DB!$A$4:$B$500,2,0),"")</f>
        <v>WADD</v>
      </c>
      <c r="J105" s="153" t="str">
        <f>IF(L105&gt;1,VLOOKUP(L105,DB!$A$4:$B$500,2,0),"")</f>
        <v>WADD</v>
      </c>
      <c r="K105" s="169" t="s">
        <v>518</v>
      </c>
      <c r="L105" s="150" t="s">
        <v>516</v>
      </c>
      <c r="M105" s="168" t="str">
        <f>IF(B105&gt;1,VLOOKUP(B105,DB!$D$4:$F$800,3,0),"")</f>
        <v>CITILINK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0.7076388889</v>
      </c>
      <c r="AE105" s="133">
        <f t="shared" si="41"/>
        <v>0.7395833333</v>
      </c>
    </row>
    <row r="106">
      <c r="A106" s="115">
        <v>89.0</v>
      </c>
      <c r="B106" s="115" t="s">
        <v>833</v>
      </c>
      <c r="C106" s="117" t="str">
        <f>IF(B106&gt;1,VLOOKUP(B106,DB!$D$4:$E$800,2,0),"")</f>
        <v>B 733</v>
      </c>
      <c r="D106" s="252">
        <v>0.6915739351825323</v>
      </c>
      <c r="E106" s="229" t="b">
        <v>1</v>
      </c>
      <c r="F106" s="119">
        <v>0.7657780324079795</v>
      </c>
      <c r="G106" s="192" t="b">
        <v>1</v>
      </c>
      <c r="H106" s="230" t="s">
        <v>1093</v>
      </c>
      <c r="I106" s="122" t="str">
        <f>IF(K106&gt;1,VLOOKUP(K106,DB!$A$4:$B$500,2,0),"")</f>
        <v>WIDN</v>
      </c>
      <c r="J106" s="123" t="str">
        <f>IF(L106&gt;1,VLOOKUP(L106,DB!$A$4:$B$500,2,0),"")</f>
        <v>WALL</v>
      </c>
      <c r="K106" s="124" t="s">
        <v>316</v>
      </c>
      <c r="L106" s="120" t="s">
        <v>349</v>
      </c>
      <c r="M106" s="115" t="str">
        <f>IF(B106&gt;1,VLOOKUP(B106,DB!$D$4:$F$800,3,0),"")</f>
        <v>TRIGANA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0.6915739352</v>
      </c>
      <c r="AE106" s="133">
        <f t="shared" si="41"/>
        <v>0.7657780324</v>
      </c>
    </row>
    <row r="107">
      <c r="A107" s="168">
        <v>90.0</v>
      </c>
      <c r="B107" s="168" t="s">
        <v>280</v>
      </c>
      <c r="C107" s="146" t="str">
        <f>IF(B107&gt;1,VLOOKUP(B107,DB!$D$4:$E$800,2,0),"")</f>
        <v>A 320</v>
      </c>
      <c r="D107" s="259">
        <v>0.7215277777777778</v>
      </c>
      <c r="E107" s="231" t="b">
        <v>1</v>
      </c>
      <c r="F107" s="148">
        <v>0.7625</v>
      </c>
      <c r="G107" s="190" t="b">
        <v>1</v>
      </c>
      <c r="H107" s="228" t="s">
        <v>1084</v>
      </c>
      <c r="I107" s="152" t="str">
        <f>IF(K107&gt;1,VLOOKUP(K107,DB!$A$4:$B$500,2,0),"")</f>
        <v>WARR</v>
      </c>
      <c r="J107" s="153" t="str">
        <f>IF(L107&gt;1,VLOOKUP(L107,DB!$A$4:$B$500,2,0),"")</f>
        <v>WARR</v>
      </c>
      <c r="K107" s="169" t="s">
        <v>210</v>
      </c>
      <c r="L107" s="150" t="s">
        <v>224</v>
      </c>
      <c r="M107" s="168" t="str">
        <f>IF(B107&gt;1,VLOOKUP(B107,DB!$D$4:$F$800,3,0),"")</f>
        <v>BATIK AIR</v>
      </c>
      <c r="N107" s="336" t="s">
        <v>1342</v>
      </c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0.7215277778</v>
      </c>
      <c r="AE107" s="133">
        <f t="shared" si="41"/>
        <v>0.7625</v>
      </c>
    </row>
    <row r="108">
      <c r="A108" s="115">
        <v>91.0</v>
      </c>
      <c r="B108" s="115" t="s">
        <v>1016</v>
      </c>
      <c r="C108" s="117" t="str">
        <f>IF(B108&gt;1,VLOOKUP(B108,DB!$D$4:$E$800,2,0),"")</f>
        <v>G 500</v>
      </c>
      <c r="D108" s="252">
        <v>0.7013888888888888</v>
      </c>
      <c r="E108" s="229" t="b">
        <v>1</v>
      </c>
      <c r="F108" s="119">
        <v>0.7326388888888888</v>
      </c>
      <c r="G108" s="192" t="b">
        <v>1</v>
      </c>
      <c r="H108" s="230" t="s">
        <v>1096</v>
      </c>
      <c r="I108" s="219" t="s">
        <v>231</v>
      </c>
      <c r="J108" s="120" t="s">
        <v>1171</v>
      </c>
      <c r="K108" s="124"/>
      <c r="L108" s="120"/>
      <c r="M108" s="115" t="s">
        <v>1138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0.7013888889</v>
      </c>
      <c r="AE108" s="133">
        <f t="shared" si="41"/>
        <v>0.7326388889</v>
      </c>
    </row>
    <row r="109">
      <c r="A109" s="168">
        <v>92.0</v>
      </c>
      <c r="B109" s="168" t="s">
        <v>282</v>
      </c>
      <c r="C109" s="146" t="str">
        <f>IF(B109&gt;1,VLOOKUP(B109,DB!$D$4:$E$800,2,0),"")</f>
        <v>A 320</v>
      </c>
      <c r="D109" s="259">
        <v>0.7319444444444444</v>
      </c>
      <c r="E109" s="231" t="b">
        <v>1</v>
      </c>
      <c r="F109" s="148">
        <v>0.7858462847216288</v>
      </c>
      <c r="G109" s="190" t="b">
        <v>1</v>
      </c>
      <c r="H109" s="228" t="s">
        <v>1077</v>
      </c>
      <c r="I109" s="152" t="str">
        <f>IF(K109&gt;1,VLOOKUP(K109,DB!$A$4:$B$500,2,0),"")</f>
        <v>WAHS</v>
      </c>
      <c r="J109" s="153" t="str">
        <f>IF(L109&gt;1,VLOOKUP(L109,DB!$A$4:$B$500,2,0),"")</f>
        <v>WIBB</v>
      </c>
      <c r="K109" s="169" t="s">
        <v>260</v>
      </c>
      <c r="L109" s="150" t="s">
        <v>177</v>
      </c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0.7319444444</v>
      </c>
      <c r="AE109" s="133">
        <f t="shared" si="41"/>
        <v>0.7858462847</v>
      </c>
    </row>
    <row r="110">
      <c r="A110" s="115">
        <v>93.0</v>
      </c>
      <c r="B110" s="115" t="s">
        <v>810</v>
      </c>
      <c r="C110" s="117" t="str">
        <f>IF(B110&gt;1,VLOOKUP(B110,DB!$D$4:$E$800,2,0),"")</f>
        <v>ATR 72</v>
      </c>
      <c r="D110" s="252">
        <v>0.7194444444444444</v>
      </c>
      <c r="E110" s="229" t="b">
        <v>1</v>
      </c>
      <c r="F110" s="119">
        <v>0.7472222222222222</v>
      </c>
      <c r="G110" s="192" t="b">
        <v>1</v>
      </c>
      <c r="H110" s="230" t="s">
        <v>1080</v>
      </c>
      <c r="I110" s="219" t="s">
        <v>422</v>
      </c>
      <c r="J110" s="120" t="s">
        <v>1171</v>
      </c>
      <c r="K110" s="124"/>
      <c r="L110" s="120"/>
      <c r="M110" s="115" t="str">
        <f>IF(B110&gt;1,VLOOKUP(B110,DB!$D$4:$F$800,3,0),"")</f>
        <v>TRAVIRA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0.7194444444</v>
      </c>
      <c r="AE110" s="133">
        <f t="shared" si="41"/>
        <v>0.7472222222</v>
      </c>
    </row>
    <row r="111">
      <c r="A111" s="168">
        <v>94.0</v>
      </c>
      <c r="B111" s="168" t="s">
        <v>278</v>
      </c>
      <c r="C111" s="146" t="str">
        <f>IF(B111&gt;1,VLOOKUP(B111,DB!$D$4:$E$800,2,0),"")</f>
        <v>A 320</v>
      </c>
      <c r="D111" s="259">
        <v>0.7618055555555555</v>
      </c>
      <c r="E111" s="231" t="b">
        <v>1</v>
      </c>
      <c r="F111" s="148">
        <v>0.8055555555555556</v>
      </c>
      <c r="G111" s="190" t="b">
        <v>1</v>
      </c>
      <c r="H111" s="228" t="s">
        <v>1087</v>
      </c>
      <c r="I111" s="152" t="str">
        <f>IF(K111&gt;1,VLOOKUP(K111,DB!$A$4:$B$500,2,0),"")</f>
        <v>WIEE</v>
      </c>
      <c r="J111" s="153" t="str">
        <f>IF(L111&gt;1,VLOOKUP(L111,DB!$A$4:$B$500,2,0),"")</f>
        <v>WARR</v>
      </c>
      <c r="K111" s="169" t="s">
        <v>181</v>
      </c>
      <c r="L111" s="150" t="s">
        <v>228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0.7618055556</v>
      </c>
      <c r="AE111" s="133">
        <f t="shared" si="41"/>
        <v>0.8055555556</v>
      </c>
    </row>
    <row r="112">
      <c r="A112" s="115">
        <v>95.0</v>
      </c>
      <c r="B112" s="115" t="s">
        <v>715</v>
      </c>
      <c r="C112" s="117" t="str">
        <f>IF(B112&gt;1,VLOOKUP(B112,DB!$D$4:$E$800,2,0),"")</f>
        <v>ATR 72</v>
      </c>
      <c r="D112" s="252">
        <v>0.8</v>
      </c>
      <c r="E112" s="229" t="b">
        <v>1</v>
      </c>
      <c r="F112" s="119">
        <v>0.8784722222222222</v>
      </c>
      <c r="G112" s="192" t="b">
        <v>1</v>
      </c>
      <c r="H112" s="230" t="s">
        <v>1080</v>
      </c>
      <c r="I112" s="122" t="str">
        <f>IF(K112&gt;1,VLOOKUP(K112,DB!$A$4:$B$500,2,0),"")</f>
        <v>WIDM</v>
      </c>
      <c r="J112" s="120" t="s">
        <v>1194</v>
      </c>
      <c r="K112" s="124" t="s">
        <v>424</v>
      </c>
      <c r="L112" s="120"/>
      <c r="M112" s="115" t="str">
        <f>IF(B112&gt;1,VLOOKUP(B112,DB!$D$4:$F$800,3,0),"")</f>
        <v>PELITA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0.8</v>
      </c>
      <c r="AE112" s="133">
        <f t="shared" si="41"/>
        <v>0.8784722222</v>
      </c>
    </row>
    <row r="113">
      <c r="A113" s="168">
        <v>96.0</v>
      </c>
      <c r="B113" s="168" t="s">
        <v>310</v>
      </c>
      <c r="C113" s="146" t="str">
        <f>IF(B113&gt;1,VLOOKUP(B113,DB!$D$4:$E$800,2,0),"")</f>
        <v>A 320</v>
      </c>
      <c r="D113" s="259">
        <v>0.7847222222222222</v>
      </c>
      <c r="E113" s="231" t="b">
        <v>1</v>
      </c>
      <c r="F113" s="148"/>
      <c r="G113" s="190" t="b">
        <v>0</v>
      </c>
      <c r="H113" s="228" t="s">
        <v>1081</v>
      </c>
      <c r="I113" s="152" t="str">
        <f>IF(K113&gt;1,VLOOKUP(K113,DB!$A$4:$B$500,2,0),"")</f>
        <v>WIMM</v>
      </c>
      <c r="J113" s="153" t="str">
        <f>IF(L113&gt;1,VLOOKUP(L113,DB!$A$4:$B$500,2,0),"")</f>
        <v/>
      </c>
      <c r="K113" s="169" t="s">
        <v>139</v>
      </c>
      <c r="L113" s="150"/>
      <c r="M113" s="168" t="str">
        <f>IF(B113&gt;1,VLOOKUP(B113,DB!$D$4:$F$800,3,0),"")</f>
        <v>BATIK AIR</v>
      </c>
      <c r="N113" s="200"/>
      <c r="O113" s="155" t="str">
        <f t="shared" si="34"/>
        <v>RON</v>
      </c>
      <c r="Q113" s="64" t="str">
        <f t="shared" si="35"/>
        <v>B8</v>
      </c>
      <c r="R113" s="64" t="str">
        <f t="shared" si="36"/>
        <v>RON</v>
      </c>
      <c r="S113" s="64" t="str">
        <f t="shared" si="37"/>
        <v>A 320</v>
      </c>
      <c r="T113" s="64" t="str">
        <f t="shared" si="38"/>
        <v>PK-LUV</v>
      </c>
      <c r="U113" s="64" t="str">
        <f t="shared" si="39"/>
        <v>BATIK AIR</v>
      </c>
      <c r="AC113" s="133"/>
      <c r="AD113" s="133">
        <f t="shared" si="40"/>
        <v>0.7847222222</v>
      </c>
      <c r="AE113" s="133" t="str">
        <f t="shared" si="41"/>
        <v>-</v>
      </c>
    </row>
    <row r="114">
      <c r="A114" s="115">
        <v>97.0</v>
      </c>
      <c r="B114" s="115" t="s">
        <v>24</v>
      </c>
      <c r="C114" s="117" t="str">
        <f>IF(B114&gt;1,VLOOKUP(B114,DB!$D$4:$E$800,2,0),"")</f>
        <v>B 733</v>
      </c>
      <c r="D114" s="252">
        <v>0.8041666666666667</v>
      </c>
      <c r="E114" s="229" t="b">
        <v>1</v>
      </c>
      <c r="F114" s="119">
        <v>0.8923611111111112</v>
      </c>
      <c r="G114" s="192" t="b">
        <v>1</v>
      </c>
      <c r="H114" s="230" t="s">
        <v>1093</v>
      </c>
      <c r="I114" s="219" t="s">
        <v>46</v>
      </c>
      <c r="J114" s="120" t="s">
        <v>23</v>
      </c>
      <c r="K114" s="124"/>
      <c r="L114" s="120"/>
      <c r="M114" s="115" t="str">
        <f>IF(B114&gt;1,VLOOKUP(B114,DB!$D$4:$F$800,3,0),"")</f>
        <v>AIRNESIA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0.8041666667</v>
      </c>
      <c r="AE114" s="133">
        <f t="shared" si="41"/>
        <v>0.8923611111</v>
      </c>
    </row>
    <row r="115">
      <c r="A115" s="168">
        <v>98.0</v>
      </c>
      <c r="B115" s="168" t="s">
        <v>626</v>
      </c>
      <c r="C115" s="146" t="str">
        <f>IF(B115&gt;1,VLOOKUP(B115,DB!$D$4:$E$800,2,0),"")</f>
        <v>B 738</v>
      </c>
      <c r="D115" s="259">
        <v>0.8333333333333334</v>
      </c>
      <c r="E115" s="231" t="b">
        <v>1</v>
      </c>
      <c r="F115" s="148"/>
      <c r="G115" s="190" t="b">
        <v>0</v>
      </c>
      <c r="H115" s="228" t="s">
        <v>1087</v>
      </c>
      <c r="I115" s="152" t="str">
        <f>IF(K115&gt;1,VLOOKUP(K115,DB!$A$4:$B$500,2,0),"")</f>
        <v>WIEE</v>
      </c>
      <c r="J115" s="153" t="str">
        <f>IF(L115&gt;1,VLOOKUP(L115,DB!$A$4:$B$500,2,0),"")</f>
        <v/>
      </c>
      <c r="K115" s="169" t="s">
        <v>66</v>
      </c>
      <c r="L115" s="150"/>
      <c r="M115" s="168" t="str">
        <f>IF(B115&gt;1,VLOOKUP(B115,DB!$D$4:$F$800,3,0),"")</f>
        <v>GARUDA</v>
      </c>
      <c r="N115" s="200"/>
      <c r="O115" s="155" t="str">
        <f t="shared" si="34"/>
        <v>RON</v>
      </c>
      <c r="Q115" s="64" t="str">
        <f t="shared" si="35"/>
        <v>B2</v>
      </c>
      <c r="R115" s="64" t="str">
        <f t="shared" si="36"/>
        <v>RON</v>
      </c>
      <c r="S115" s="64" t="str">
        <f t="shared" si="37"/>
        <v>B 738</v>
      </c>
      <c r="T115" s="64" t="str">
        <f t="shared" si="38"/>
        <v>PK-GMX</v>
      </c>
      <c r="U115" s="64" t="str">
        <f t="shared" si="39"/>
        <v>GARUDA</v>
      </c>
      <c r="AC115" s="133"/>
      <c r="AD115" s="133">
        <f t="shared" si="40"/>
        <v>0.8333333333</v>
      </c>
      <c r="AE115" s="133" t="str">
        <f t="shared" si="41"/>
        <v>-</v>
      </c>
    </row>
    <row r="116">
      <c r="A116" s="115">
        <v>99.0</v>
      </c>
      <c r="B116" s="115" t="s">
        <v>321</v>
      </c>
      <c r="C116" s="117" t="str">
        <f>IF(B116&gt;1,VLOOKUP(B116,DB!$D$4:$E$800,2,0),"")</f>
        <v>A 320</v>
      </c>
      <c r="D116" s="252">
        <v>0.8277777777777777</v>
      </c>
      <c r="E116" s="229" t="b">
        <v>1</v>
      </c>
      <c r="F116" s="119"/>
      <c r="G116" s="192" t="b">
        <v>0</v>
      </c>
      <c r="H116" s="230" t="s">
        <v>1078</v>
      </c>
      <c r="I116" s="122" t="str">
        <f>IF(K116&gt;1,VLOOKUP(K116,DB!$A$4:$B$500,2,0),"")</f>
        <v>WARR</v>
      </c>
      <c r="J116" s="123" t="str">
        <f>IF(L116&gt;1,VLOOKUP(L116,DB!$A$4:$B$500,2,0),"")</f>
        <v/>
      </c>
      <c r="K116" s="124" t="s">
        <v>200</v>
      </c>
      <c r="L116" s="120"/>
      <c r="M116" s="115" t="str">
        <f>IF(B116&gt;1,VLOOKUP(B116,DB!$D$4:$F$800,3,0),"")</f>
        <v>BATIK AIR</v>
      </c>
      <c r="N116" s="220"/>
      <c r="O116" s="128" t="str">
        <f t="shared" si="34"/>
        <v>RON</v>
      </c>
      <c r="Q116" s="64" t="str">
        <f t="shared" si="35"/>
        <v>A2</v>
      </c>
      <c r="R116" s="64" t="str">
        <f t="shared" si="36"/>
        <v>RON</v>
      </c>
      <c r="S116" s="64" t="str">
        <f t="shared" si="37"/>
        <v>A 320</v>
      </c>
      <c r="T116" s="64" t="str">
        <f t="shared" si="38"/>
        <v>PK-LZH</v>
      </c>
      <c r="U116" s="64" t="str">
        <f t="shared" si="39"/>
        <v>BATIK AIR</v>
      </c>
      <c r="AC116" s="133"/>
      <c r="AD116" s="133">
        <f t="shared" si="40"/>
        <v>0.8277777778</v>
      </c>
      <c r="AE116" s="133" t="str">
        <f t="shared" si="41"/>
        <v>-</v>
      </c>
    </row>
    <row r="117">
      <c r="A117" s="168">
        <v>100.0</v>
      </c>
      <c r="B117" s="168" t="s">
        <v>705</v>
      </c>
      <c r="C117" s="146" t="str">
        <f>IF(B117&gt;1,VLOOKUP(B117,DB!$D$4:$E$800,2,0),"")</f>
        <v>CT 680</v>
      </c>
      <c r="D117" s="259">
        <v>0.8159722222222222</v>
      </c>
      <c r="E117" s="231" t="b">
        <v>1</v>
      </c>
      <c r="F117" s="148">
        <v>0.9152777777777777</v>
      </c>
      <c r="G117" s="190" t="b">
        <v>1</v>
      </c>
      <c r="H117" s="228" t="s">
        <v>1096</v>
      </c>
      <c r="I117" s="221" t="s">
        <v>1135</v>
      </c>
      <c r="J117" s="150" t="s">
        <v>23</v>
      </c>
      <c r="K117" s="169"/>
      <c r="L117" s="172"/>
      <c r="M117" s="168" t="str">
        <f>IF(B117&gt;1,VLOOKUP(B117,DB!$D$4:$F$800,3,0),"")</f>
        <v>JIP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0.8159722222</v>
      </c>
      <c r="AE117" s="133">
        <f t="shared" si="41"/>
        <v>0.9152777778</v>
      </c>
    </row>
    <row r="118">
      <c r="A118" s="115">
        <v>101.0</v>
      </c>
      <c r="B118" s="115" t="s">
        <v>827</v>
      </c>
      <c r="C118" s="117" t="str">
        <f>IF(B118&gt;1,VLOOKUP(B118,DB!$D$4:$E$800,2,0),"")</f>
        <v>B 733</v>
      </c>
      <c r="D118" s="252">
        <v>0.8458333333333333</v>
      </c>
      <c r="E118" s="229" t="b">
        <v>1</v>
      </c>
      <c r="F118" s="119">
        <v>0.9291666666666667</v>
      </c>
      <c r="G118" s="192" t="b">
        <v>1</v>
      </c>
      <c r="H118" s="230" t="s">
        <v>1097</v>
      </c>
      <c r="I118" s="122" t="str">
        <f>IF(K118&gt;1,VLOOKUP(K118,DB!$A$4:$B$500,2,0),"")</f>
        <v>WIOO</v>
      </c>
      <c r="J118" s="123" t="str">
        <f>IF(L118&gt;1,VLOOKUP(L118,DB!$A$4:$B$500,2,0),"")</f>
        <v>WAAA</v>
      </c>
      <c r="K118" s="124" t="s">
        <v>384</v>
      </c>
      <c r="L118" s="120" t="s">
        <v>335</v>
      </c>
      <c r="M118" s="115" t="str">
        <f>IF(B118&gt;1,VLOOKUP(B118,DB!$D$4:$F$800,3,0),"")</f>
        <v>TRIGANA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0.8458333333</v>
      </c>
      <c r="AE118" s="133">
        <f t="shared" si="41"/>
        <v>0.9291666667</v>
      </c>
    </row>
    <row r="119">
      <c r="A119" s="168">
        <v>102.0</v>
      </c>
      <c r="B119" s="168" t="s">
        <v>751</v>
      </c>
      <c r="C119" s="146" t="str">
        <f>IF(B119&gt;1,VLOOKUP(B119,DB!$D$4:$E$800,2,0),"")</f>
        <v>GLEX</v>
      </c>
      <c r="D119" s="259">
        <v>0.8506944444444444</v>
      </c>
      <c r="E119" s="231" t="b">
        <v>1</v>
      </c>
      <c r="F119" s="148">
        <v>0.8875</v>
      </c>
      <c r="G119" s="190" t="b">
        <v>1</v>
      </c>
      <c r="H119" s="228" t="s">
        <v>1092</v>
      </c>
      <c r="I119" s="221" t="s">
        <v>1178</v>
      </c>
      <c r="J119" s="150" t="s">
        <v>1171</v>
      </c>
      <c r="K119" s="169"/>
      <c r="L119" s="150"/>
      <c r="M119" s="168" t="str">
        <f>IF(B119&gt;1,VLOOKUP(B119,DB!$D$4:$F$800,3,0),"")</f>
        <v>PREMI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0.8506944444</v>
      </c>
      <c r="AE119" s="133">
        <f t="shared" si="41"/>
        <v>0.8875</v>
      </c>
    </row>
    <row r="120">
      <c r="A120" s="115">
        <v>103.0</v>
      </c>
      <c r="B120" s="115" t="s">
        <v>379</v>
      </c>
      <c r="C120" s="117" t="str">
        <f>IF(B120&gt;1,VLOOKUP(B120,DB!$D$4:$E$800,2,0),"")</f>
        <v>A 320</v>
      </c>
      <c r="D120" s="252">
        <v>0.8923611111111112</v>
      </c>
      <c r="E120" s="229" t="b">
        <v>1</v>
      </c>
      <c r="F120" s="119"/>
      <c r="G120" s="192" t="b">
        <v>0</v>
      </c>
      <c r="H120" s="230" t="s">
        <v>1084</v>
      </c>
      <c r="I120" s="122" t="str">
        <f>IF(K120&gt;1,VLOOKUP(K120,DB!$A$4:$B$500,2,0),"")</f>
        <v>WIMM</v>
      </c>
      <c r="J120" s="123" t="str">
        <f>IF(L120&gt;1,VLOOKUP(L120,DB!$A$4:$B$500,2,0),"")</f>
        <v/>
      </c>
      <c r="K120" s="124" t="s">
        <v>441</v>
      </c>
      <c r="L120" s="120"/>
      <c r="M120" s="115" t="str">
        <f>IF(B120&gt;1,VLOOKUP(B120,DB!$D$4:$F$800,3,0),"")</f>
        <v>CITILINK</v>
      </c>
      <c r="N120" s="193"/>
      <c r="O120" s="128" t="str">
        <f t="shared" si="34"/>
        <v>RON</v>
      </c>
      <c r="Q120" s="64" t="str">
        <f t="shared" si="35"/>
        <v>B1</v>
      </c>
      <c r="R120" s="64" t="str">
        <f t="shared" si="36"/>
        <v>RON</v>
      </c>
      <c r="S120" s="64" t="str">
        <f t="shared" si="37"/>
        <v>A 320</v>
      </c>
      <c r="T120" s="64" t="str">
        <f t="shared" si="38"/>
        <v>PK-GLS</v>
      </c>
      <c r="U120" s="64" t="str">
        <f t="shared" si="39"/>
        <v>CITILINK</v>
      </c>
      <c r="AC120" s="133"/>
      <c r="AD120" s="133">
        <f t="shared" si="40"/>
        <v>0.8923611111</v>
      </c>
      <c r="AE120" s="133" t="str">
        <f t="shared" si="41"/>
        <v>-</v>
      </c>
    </row>
    <row r="121">
      <c r="A121" s="168">
        <v>104.0</v>
      </c>
      <c r="B121" s="168" t="s">
        <v>823</v>
      </c>
      <c r="C121" s="146" t="str">
        <f>IF(B121&gt;1,VLOOKUP(B121,DB!$D$4:$E$800,2,0),"")</f>
        <v>B 733</v>
      </c>
      <c r="D121" s="259">
        <v>0.8875</v>
      </c>
      <c r="E121" s="231" t="b">
        <v>1</v>
      </c>
      <c r="F121" s="148">
        <v>0.9388888888888889</v>
      </c>
      <c r="G121" s="190" t="b">
        <v>1</v>
      </c>
      <c r="H121" s="228" t="s">
        <v>1101</v>
      </c>
      <c r="I121" s="152" t="str">
        <f>IF(K121&gt;1,VLOOKUP(K121,DB!$A$4:$B$500,2,0),"")</f>
        <v>WAOO</v>
      </c>
      <c r="J121" s="153" t="str">
        <f>IF(L121&gt;1,VLOOKUP(L121,DB!$A$4:$B$500,2,0),"")</f>
        <v>WIMM</v>
      </c>
      <c r="K121" s="169" t="s">
        <v>343</v>
      </c>
      <c r="L121" s="150" t="s">
        <v>290</v>
      </c>
      <c r="M121" s="168" t="str">
        <f>IF(B121&gt;1,VLOOKUP(B121,DB!$D$4:$F$800,3,0),"")</f>
        <v>TRIGANA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0.8875</v>
      </c>
      <c r="AE121" s="133">
        <f t="shared" si="41"/>
        <v>0.9388888889</v>
      </c>
    </row>
    <row r="122">
      <c r="A122" s="115">
        <v>105.0</v>
      </c>
      <c r="B122" s="115" t="s">
        <v>715</v>
      </c>
      <c r="C122" s="117" t="str">
        <f>IF(B122&gt;1,VLOOKUP(B122,DB!$D$4:$E$800,2,0),"")</f>
        <v>ATR 72</v>
      </c>
      <c r="D122" s="252">
        <v>0.8819444444444444</v>
      </c>
      <c r="E122" s="229" t="b">
        <v>1</v>
      </c>
      <c r="F122" s="119"/>
      <c r="G122" s="192" t="b">
        <v>0</v>
      </c>
      <c r="H122" s="230" t="s">
        <v>1194</v>
      </c>
      <c r="I122" s="219" t="s">
        <v>1080</v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>PELITA</v>
      </c>
      <c r="N122" s="193"/>
      <c r="O122" s="128" t="str">
        <f t="shared" si="34"/>
        <v>RON</v>
      </c>
      <c r="Q122" s="64" t="str">
        <f t="shared" si="35"/>
        <v>RE03</v>
      </c>
      <c r="R122" s="64" t="str">
        <f t="shared" si="36"/>
        <v>RON</v>
      </c>
      <c r="S122" s="64" t="str">
        <f t="shared" si="37"/>
        <v>ATR 72</v>
      </c>
      <c r="T122" s="64" t="str">
        <f t="shared" si="38"/>
        <v>PK-PAH</v>
      </c>
      <c r="U122" s="64" t="str">
        <f t="shared" si="39"/>
        <v>PELITA</v>
      </c>
      <c r="AC122" s="133"/>
      <c r="AD122" s="133">
        <f t="shared" si="40"/>
        <v>0.8819444444</v>
      </c>
      <c r="AE122" s="133" t="str">
        <f t="shared" si="41"/>
        <v>-</v>
      </c>
    </row>
    <row r="123">
      <c r="A123" s="168">
        <v>106.0</v>
      </c>
      <c r="B123" s="168" t="s">
        <v>280</v>
      </c>
      <c r="C123" s="146" t="str">
        <f>IF(B123&gt;1,VLOOKUP(B123,DB!$D$4:$E$800,2,0),"")</f>
        <v>A 320</v>
      </c>
      <c r="D123" s="259">
        <v>0.9131944444444444</v>
      </c>
      <c r="E123" s="231" t="b">
        <v>1</v>
      </c>
      <c r="F123" s="148"/>
      <c r="G123" s="190" t="b">
        <v>0</v>
      </c>
      <c r="H123" s="228" t="s">
        <v>1085</v>
      </c>
      <c r="I123" s="152" t="str">
        <f>IF(K123&gt;1,VLOOKUP(K123,DB!$A$4:$B$500,2,0),"")</f>
        <v>WARR</v>
      </c>
      <c r="J123" s="153" t="str">
        <f>IF(L123&gt;1,VLOOKUP(L123,DB!$A$4:$B$500,2,0),"")</f>
        <v/>
      </c>
      <c r="K123" s="169" t="s">
        <v>222</v>
      </c>
      <c r="L123" s="150"/>
      <c r="M123" s="168" t="str">
        <f>IF(B123&gt;1,VLOOKUP(B123,DB!$D$4:$F$800,3,0),"")</f>
        <v>BATIK AIR</v>
      </c>
      <c r="N123" s="200"/>
      <c r="O123" s="155" t="str">
        <f t="shared" si="34"/>
        <v>RON</v>
      </c>
      <c r="Q123" s="64" t="str">
        <f t="shared" si="35"/>
        <v>B9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PK-LUH</v>
      </c>
      <c r="U123" s="64" t="str">
        <f t="shared" si="39"/>
        <v>BATIK AIR</v>
      </c>
      <c r="AC123" s="133"/>
      <c r="AD123" s="133">
        <f t="shared" si="40"/>
        <v>0.9131944444</v>
      </c>
      <c r="AE123" s="133" t="str">
        <f t="shared" si="41"/>
        <v>-</v>
      </c>
    </row>
    <row r="124">
      <c r="A124" s="115">
        <v>107.0</v>
      </c>
      <c r="B124" s="115" t="s">
        <v>76</v>
      </c>
      <c r="C124" s="117" t="str">
        <f>IF(B124&gt;1,VLOOKUP(B124,DB!$D$4:$E$800,2,0),"")</f>
        <v>A 320</v>
      </c>
      <c r="D124" s="252">
        <v>0.9305555555555556</v>
      </c>
      <c r="E124" s="229" t="b">
        <v>1</v>
      </c>
      <c r="F124" s="119"/>
      <c r="G124" s="192" t="b">
        <v>0</v>
      </c>
      <c r="H124" s="230" t="s">
        <v>1080</v>
      </c>
      <c r="I124" s="122" t="str">
        <f>IF(K124&gt;1,VLOOKUP(K124,DB!$A$4:$B$500,2,0),"")</f>
        <v>WADD</v>
      </c>
      <c r="J124" s="123" t="str">
        <f>IF(L124&gt;1,VLOOKUP(L124,DB!$A$4:$B$500,2,0),"")</f>
        <v/>
      </c>
      <c r="K124" s="124" t="s">
        <v>194</v>
      </c>
      <c r="L124" s="120"/>
      <c r="M124" s="115" t="str">
        <f>IF(B124&gt;1,VLOOKUP(B124,DB!$D$4:$F$800,3,0),"")</f>
        <v>BATIK AIR</v>
      </c>
      <c r="N124" s="193"/>
      <c r="O124" s="128" t="str">
        <f t="shared" si="34"/>
        <v>RON</v>
      </c>
      <c r="Q124" s="64" t="str">
        <f t="shared" si="35"/>
        <v>A3</v>
      </c>
      <c r="R124" s="64" t="str">
        <f t="shared" si="36"/>
        <v>RON</v>
      </c>
      <c r="S124" s="64" t="str">
        <f t="shared" si="37"/>
        <v>A 320</v>
      </c>
      <c r="T124" s="64" t="str">
        <f t="shared" si="38"/>
        <v>PK-BKQ</v>
      </c>
      <c r="U124" s="64" t="str">
        <f t="shared" si="39"/>
        <v>BATIK AIR</v>
      </c>
      <c r="AC124" s="133"/>
      <c r="AD124" s="133">
        <f t="shared" si="40"/>
        <v>0.9305555556</v>
      </c>
      <c r="AE124" s="133" t="str">
        <f t="shared" si="41"/>
        <v>-</v>
      </c>
    </row>
    <row r="125">
      <c r="A125" s="168">
        <v>108.0</v>
      </c>
      <c r="B125" s="168" t="s">
        <v>699</v>
      </c>
      <c r="C125" s="146" t="str">
        <f>IF(B125&gt;1,VLOOKUP(B125,DB!$D$4:$E$800,2,0),"")</f>
        <v>G IV</v>
      </c>
      <c r="D125" s="259">
        <v>0.9027777777777778</v>
      </c>
      <c r="E125" s="231" t="b">
        <v>1</v>
      </c>
      <c r="F125" s="148">
        <v>0.9340277777777778</v>
      </c>
      <c r="G125" s="190" t="b">
        <v>1</v>
      </c>
      <c r="H125" s="228" t="s">
        <v>1092</v>
      </c>
      <c r="I125" s="221" t="s">
        <v>75</v>
      </c>
      <c r="J125" s="150" t="s">
        <v>1149</v>
      </c>
      <c r="K125" s="169" t="s">
        <v>1245</v>
      </c>
      <c r="L125" s="172"/>
      <c r="M125" s="168" t="str">
        <f>IF(B125&gt;1,VLOOKUP(B125,DB!$D$4:$F$800,3,0),"")</f>
        <v>JETSET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0.9027777778</v>
      </c>
      <c r="AE125" s="133">
        <f t="shared" si="41"/>
        <v>0.9340277778</v>
      </c>
    </row>
    <row r="126">
      <c r="A126" s="115">
        <v>109.0</v>
      </c>
      <c r="B126" s="115" t="s">
        <v>699</v>
      </c>
      <c r="C126" s="117" t="str">
        <f>IF(B126&gt;1,VLOOKUP(B126,DB!$D$4:$E$800,2,0),"")</f>
        <v>G IV</v>
      </c>
      <c r="D126" s="252">
        <v>0.9409722222222222</v>
      </c>
      <c r="E126" s="229" t="b">
        <v>1</v>
      </c>
      <c r="F126" s="119"/>
      <c r="G126" s="192" t="b">
        <v>0</v>
      </c>
      <c r="H126" s="230" t="s">
        <v>1149</v>
      </c>
      <c r="I126" s="219" t="s">
        <v>1092</v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>JETSET</v>
      </c>
      <c r="N126" s="193"/>
      <c r="O126" s="128" t="str">
        <f t="shared" si="34"/>
        <v>RON</v>
      </c>
      <c r="Q126" s="64" t="str">
        <f t="shared" si="35"/>
        <v>SA11</v>
      </c>
      <c r="R126" s="64" t="str">
        <f t="shared" si="36"/>
        <v>RON</v>
      </c>
      <c r="S126" s="64" t="str">
        <f t="shared" si="37"/>
        <v>G IV</v>
      </c>
      <c r="T126" s="64" t="str">
        <f t="shared" si="38"/>
        <v>PK-BON</v>
      </c>
      <c r="U126" s="64" t="str">
        <f t="shared" si="39"/>
        <v>JETSET</v>
      </c>
      <c r="AC126" s="133"/>
      <c r="AD126" s="133">
        <f t="shared" si="40"/>
        <v>0.9409722222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7.63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45793.0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1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1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439" t="s">
        <v>724</v>
      </c>
      <c r="C18" s="440" t="s">
        <v>725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PK-LUY</v>
      </c>
      <c r="X18" s="131" t="str">
        <f t="shared" si="6"/>
        <v>A 320</v>
      </c>
      <c r="Y18" s="132" t="str">
        <f t="shared" si="7"/>
        <v>BATIK AIR</v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1</v>
      </c>
      <c r="BA18" s="141">
        <f t="shared" si="23"/>
        <v>0</v>
      </c>
      <c r="BB18" s="141">
        <f t="shared" si="24"/>
        <v>0</v>
      </c>
      <c r="BC18" s="141">
        <f t="shared" si="25"/>
        <v>1</v>
      </c>
      <c r="BD18" s="141">
        <f t="shared" si="26"/>
        <v>0</v>
      </c>
      <c r="BE18" s="141">
        <f t="shared" si="27"/>
        <v>1</v>
      </c>
      <c r="BF18" s="141">
        <f t="shared" si="28"/>
        <v>0</v>
      </c>
      <c r="BG18" s="141">
        <f t="shared" si="29"/>
        <v>1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5</v>
      </c>
    </row>
    <row r="19">
      <c r="A19" s="144">
        <v>2.0</v>
      </c>
      <c r="B19" s="165" t="s">
        <v>524</v>
      </c>
      <c r="C19" s="441" t="s">
        <v>525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PK-GLU</v>
      </c>
      <c r="X19" s="160" t="str">
        <f t="shared" si="6"/>
        <v>A 320</v>
      </c>
      <c r="Y19" s="161" t="str">
        <f t="shared" si="7"/>
        <v>CITILINK</v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1</v>
      </c>
      <c r="AW19" s="141">
        <f t="shared" si="19"/>
        <v>1</v>
      </c>
      <c r="AX19" s="141">
        <f t="shared" si="20"/>
        <v>0</v>
      </c>
      <c r="AY19" s="141">
        <f t="shared" si="21"/>
        <v>1</v>
      </c>
      <c r="AZ19" s="141">
        <f t="shared" si="22"/>
        <v>1</v>
      </c>
      <c r="BA19" s="141">
        <f t="shared" si="23"/>
        <v>0</v>
      </c>
      <c r="BB19" s="141">
        <f t="shared" si="24"/>
        <v>1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2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8</v>
      </c>
    </row>
    <row r="20">
      <c r="A20" s="115">
        <v>3.0</v>
      </c>
      <c r="B20" s="137" t="s">
        <v>509</v>
      </c>
      <c r="C20" s="442" t="s">
        <v>510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PK-PAH</v>
      </c>
      <c r="X20" s="131" t="str">
        <f t="shared" si="6"/>
        <v>ATR 72</v>
      </c>
      <c r="Y20" s="132" t="str">
        <f t="shared" si="7"/>
        <v>PELITA</v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165" t="s">
        <v>812</v>
      </c>
      <c r="C21" s="441" t="s">
        <v>813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PK-GQI</v>
      </c>
      <c r="X21" s="160" t="str">
        <f t="shared" si="6"/>
        <v>A 320</v>
      </c>
      <c r="Y21" s="161" t="str">
        <f t="shared" si="7"/>
        <v>CITILINK</v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3</v>
      </c>
      <c r="AI21" s="165">
        <f>COUNTIFS($AE$18:$AE$167,"&gt;04:00",$AE$18:$AE$167,"&lt;=05:00")</f>
        <v>0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1</v>
      </c>
      <c r="AV21" s="141">
        <f t="shared" si="18"/>
        <v>0</v>
      </c>
      <c r="AW21" s="141">
        <f t="shared" si="19"/>
        <v>1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0</v>
      </c>
      <c r="BC21" s="141">
        <f t="shared" si="25"/>
        <v>1</v>
      </c>
      <c r="BD21" s="141">
        <f t="shared" si="26"/>
        <v>0</v>
      </c>
      <c r="BE21" s="141">
        <f t="shared" si="27"/>
        <v>1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7</v>
      </c>
    </row>
    <row r="22">
      <c r="A22" s="115">
        <v>5.0</v>
      </c>
      <c r="B22" s="137" t="s">
        <v>815</v>
      </c>
      <c r="C22" s="442" t="s">
        <v>816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PK-GFI</v>
      </c>
      <c r="X22" s="131" t="str">
        <f t="shared" si="6"/>
        <v>B 738</v>
      </c>
      <c r="Y22" s="132" t="str">
        <f t="shared" si="7"/>
        <v>GARUDA</v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1</v>
      </c>
      <c r="AJ22" s="138">
        <f t="shared" si="8"/>
        <v>4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4</v>
      </c>
    </row>
    <row r="23">
      <c r="A23" s="168">
        <v>6.0</v>
      </c>
      <c r="B23" s="165" t="s">
        <v>712</v>
      </c>
      <c r="C23" s="441" t="s">
        <v>713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1</v>
      </c>
      <c r="AI23" s="165">
        <f>COUNTIFS($AE$18:$AE$167,"&gt;06:00",$AE$18:$AE$167,"&lt;=07:00")</f>
        <v>2</v>
      </c>
      <c r="AJ23" s="109">
        <f t="shared" si="8"/>
        <v>3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1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1</v>
      </c>
      <c r="BG23" s="141">
        <f t="shared" si="29"/>
        <v>0</v>
      </c>
      <c r="BH23" s="141">
        <f t="shared" si="30"/>
        <v>0</v>
      </c>
      <c r="BI23" s="141">
        <f t="shared" si="31"/>
        <v>1</v>
      </c>
      <c r="BJ23" s="142">
        <f t="shared" si="32"/>
        <v>0</v>
      </c>
      <c r="BK23" s="143">
        <f t="shared" si="33"/>
        <v>4</v>
      </c>
    </row>
    <row r="24">
      <c r="A24" s="115">
        <v>7.0</v>
      </c>
      <c r="B24" s="137" t="s">
        <v>856</v>
      </c>
      <c r="C24" s="442" t="s">
        <v>818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32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2</v>
      </c>
      <c r="AI24" s="137">
        <f>COUNTIFS($AE$18:$AE$167,"&gt;07:00",$AE$18:$AE$167,"&lt;=08:00")</f>
        <v>7</v>
      </c>
      <c r="AJ24" s="138">
        <f t="shared" si="8"/>
        <v>9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1</v>
      </c>
      <c r="BD24" s="141">
        <f t="shared" si="26"/>
        <v>0</v>
      </c>
      <c r="BE24" s="141">
        <f t="shared" si="27"/>
        <v>1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3</v>
      </c>
    </row>
    <row r="25">
      <c r="A25" s="168">
        <v>8.0</v>
      </c>
      <c r="B25" s="165" t="s">
        <v>817</v>
      </c>
      <c r="C25" s="441" t="s">
        <v>818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6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1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1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1</v>
      </c>
      <c r="BF25" s="141">
        <f t="shared" si="28"/>
        <v>0</v>
      </c>
      <c r="BG25" s="141">
        <f t="shared" si="29"/>
        <v>0</v>
      </c>
      <c r="BH25" s="141">
        <f t="shared" si="30"/>
        <v>1</v>
      </c>
      <c r="BI25" s="141">
        <f t="shared" si="31"/>
        <v>0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137" t="s">
        <v>857</v>
      </c>
      <c r="C26" s="442" t="s">
        <v>858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32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6</v>
      </c>
      <c r="AJ26" s="138">
        <f t="shared" si="8"/>
        <v>8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1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1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298" t="s">
        <v>965</v>
      </c>
      <c r="C27" s="298" t="s">
        <v>966</v>
      </c>
      <c r="D27" s="259" t="s">
        <v>7</v>
      </c>
      <c r="E27" s="148" t="b">
        <v>0</v>
      </c>
      <c r="F27" s="148"/>
      <c r="G27" s="150" t="b">
        <v>0</v>
      </c>
      <c r="H27" s="228" t="s">
        <v>1139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55"/>
      <c r="M27" s="298" t="s">
        <v>738</v>
      </c>
      <c r="N27" s="170"/>
      <c r="O27" s="155" t="str">
        <f t="shared" si="34"/>
        <v>RON</v>
      </c>
      <c r="Q27" s="64" t="str">
        <f t="shared" si="35"/>
        <v>SA01</v>
      </c>
      <c r="R27" s="64" t="str">
        <f t="shared" si="36"/>
        <v>RON</v>
      </c>
      <c r="S27" s="64" t="str">
        <f t="shared" si="37"/>
        <v>EC 135</v>
      </c>
      <c r="T27" s="64" t="str">
        <f t="shared" si="38"/>
        <v>PK-RJH</v>
      </c>
      <c r="U27" s="64" t="str">
        <f t="shared" si="39"/>
        <v>PREMI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3</v>
      </c>
      <c r="AI27" s="165">
        <f>COUNTIFS($AE$18:$AE$167,"&gt;10:00",$AE$18:$AE$167,"&lt;=11:00")</f>
        <v>2</v>
      </c>
      <c r="AJ27" s="109">
        <f t="shared" si="8"/>
        <v>5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1</v>
      </c>
      <c r="BC27" s="141">
        <f t="shared" si="25"/>
        <v>0</v>
      </c>
      <c r="BD27" s="141">
        <f t="shared" si="26"/>
        <v>0</v>
      </c>
      <c r="BE27" s="141">
        <f t="shared" si="27"/>
        <v>1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5" t="s">
        <v>1042</v>
      </c>
      <c r="C28" s="297" t="s">
        <v>938</v>
      </c>
      <c r="D28" s="252" t="s">
        <v>7</v>
      </c>
      <c r="E28" s="119" t="b">
        <v>0</v>
      </c>
      <c r="F28" s="119">
        <v>0.3541666666666667</v>
      </c>
      <c r="G28" s="120" t="b">
        <v>1</v>
      </c>
      <c r="H28" s="230" t="s">
        <v>1148</v>
      </c>
      <c r="I28" s="122" t="str">
        <f>IF(K28&gt;1,VLOOKUP(K28,DB!$A$4:$B$500,2,0),"")</f>
        <v>EX RON</v>
      </c>
      <c r="J28" s="120" t="s">
        <v>1171</v>
      </c>
      <c r="K28" s="124" t="s">
        <v>7</v>
      </c>
      <c r="L28" s="125"/>
      <c r="M28" s="297" t="s">
        <v>16</v>
      </c>
      <c r="N28" s="171"/>
      <c r="O28" s="128" t="str">
        <f t="shared" si="34"/>
        <v/>
      </c>
      <c r="Q28" s="64" t="str">
        <f t="shared" si="35"/>
        <v/>
      </c>
      <c r="R28" s="64" t="str">
        <f t="shared" si="36"/>
        <v/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>PK-LAO</v>
      </c>
      <c r="X28" s="131" t="str">
        <f t="shared" si="6"/>
        <v>A 320</v>
      </c>
      <c r="Y28" s="132" t="str">
        <f t="shared" si="7"/>
        <v>BATIK AIR</v>
      </c>
      <c r="Z28" s="104" t="b">
        <v>0</v>
      </c>
      <c r="AA28" s="64"/>
      <c r="AC28" s="133"/>
      <c r="AD28" s="133" t="str">
        <f t="shared" si="40"/>
        <v>-</v>
      </c>
      <c r="AE28" s="133">
        <f t="shared" si="41"/>
        <v>0.3541666667</v>
      </c>
      <c r="AF28" s="134">
        <v>0.45902777777777776</v>
      </c>
      <c r="AG28" s="135">
        <v>0.5</v>
      </c>
      <c r="AH28" s="136">
        <f>COUNTIFS($AD$18:$AD$167,"&gt;11:00",$AD$18:$AD$167,"&lt;=12:00")</f>
        <v>4</v>
      </c>
      <c r="AI28" s="137">
        <f>COUNTIFS($AE$18:$AE$167,"&gt;11:00",$AE$18:$AE$167,"&lt;=12:00")</f>
        <v>6</v>
      </c>
      <c r="AJ28" s="138">
        <f t="shared" si="8"/>
        <v>10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1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3</v>
      </c>
    </row>
    <row r="29">
      <c r="A29" s="168">
        <v>12.0</v>
      </c>
      <c r="B29" s="298" t="s">
        <v>992</v>
      </c>
      <c r="C29" s="298" t="s">
        <v>938</v>
      </c>
      <c r="D29" s="259" t="s">
        <v>7</v>
      </c>
      <c r="E29" s="148" t="b">
        <v>0</v>
      </c>
      <c r="F29" s="148">
        <v>0.375</v>
      </c>
      <c r="G29" s="150" t="b">
        <v>1</v>
      </c>
      <c r="H29" s="228" t="s">
        <v>1140</v>
      </c>
      <c r="I29" s="152" t="str">
        <f>IF(K29&gt;1,VLOOKUP(K29,DB!$A$4:$B$500,2,0),"")</f>
        <v>EX RON</v>
      </c>
      <c r="J29" s="150" t="s">
        <v>1171</v>
      </c>
      <c r="K29" s="169" t="s">
        <v>7</v>
      </c>
      <c r="L29" s="155"/>
      <c r="M29" s="298" t="s">
        <v>16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>PK-BKQ</v>
      </c>
      <c r="X29" s="160" t="str">
        <f t="shared" si="6"/>
        <v>A 320</v>
      </c>
      <c r="Y29" s="161" t="str">
        <f t="shared" si="7"/>
        <v>BATIK AIR</v>
      </c>
      <c r="Z29" s="104" t="b">
        <v>0</v>
      </c>
      <c r="AA29" s="64"/>
      <c r="AC29" s="133"/>
      <c r="AD29" s="133" t="str">
        <f t="shared" si="40"/>
        <v>-</v>
      </c>
      <c r="AE29" s="133">
        <f t="shared" si="41"/>
        <v>0.375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4</v>
      </c>
      <c r="AJ29" s="109">
        <f t="shared" si="8"/>
        <v>10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1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1</v>
      </c>
      <c r="AY29" s="141">
        <f t="shared" si="21"/>
        <v>0</v>
      </c>
      <c r="AZ29" s="141">
        <f t="shared" si="22"/>
        <v>1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1</v>
      </c>
      <c r="BJ29" s="142">
        <f t="shared" si="32"/>
        <v>0</v>
      </c>
      <c r="BK29" s="143">
        <f t="shared" si="33"/>
        <v>4</v>
      </c>
    </row>
    <row r="30">
      <c r="A30" s="115">
        <v>13.0</v>
      </c>
      <c r="B30" s="295" t="s">
        <v>31</v>
      </c>
      <c r="C30" s="297" t="s">
        <v>32</v>
      </c>
      <c r="D30" s="252" t="s">
        <v>7</v>
      </c>
      <c r="E30" s="119" t="b">
        <v>0</v>
      </c>
      <c r="F30" s="119"/>
      <c r="G30" s="120" t="b">
        <v>0</v>
      </c>
      <c r="H30" s="230" t="s">
        <v>1141</v>
      </c>
      <c r="I30" s="122" t="str">
        <f>IF(K30&gt;1,VLOOKUP(K30,DB!$A$4:$B$500,2,0),"")</f>
        <v/>
      </c>
      <c r="J30" s="123" t="str">
        <f>IF(L30&gt;1,VLOOKUP(L30,DB!$A$4:$B$500,2,0),"")</f>
        <v/>
      </c>
      <c r="K30" s="124"/>
      <c r="L30" s="128"/>
      <c r="M30" s="297" t="s">
        <v>33</v>
      </c>
      <c r="N30" s="171"/>
      <c r="O30" s="128" t="str">
        <f t="shared" si="34"/>
        <v>RON</v>
      </c>
      <c r="Q30" s="64" t="str">
        <f t="shared" si="35"/>
        <v>SA04</v>
      </c>
      <c r="R30" s="64" t="str">
        <f t="shared" si="36"/>
        <v>RON</v>
      </c>
      <c r="S30" s="64" t="str">
        <f t="shared" si="37"/>
        <v>B 734</v>
      </c>
      <c r="T30" s="64" t="str">
        <f t="shared" si="38"/>
        <v>PK-BBJ</v>
      </c>
      <c r="U30" s="64" t="str">
        <f t="shared" si="39"/>
        <v>B. B. N.</v>
      </c>
      <c r="V30" s="129" t="s">
        <v>1088</v>
      </c>
      <c r="W30" s="130" t="str">
        <f t="shared" si="5"/>
        <v>PK-NMI</v>
      </c>
      <c r="X30" s="131" t="str">
        <f t="shared" si="6"/>
        <v>B 733</v>
      </c>
      <c r="Y30" s="132" t="str">
        <f t="shared" si="7"/>
        <v>AIRNESIA</v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8</v>
      </c>
      <c r="AI30" s="137">
        <f>COUNTIFS($AE$18:$AE$167,"&gt;13:00",$AE$18:$AE$167,"&lt;=14:00")</f>
        <v>5</v>
      </c>
      <c r="AJ30" s="138">
        <f t="shared" si="8"/>
        <v>13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1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1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296" t="s">
        <v>739</v>
      </c>
      <c r="C31" s="298" t="s">
        <v>328</v>
      </c>
      <c r="D31" s="259" t="s">
        <v>7</v>
      </c>
      <c r="E31" s="148" t="b">
        <v>0</v>
      </c>
      <c r="F31" s="148"/>
      <c r="G31" s="150" t="b">
        <v>0</v>
      </c>
      <c r="H31" s="228" t="s">
        <v>1142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298" t="s">
        <v>738</v>
      </c>
      <c r="N31" s="170"/>
      <c r="O31" s="155" t="str">
        <f t="shared" si="34"/>
        <v>RON</v>
      </c>
      <c r="Q31" s="64" t="str">
        <f t="shared" si="35"/>
        <v>SA05</v>
      </c>
      <c r="R31" s="64" t="str">
        <f t="shared" si="36"/>
        <v>RON</v>
      </c>
      <c r="S31" s="64" t="str">
        <f t="shared" si="37"/>
        <v>GLEX</v>
      </c>
      <c r="T31" s="64" t="str">
        <f t="shared" si="38"/>
        <v>N-970NX</v>
      </c>
      <c r="U31" s="64" t="str">
        <f t="shared" si="39"/>
        <v>PREMI</v>
      </c>
      <c r="V31" s="158" t="s">
        <v>1093</v>
      </c>
      <c r="W31" s="159" t="str">
        <f t="shared" si="5"/>
        <v>PK-YSH</v>
      </c>
      <c r="X31" s="160" t="str">
        <f t="shared" si="6"/>
        <v>B 733</v>
      </c>
      <c r="Y31" s="161" t="str">
        <f t="shared" si="7"/>
        <v>TRIGANA</v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3</v>
      </c>
      <c r="AI31" s="165">
        <f>COUNTIFS($AE$18:$AE$167,"&gt;14:00",$AE$18:$AE$167,"&lt;=15:00")</f>
        <v>11</v>
      </c>
      <c r="AJ31" s="109">
        <f t="shared" si="8"/>
        <v>14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1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1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704</v>
      </c>
      <c r="C32" s="297" t="s">
        <v>697</v>
      </c>
      <c r="D32" s="252" t="s">
        <v>7</v>
      </c>
      <c r="E32" s="119" t="b">
        <v>0</v>
      </c>
      <c r="F32" s="119"/>
      <c r="G32" s="120" t="b">
        <v>0</v>
      </c>
      <c r="H32" s="230" t="s">
        <v>1143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297" t="s">
        <v>701</v>
      </c>
      <c r="N32" s="171"/>
      <c r="O32" s="128" t="str">
        <f t="shared" si="34"/>
        <v>RON</v>
      </c>
      <c r="Q32" s="64" t="str">
        <f t="shared" si="35"/>
        <v>SA06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PK-VCS</v>
      </c>
      <c r="U32" s="64" t="str">
        <f t="shared" si="39"/>
        <v>JETSET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6</v>
      </c>
      <c r="AI32" s="137">
        <f>COUNTIFS($AE$18:$AE$167,"&gt;15:00",$AE$18:$AE$167,"&lt;=16:00")</f>
        <v>2</v>
      </c>
      <c r="AJ32" s="138">
        <f t="shared" si="8"/>
        <v>8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1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0</v>
      </c>
      <c r="BB32" s="141">
        <f t="shared" si="24"/>
        <v>1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1</v>
      </c>
      <c r="BI32" s="141">
        <f t="shared" si="31"/>
        <v>0</v>
      </c>
      <c r="BJ32" s="142">
        <f t="shared" si="32"/>
        <v>0</v>
      </c>
      <c r="BK32" s="143">
        <f t="shared" si="33"/>
        <v>5</v>
      </c>
    </row>
    <row r="33">
      <c r="A33" s="168">
        <v>16.0</v>
      </c>
      <c r="B33" s="296" t="s">
        <v>757</v>
      </c>
      <c r="C33" s="298" t="s">
        <v>758</v>
      </c>
      <c r="D33" s="259" t="s">
        <v>7</v>
      </c>
      <c r="E33" s="148" t="b">
        <v>0</v>
      </c>
      <c r="F33" s="148"/>
      <c r="G33" s="150" t="b">
        <v>0</v>
      </c>
      <c r="H33" s="228" t="s">
        <v>1144</v>
      </c>
      <c r="I33" s="152" t="str">
        <f>IF(K33&gt;1,VLOOKUP(K33,DB!$A$4:$B$500,2,0),"")</f>
        <v/>
      </c>
      <c r="J33" s="153" t="str">
        <f>IF(L33&gt;1,VLOOKUP(L33,DB!$A$4:$B$500,2,0),"")</f>
        <v/>
      </c>
      <c r="K33" s="154"/>
      <c r="L33" s="172"/>
      <c r="M33" s="298" t="s">
        <v>759</v>
      </c>
      <c r="N33" s="170"/>
      <c r="O33" s="155" t="str">
        <f t="shared" si="34"/>
        <v>RON</v>
      </c>
      <c r="Q33" s="64" t="str">
        <f t="shared" si="35"/>
        <v>SA07</v>
      </c>
      <c r="R33" s="64" t="str">
        <f t="shared" si="36"/>
        <v>RON</v>
      </c>
      <c r="S33" s="64" t="str">
        <f t="shared" si="37"/>
        <v>BBJ 2</v>
      </c>
      <c r="T33" s="64" t="str">
        <f t="shared" si="38"/>
        <v>PK-GRD</v>
      </c>
      <c r="U33" s="64" t="str">
        <f t="shared" si="39"/>
        <v>PTN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6</v>
      </c>
      <c r="AI33" s="165">
        <f>COUNTIFS($AE$18:$AE$167,"&gt;16:00",$AE$18:$AE$167,"&lt;=17:00")</f>
        <v>3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1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7" t="s">
        <v>906</v>
      </c>
      <c r="C34" s="297" t="s">
        <v>700</v>
      </c>
      <c r="D34" s="252" t="s">
        <v>7</v>
      </c>
      <c r="E34" s="119" t="b">
        <v>0</v>
      </c>
      <c r="F34" s="166"/>
      <c r="G34" s="120" t="b">
        <v>0</v>
      </c>
      <c r="H34" s="230" t="s">
        <v>1145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297" t="s">
        <v>1153</v>
      </c>
      <c r="N34" s="171"/>
      <c r="O34" s="128" t="str">
        <f t="shared" si="34"/>
        <v>RON</v>
      </c>
      <c r="Q34" s="64" t="str">
        <f t="shared" si="35"/>
        <v>SA08</v>
      </c>
      <c r="R34" s="64" t="str">
        <f t="shared" si="36"/>
        <v>RON</v>
      </c>
      <c r="S34" s="64" t="str">
        <f t="shared" si="37"/>
        <v>G IV</v>
      </c>
      <c r="T34" s="64" t="str">
        <f t="shared" si="38"/>
        <v>T7-HNA</v>
      </c>
      <c r="U34" s="64" t="str">
        <f t="shared" si="39"/>
        <v>AFM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1</v>
      </c>
      <c r="AI34" s="137">
        <f>COUNTIFS($AE$18:$AE$167,"&gt;17:00",$AE$18:$AE$167,"&lt;=18:00")</f>
        <v>5</v>
      </c>
      <c r="AJ34" s="138">
        <f t="shared" si="8"/>
        <v>6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3</v>
      </c>
      <c r="AR34" s="187">
        <f t="shared" si="42"/>
        <v>3</v>
      </c>
      <c r="AS34" s="187">
        <f t="shared" si="42"/>
        <v>1</v>
      </c>
      <c r="AT34" s="187">
        <f t="shared" si="42"/>
        <v>2</v>
      </c>
      <c r="AU34" s="187">
        <f t="shared" si="42"/>
        <v>3</v>
      </c>
      <c r="AV34" s="187">
        <f t="shared" si="42"/>
        <v>2</v>
      </c>
      <c r="AW34" s="187">
        <f t="shared" si="42"/>
        <v>3</v>
      </c>
      <c r="AX34" s="187">
        <f t="shared" si="42"/>
        <v>4</v>
      </c>
      <c r="AY34" s="187">
        <f t="shared" si="42"/>
        <v>5</v>
      </c>
      <c r="AZ34" s="187">
        <f t="shared" si="42"/>
        <v>7</v>
      </c>
      <c r="BA34" s="187">
        <f t="shared" si="42"/>
        <v>3</v>
      </c>
      <c r="BB34" s="187">
        <f t="shared" si="42"/>
        <v>4</v>
      </c>
      <c r="BC34" s="187">
        <f t="shared" si="42"/>
        <v>5</v>
      </c>
      <c r="BD34" s="187">
        <f t="shared" si="42"/>
        <v>0</v>
      </c>
      <c r="BE34" s="187">
        <f t="shared" si="42"/>
        <v>9</v>
      </c>
      <c r="BF34" s="187">
        <f t="shared" si="42"/>
        <v>3</v>
      </c>
      <c r="BG34" s="187">
        <f t="shared" si="42"/>
        <v>4</v>
      </c>
      <c r="BH34" s="187">
        <f t="shared" si="42"/>
        <v>3</v>
      </c>
      <c r="BI34" s="187">
        <f t="shared" si="42"/>
        <v>3</v>
      </c>
      <c r="BJ34" s="188">
        <f t="shared" si="42"/>
        <v>0</v>
      </c>
    </row>
    <row r="35">
      <c r="A35" s="168">
        <v>18.0</v>
      </c>
      <c r="B35" s="298" t="s">
        <v>736</v>
      </c>
      <c r="C35" s="298" t="s">
        <v>737</v>
      </c>
      <c r="D35" s="259" t="s">
        <v>7</v>
      </c>
      <c r="E35" s="148" t="b">
        <v>0</v>
      </c>
      <c r="F35" s="148"/>
      <c r="G35" s="150" t="b">
        <v>0</v>
      </c>
      <c r="H35" s="228" t="s">
        <v>1146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298" t="s">
        <v>738</v>
      </c>
      <c r="N35" s="170"/>
      <c r="O35" s="155" t="str">
        <f t="shared" si="34"/>
        <v>RON</v>
      </c>
      <c r="Q35" s="64" t="str">
        <f t="shared" si="35"/>
        <v>SA09</v>
      </c>
      <c r="R35" s="64" t="str">
        <f t="shared" si="36"/>
        <v>RON</v>
      </c>
      <c r="S35" s="64" t="str">
        <f t="shared" si="37"/>
        <v>L 1000</v>
      </c>
      <c r="T35" s="64" t="str">
        <f t="shared" si="38"/>
        <v>N-227GV</v>
      </c>
      <c r="U35" s="64" t="str">
        <f t="shared" si="39"/>
        <v>PREMI</v>
      </c>
      <c r="V35" s="158" t="s">
        <v>1148</v>
      </c>
      <c r="W35" s="159" t="str">
        <f t="shared" si="5"/>
        <v>T7-X14</v>
      </c>
      <c r="X35" s="160" t="str">
        <f t="shared" si="6"/>
        <v>G VI</v>
      </c>
      <c r="Y35" s="161" t="str">
        <f t="shared" si="7"/>
        <v>AFM</v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9</v>
      </c>
      <c r="AI35" s="165">
        <f>COUNTIFS($AE$18:$AE$167,"&gt;18:00",$AE$18:$AE$167,"&lt;=19:00")</f>
        <v>4</v>
      </c>
      <c r="AJ35" s="109">
        <f t="shared" si="8"/>
        <v>13</v>
      </c>
    </row>
    <row r="36">
      <c r="A36" s="115">
        <v>19.0</v>
      </c>
      <c r="B36" s="297" t="s">
        <v>920</v>
      </c>
      <c r="C36" s="297" t="s">
        <v>328</v>
      </c>
      <c r="D36" s="252" t="s">
        <v>7</v>
      </c>
      <c r="E36" s="119" t="b">
        <v>0</v>
      </c>
      <c r="F36" s="119"/>
      <c r="G36" s="120" t="b">
        <v>0</v>
      </c>
      <c r="H36" s="230" t="s">
        <v>1147</v>
      </c>
      <c r="I36" s="122" t="str">
        <f>IF(K36&gt;1,VLOOKUP(K36,DB!$A$4:$B$500,2,0),"")</f>
        <v/>
      </c>
      <c r="J36" s="123" t="str">
        <f>IF(L36&gt;1,VLOOKUP(L36,DB!$A$4:$B$500,2,0),"")</f>
        <v/>
      </c>
      <c r="K36" s="124"/>
      <c r="L36" s="120"/>
      <c r="M36" s="297" t="s">
        <v>1153</v>
      </c>
      <c r="N36" s="171"/>
      <c r="O36" s="128" t="str">
        <f t="shared" si="34"/>
        <v>RON</v>
      </c>
      <c r="Q36" s="64" t="str">
        <f t="shared" si="35"/>
        <v>SA10</v>
      </c>
      <c r="R36" s="64" t="str">
        <f t="shared" si="36"/>
        <v>RON</v>
      </c>
      <c r="S36" s="64" t="str">
        <f t="shared" si="37"/>
        <v>GLEX</v>
      </c>
      <c r="T36" s="64" t="str">
        <f t="shared" si="38"/>
        <v>VP-CGO</v>
      </c>
      <c r="U36" s="64" t="str">
        <f t="shared" si="39"/>
        <v>AFM</v>
      </c>
      <c r="V36" s="129" t="s">
        <v>1140</v>
      </c>
      <c r="W36" s="130" t="str">
        <f t="shared" si="5"/>
        <v>PK-OTR</v>
      </c>
      <c r="X36" s="131" t="str">
        <f t="shared" si="6"/>
        <v>ATR 72</v>
      </c>
      <c r="Y36" s="132" t="str">
        <f t="shared" si="7"/>
        <v>TAS</v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4</v>
      </c>
      <c r="AI36" s="137">
        <f>COUNTIFS($AE$18:$AE$167,"&gt;19:00",$AE$18:$AE$167,"&lt;=20:00")</f>
        <v>7</v>
      </c>
      <c r="AJ36" s="138">
        <f t="shared" si="8"/>
        <v>11</v>
      </c>
    </row>
    <row r="37">
      <c r="A37" s="168">
        <v>20.0</v>
      </c>
      <c r="B37" s="145" t="s">
        <v>885</v>
      </c>
      <c r="C37" s="298" t="s">
        <v>703</v>
      </c>
      <c r="D37" s="259" t="s">
        <v>7</v>
      </c>
      <c r="E37" s="189" t="b">
        <v>0</v>
      </c>
      <c r="F37" s="148"/>
      <c r="G37" s="190" t="b">
        <v>0</v>
      </c>
      <c r="H37" s="228" t="s">
        <v>1150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298" t="s">
        <v>738</v>
      </c>
      <c r="N37" s="170"/>
      <c r="O37" s="155" t="str">
        <f t="shared" si="34"/>
        <v>RON</v>
      </c>
      <c r="Q37" s="64" t="str">
        <f t="shared" si="35"/>
        <v>SA12</v>
      </c>
      <c r="R37" s="64" t="str">
        <f t="shared" si="36"/>
        <v>RON</v>
      </c>
      <c r="S37" s="64" t="str">
        <f t="shared" si="37"/>
        <v>CL 850</v>
      </c>
      <c r="T37" s="64" t="str">
        <f t="shared" si="38"/>
        <v>PK-IDR</v>
      </c>
      <c r="U37" s="64" t="str">
        <f t="shared" si="39"/>
        <v>PREMI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6</v>
      </c>
      <c r="AI37" s="165">
        <f>COUNTIFS($AE$18:$AE$167,"&gt;20:00",$AE$18:$AE$167,"&lt;=21:00")</f>
        <v>2</v>
      </c>
      <c r="AJ37" s="109">
        <f t="shared" si="8"/>
        <v>8</v>
      </c>
    </row>
    <row r="38">
      <c r="A38" s="115">
        <v>21.0</v>
      </c>
      <c r="B38" s="297" t="s">
        <v>1051</v>
      </c>
      <c r="C38" s="297" t="s">
        <v>1052</v>
      </c>
      <c r="D38" s="252" t="s">
        <v>7</v>
      </c>
      <c r="E38" s="191" t="b">
        <v>0</v>
      </c>
      <c r="F38" s="119">
        <v>0.5402777777777777</v>
      </c>
      <c r="G38" s="192" t="b">
        <v>1</v>
      </c>
      <c r="H38" s="230" t="s">
        <v>1156</v>
      </c>
      <c r="I38" s="122" t="str">
        <f>IF(K38&gt;1,VLOOKUP(K38,DB!$A$4:$B$500,2,0),"")</f>
        <v>EX RON</v>
      </c>
      <c r="J38" s="120" t="s">
        <v>1325</v>
      </c>
      <c r="K38" s="124" t="s">
        <v>7</v>
      </c>
      <c r="L38" s="120"/>
      <c r="M38" s="297" t="s">
        <v>1253</v>
      </c>
      <c r="N38" s="193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0</v>
      </c>
      <c r="AA38" s="64"/>
      <c r="AC38" s="133"/>
      <c r="AD38" s="133" t="str">
        <f t="shared" si="40"/>
        <v>-</v>
      </c>
      <c r="AE38" s="133">
        <f t="shared" si="41"/>
        <v>0.5402777778</v>
      </c>
      <c r="AF38" s="134">
        <v>0.8756944444444444</v>
      </c>
      <c r="AG38" s="135">
        <v>0.9166666666666666</v>
      </c>
      <c r="AH38" s="136">
        <f>COUNTIFS($AD$18:$AD$167,"&gt;21:00",$AD$18:$AD$167,"&lt;=22:00")</f>
        <v>3</v>
      </c>
      <c r="AI38" s="137">
        <f>COUNTIFS($AE$18:$AE$167,"&gt;21:00",$AE$18:$AE$167,"&lt;=22:00")</f>
        <v>2</v>
      </c>
      <c r="AJ38" s="138">
        <f t="shared" si="8"/>
        <v>5</v>
      </c>
    </row>
    <row r="39">
      <c r="A39" s="168">
        <v>22.0</v>
      </c>
      <c r="B39" s="298" t="s">
        <v>921</v>
      </c>
      <c r="C39" s="298" t="s">
        <v>697</v>
      </c>
      <c r="D39" s="259" t="s">
        <v>7</v>
      </c>
      <c r="E39" s="199" t="b">
        <v>0</v>
      </c>
      <c r="F39" s="148"/>
      <c r="G39" s="190" t="b">
        <v>0</v>
      </c>
      <c r="H39" s="228" t="s">
        <v>1151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298" t="s">
        <v>1138</v>
      </c>
      <c r="N39" s="200"/>
      <c r="O39" s="155" t="str">
        <f t="shared" si="34"/>
        <v>RON</v>
      </c>
      <c r="Q39" s="64" t="str">
        <f t="shared" si="35"/>
        <v>SA14</v>
      </c>
      <c r="R39" s="64" t="str">
        <f t="shared" si="36"/>
        <v>RON</v>
      </c>
      <c r="S39" s="64" t="str">
        <f t="shared" si="37"/>
        <v>EMB 135</v>
      </c>
      <c r="T39" s="64" t="str">
        <f t="shared" si="38"/>
        <v>VP-CLL</v>
      </c>
      <c r="U39" s="64" t="str">
        <f t="shared" si="39"/>
        <v>KARISMA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5</v>
      </c>
      <c r="AI39" s="165">
        <f>COUNTIFS($AE$18:$AE$167,"&gt;22:00",$AE$18:$AE$167,"&lt;=23:00")</f>
        <v>4</v>
      </c>
      <c r="AJ39" s="109">
        <f t="shared" si="8"/>
        <v>9</v>
      </c>
    </row>
    <row r="40">
      <c r="A40" s="115">
        <v>23.0</v>
      </c>
      <c r="B40" s="297" t="s">
        <v>1053</v>
      </c>
      <c r="C40" s="297" t="s">
        <v>934</v>
      </c>
      <c r="D40" s="252" t="s">
        <v>7</v>
      </c>
      <c r="E40" s="206" t="b">
        <v>0</v>
      </c>
      <c r="F40" s="119">
        <v>0.14930555555555555</v>
      </c>
      <c r="G40" s="192" t="b">
        <v>1</v>
      </c>
      <c r="H40" s="230" t="s">
        <v>1161</v>
      </c>
      <c r="I40" s="122" t="str">
        <f>IF(K40&gt;1,VLOOKUP(K40,DB!$A$4:$B$500,2,0),"")</f>
        <v>EX RON</v>
      </c>
      <c r="J40" s="120" t="s">
        <v>1251</v>
      </c>
      <c r="K40" s="124" t="s">
        <v>7</v>
      </c>
      <c r="L40" s="120"/>
      <c r="M40" s="297" t="s">
        <v>1253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PK-GRD</v>
      </c>
      <c r="X40" s="131" t="str">
        <f t="shared" si="6"/>
        <v>BBJ 2</v>
      </c>
      <c r="Y40" s="132" t="str">
        <f t="shared" si="7"/>
        <v>PTN</v>
      </c>
      <c r="Z40" s="104" t="b">
        <v>0</v>
      </c>
      <c r="AA40" s="64"/>
      <c r="AC40" s="133"/>
      <c r="AD40" s="133" t="str">
        <f t="shared" si="40"/>
        <v>-</v>
      </c>
      <c r="AE40" s="133">
        <f t="shared" si="41"/>
        <v>0.1493055556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0</v>
      </c>
      <c r="AJ40" s="198">
        <f t="shared" si="8"/>
        <v>1</v>
      </c>
    </row>
    <row r="41">
      <c r="A41" s="168">
        <v>24.0</v>
      </c>
      <c r="B41" s="298" t="s">
        <v>708</v>
      </c>
      <c r="C41" s="298" t="s">
        <v>709</v>
      </c>
      <c r="D41" s="259" t="s">
        <v>7</v>
      </c>
      <c r="E41" s="199" t="b">
        <v>0</v>
      </c>
      <c r="F41" s="148">
        <v>0.48680555555555555</v>
      </c>
      <c r="G41" s="190" t="b">
        <v>1</v>
      </c>
      <c r="H41" s="228" t="s">
        <v>1152</v>
      </c>
      <c r="I41" s="152" t="str">
        <f>IF(K41&gt;1,VLOOKUP(K41,DB!$A$4:$B$500,2,0),"")</f>
        <v>EX RON</v>
      </c>
      <c r="J41" s="150" t="s">
        <v>1087</v>
      </c>
      <c r="K41" s="169" t="s">
        <v>7</v>
      </c>
      <c r="L41" s="150"/>
      <c r="M41" s="168" t="str">
        <f>IF(B41&gt;1,VLOOKUP(B41,DB!$D$4:$F$800,3,0),"")</f>
        <v>JIP</v>
      </c>
      <c r="N41" s="211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>T7-HNA</v>
      </c>
      <c r="X41" s="160" t="str">
        <f t="shared" si="6"/>
        <v>G IV</v>
      </c>
      <c r="Y41" s="161" t="str">
        <f t="shared" si="7"/>
        <v>AFM</v>
      </c>
      <c r="Z41" s="104" t="b">
        <v>0</v>
      </c>
      <c r="AA41" s="64"/>
      <c r="AC41" s="133"/>
      <c r="AD41" s="133" t="str">
        <f t="shared" si="40"/>
        <v>-</v>
      </c>
      <c r="AE41" s="133">
        <f t="shared" si="41"/>
        <v>0.4868055556</v>
      </c>
      <c r="AF41" s="201" t="s">
        <v>1123</v>
      </c>
      <c r="AG41" s="202"/>
      <c r="AH41" s="203">
        <f t="shared" ref="AH41:AJ41" si="43">SUM(AH17:AH40)</f>
        <v>80</v>
      </c>
      <c r="AI41" s="204">
        <f t="shared" si="43"/>
        <v>80</v>
      </c>
      <c r="AJ41" s="204">
        <f t="shared" si="43"/>
        <v>160</v>
      </c>
    </row>
    <row r="42">
      <c r="A42" s="205">
        <v>25.0</v>
      </c>
      <c r="B42" s="297" t="s">
        <v>912</v>
      </c>
      <c r="C42" s="117" t="str">
        <f>IF(B42&gt;1,VLOOKUP(B42,DB!$D$4:$E$800,2,0),"")</f>
        <v>G VI</v>
      </c>
      <c r="D42" s="252" t="s">
        <v>7</v>
      </c>
      <c r="E42" s="206" t="b">
        <v>0</v>
      </c>
      <c r="F42" s="119">
        <v>0.5555555555555556</v>
      </c>
      <c r="G42" s="192" t="b">
        <v>1</v>
      </c>
      <c r="H42" s="230" t="s">
        <v>1204</v>
      </c>
      <c r="I42" s="122" t="str">
        <f>IF(K42&gt;1,VLOOKUP(K42,DB!$A$4:$B$500,2,0),"")</f>
        <v/>
      </c>
      <c r="J42" s="120" t="s">
        <v>1148</v>
      </c>
      <c r="K42" s="124"/>
      <c r="L42" s="120"/>
      <c r="M42" s="297" t="s">
        <v>1153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N-227GV</v>
      </c>
      <c r="X42" s="131" t="str">
        <f t="shared" si="6"/>
        <v>L 1000</v>
      </c>
      <c r="Y42" s="132" t="str">
        <f t="shared" si="7"/>
        <v>PREMI</v>
      </c>
      <c r="Z42" s="104" t="b">
        <v>0</v>
      </c>
      <c r="AA42" s="64"/>
      <c r="AC42" s="133"/>
      <c r="AD42" s="133" t="str">
        <f t="shared" si="40"/>
        <v>-</v>
      </c>
      <c r="AE42" s="133">
        <f t="shared" si="41"/>
        <v>0.5555555556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8</v>
      </c>
      <c r="AJ42" s="210">
        <f t="shared" ref="AJ42:AJ43" si="46">SUM(AH42:AI42)</f>
        <v>13</v>
      </c>
    </row>
    <row r="43">
      <c r="A43" s="168">
        <v>26.0</v>
      </c>
      <c r="B43" s="298" t="s">
        <v>969</v>
      </c>
      <c r="C43" s="146" t="str">
        <f>IF(B43&gt;1,VLOOKUP(B43,DB!$D$4:$E$800,2,0),"")</f>
        <v>ATR 72</v>
      </c>
      <c r="D43" s="259" t="s">
        <v>7</v>
      </c>
      <c r="E43" s="199" t="b">
        <v>0</v>
      </c>
      <c r="F43" s="148">
        <v>0.6486111111111111</v>
      </c>
      <c r="G43" s="190" t="b">
        <v>1</v>
      </c>
      <c r="H43" s="228" t="s">
        <v>1192</v>
      </c>
      <c r="I43" s="221"/>
      <c r="J43" s="150" t="s">
        <v>1140</v>
      </c>
      <c r="K43" s="169"/>
      <c r="L43" s="150"/>
      <c r="M43" s="298" t="s">
        <v>1134</v>
      </c>
      <c r="N43" s="200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0</v>
      </c>
      <c r="AA43" s="64"/>
      <c r="AC43" s="133"/>
      <c r="AD43" s="133" t="str">
        <f t="shared" si="40"/>
        <v>-</v>
      </c>
      <c r="AE43" s="133">
        <f t="shared" si="41"/>
        <v>0.6486111111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5</v>
      </c>
      <c r="AJ43" s="215">
        <f t="shared" si="46"/>
        <v>9</v>
      </c>
    </row>
    <row r="44">
      <c r="A44" s="115">
        <v>27.0</v>
      </c>
      <c r="B44" s="297" t="s">
        <v>888</v>
      </c>
      <c r="C44" s="117" t="str">
        <f>IF(B44&gt;1,VLOOKUP(B44,DB!$D$4:$E$800,2,0),"")</f>
        <v>EMB 135</v>
      </c>
      <c r="D44" s="252" t="s">
        <v>7</v>
      </c>
      <c r="E44" s="191" t="b">
        <v>0</v>
      </c>
      <c r="F44" s="119">
        <v>0.7020560185192153</v>
      </c>
      <c r="G44" s="192" t="b">
        <v>1</v>
      </c>
      <c r="H44" s="230" t="s">
        <v>1193</v>
      </c>
      <c r="I44" s="122" t="str">
        <f>IF(K44&gt;1,VLOOKUP(K44,DB!$A$4:$B$500,2,0),"")</f>
        <v/>
      </c>
      <c r="J44" s="120" t="s">
        <v>1161</v>
      </c>
      <c r="K44" s="124"/>
      <c r="L44" s="120"/>
      <c r="M44" s="297" t="s">
        <v>759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N-939AP</v>
      </c>
      <c r="X44" s="131" t="str">
        <f t="shared" si="6"/>
        <v>GLEX</v>
      </c>
      <c r="Y44" s="132" t="str">
        <f t="shared" si="7"/>
        <v>BIOMANTARA</v>
      </c>
      <c r="Z44" s="104" t="b">
        <v>0</v>
      </c>
      <c r="AA44" s="64"/>
      <c r="AC44" s="133"/>
      <c r="AD44" s="133" t="str">
        <f t="shared" si="40"/>
        <v>-</v>
      </c>
      <c r="AE44" s="133">
        <f t="shared" si="41"/>
        <v>0.7020560185</v>
      </c>
    </row>
    <row r="45">
      <c r="A45" s="168">
        <v>28.0</v>
      </c>
      <c r="B45" s="298" t="s">
        <v>327</v>
      </c>
      <c r="C45" s="146" t="str">
        <f>IF(B45&gt;1,VLOOKUP(B45,DB!$D$4:$E$800,2,0),"")</f>
        <v>GLEX</v>
      </c>
      <c r="D45" s="259" t="s">
        <v>7</v>
      </c>
      <c r="E45" s="189" t="b">
        <v>0</v>
      </c>
      <c r="F45" s="148">
        <v>0.6194211458350765</v>
      </c>
      <c r="G45" s="190" t="b">
        <v>1</v>
      </c>
      <c r="H45" s="228" t="s">
        <v>1197</v>
      </c>
      <c r="I45" s="152" t="str">
        <f>IF(K45&gt;1,VLOOKUP(K45,DB!$A$4:$B$500,2,0),"")</f>
        <v/>
      </c>
      <c r="J45" s="150" t="s">
        <v>1140</v>
      </c>
      <c r="K45" s="169"/>
      <c r="L45" s="150"/>
      <c r="M45" s="168" t="str">
        <f>IF(B45&gt;1,VLOOKUP(B45,DB!$D$4:$F$800,3,0),"")</f>
        <v>BIOMANTARA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0</v>
      </c>
      <c r="AA45" s="64"/>
      <c r="AC45" s="133"/>
      <c r="AD45" s="133" t="str">
        <f t="shared" si="40"/>
        <v>-</v>
      </c>
      <c r="AE45" s="133">
        <f t="shared" si="41"/>
        <v>0.6194211458</v>
      </c>
    </row>
    <row r="46">
      <c r="A46" s="115">
        <v>29.0</v>
      </c>
      <c r="B46" s="297" t="s">
        <v>299</v>
      </c>
      <c r="C46" s="117" t="str">
        <f>IF(B46&gt;1,VLOOKUP(B46,DB!$D$4:$E$800,2,0),"")</f>
        <v>A 320</v>
      </c>
      <c r="D46" s="252" t="s">
        <v>7</v>
      </c>
      <c r="E46" s="191" t="b">
        <v>0</v>
      </c>
      <c r="F46" s="119">
        <v>0.46944444444444444</v>
      </c>
      <c r="G46" s="192" t="b">
        <v>1</v>
      </c>
      <c r="H46" s="230" t="s">
        <v>1076</v>
      </c>
      <c r="I46" s="122" t="str">
        <f>IF(K46&gt;1,VLOOKUP(K46,DB!$A$4:$B$500,2,0),"")</f>
        <v>EX RON</v>
      </c>
      <c r="J46" s="123" t="str">
        <f>IF(L46&gt;1,VLOOKUP(L46,DB!$A$4:$B$500,2,0),"")</f>
        <v>WAHQ</v>
      </c>
      <c r="K46" s="124" t="s">
        <v>7</v>
      </c>
      <c r="L46" s="120" t="s">
        <v>233</v>
      </c>
      <c r="M46" s="115" t="str">
        <f>IF(B46&gt;1,VLOOKUP(B46,DB!$D$4:$F$800,3,0),"")</f>
        <v>BATIK AIR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PK-GJT</v>
      </c>
      <c r="X46" s="131" t="str">
        <f t="shared" si="6"/>
        <v>ATR 72</v>
      </c>
      <c r="Y46" s="132" t="str">
        <f t="shared" si="7"/>
        <v>CITILINK</v>
      </c>
      <c r="Z46" s="104" t="b">
        <v>0</v>
      </c>
      <c r="AA46" s="64"/>
      <c r="AC46" s="133"/>
      <c r="AD46" s="133" t="str">
        <f t="shared" si="40"/>
        <v>-</v>
      </c>
      <c r="AE46" s="133">
        <f t="shared" si="41"/>
        <v>0.4694444444</v>
      </c>
    </row>
    <row r="47">
      <c r="A47" s="168">
        <v>30.0</v>
      </c>
      <c r="B47" s="168" t="s">
        <v>340</v>
      </c>
      <c r="C47" s="146" t="str">
        <f>IF(B47&gt;1,VLOOKUP(B47,DB!$D$4:$E$800,2,0),"")</f>
        <v>ATR 72</v>
      </c>
      <c r="D47" s="259" t="s">
        <v>7</v>
      </c>
      <c r="E47" s="231" t="b">
        <v>0</v>
      </c>
      <c r="F47" s="148">
        <v>0.5</v>
      </c>
      <c r="G47" s="190" t="b">
        <v>1</v>
      </c>
      <c r="H47" s="228" t="s">
        <v>1075</v>
      </c>
      <c r="I47" s="152" t="str">
        <f>IF(K47&gt;1,VLOOKUP(K47,DB!$A$4:$B$500,2,0),"")</f>
        <v>EX RON</v>
      </c>
      <c r="J47" s="150" t="s">
        <v>1195</v>
      </c>
      <c r="K47" s="169" t="s">
        <v>7</v>
      </c>
      <c r="L47" s="150"/>
      <c r="M47" s="168" t="str">
        <f>IF(B47&gt;1,VLOOKUP(B47,DB!$D$4:$F$800,3,0),"")</f>
        <v>CITILINK</v>
      </c>
      <c r="N47" s="17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VP-CLL</v>
      </c>
      <c r="X47" s="160" t="str">
        <f t="shared" si="6"/>
        <v>EMB 135</v>
      </c>
      <c r="Y47" s="161" t="str">
        <f t="shared" si="7"/>
        <v>KARISMA</v>
      </c>
      <c r="Z47" s="104" t="b">
        <v>0</v>
      </c>
      <c r="AA47" s="64"/>
      <c r="AC47" s="133"/>
      <c r="AD47" s="133" t="str">
        <f t="shared" si="40"/>
        <v>-</v>
      </c>
      <c r="AE47" s="133">
        <f t="shared" si="41"/>
        <v>0.5</v>
      </c>
    </row>
    <row r="48">
      <c r="A48" s="115">
        <v>31.0</v>
      </c>
      <c r="B48" s="115" t="s">
        <v>842</v>
      </c>
      <c r="C48" s="117" t="str">
        <f>IF(B48&gt;1,VLOOKUP(B48,DB!$D$4:$E$800,2,0),"")</f>
        <v>AVANTI</v>
      </c>
      <c r="D48" s="252" t="s">
        <v>7</v>
      </c>
      <c r="E48" s="229" t="b">
        <v>0</v>
      </c>
      <c r="F48" s="119"/>
      <c r="G48" s="192" t="b">
        <v>0</v>
      </c>
      <c r="H48" s="230" t="s">
        <v>1137</v>
      </c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">
        <v>1253</v>
      </c>
      <c r="N48" s="193"/>
      <c r="O48" s="128" t="str">
        <f t="shared" si="34"/>
        <v>RON</v>
      </c>
      <c r="Q48" s="64" t="str">
        <f t="shared" si="35"/>
        <v>NSA11</v>
      </c>
      <c r="R48" s="64" t="str">
        <f t="shared" si="36"/>
        <v>RON</v>
      </c>
      <c r="S48" s="64" t="str">
        <f t="shared" si="37"/>
        <v>AVANTI</v>
      </c>
      <c r="T48" s="64" t="str">
        <f t="shared" si="38"/>
        <v>9M-VEV</v>
      </c>
      <c r="U48" s="64" t="str">
        <f t="shared" si="39"/>
        <v>GAPURA</v>
      </c>
      <c r="V48" s="129" t="s">
        <v>1161</v>
      </c>
      <c r="W48" s="130" t="str">
        <f t="shared" si="5"/>
        <v>PK-RSS</v>
      </c>
      <c r="X48" s="131" t="str">
        <f t="shared" si="6"/>
        <v>EMB 135</v>
      </c>
      <c r="Y48" s="132" t="str">
        <f t="shared" si="7"/>
        <v>PTN</v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168" t="s">
        <v>383</v>
      </c>
      <c r="C49" s="146" t="str">
        <f>IF(B49&gt;1,VLOOKUP(B49,DB!$D$4:$E$800,2,0),"")</f>
        <v>A 320</v>
      </c>
      <c r="D49" s="259" t="s">
        <v>7</v>
      </c>
      <c r="E49" s="231" t="b">
        <v>0</v>
      </c>
      <c r="F49" s="148">
        <v>0.30694444444444446</v>
      </c>
      <c r="G49" s="190" t="b">
        <v>1</v>
      </c>
      <c r="H49" s="228" t="s">
        <v>1079</v>
      </c>
      <c r="I49" s="152" t="str">
        <f>IF(K49&gt;1,VLOOKUP(K49,DB!$A$4:$B$500,2,0),"")</f>
        <v>EX RON</v>
      </c>
      <c r="J49" s="153" t="str">
        <f>IF(L49&gt;1,VLOOKUP(L49,DB!$A$4:$B$500,2,0),"")</f>
        <v>WIMN</v>
      </c>
      <c r="K49" s="169" t="s">
        <v>7</v>
      </c>
      <c r="L49" s="150" t="s">
        <v>434</v>
      </c>
      <c r="M49" s="168" t="str">
        <f>IF(B49&gt;1,VLOOKUP(B49,DB!$D$4:$F$800,3,0),"")</f>
        <v>CITILINK</v>
      </c>
      <c r="N49" s="200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0.3069444444</v>
      </c>
    </row>
    <row r="50">
      <c r="A50" s="115">
        <v>33.0</v>
      </c>
      <c r="B50" s="115" t="s">
        <v>310</v>
      </c>
      <c r="C50" s="117" t="str">
        <f>IF(B50&gt;1,VLOOKUP(B50,DB!$D$4:$E$800,2,0),"")</f>
        <v>A 320</v>
      </c>
      <c r="D50" s="252" t="s">
        <v>7</v>
      </c>
      <c r="E50" s="229" t="b">
        <v>0</v>
      </c>
      <c r="F50" s="119">
        <v>0.4131944444444444</v>
      </c>
      <c r="G50" s="192" t="b">
        <v>1</v>
      </c>
      <c r="H50" s="230" t="s">
        <v>1081</v>
      </c>
      <c r="I50" s="122" t="str">
        <f>IF(K50&gt;1,VLOOKUP(K50,DB!$A$4:$B$500,2,0),"")</f>
        <v>EX RON</v>
      </c>
      <c r="J50" s="123" t="str">
        <f>IF(L50&gt;1,VLOOKUP(L50,DB!$A$4:$B$500,2,0),"")</f>
        <v>WAHS</v>
      </c>
      <c r="K50" s="124" t="s">
        <v>7</v>
      </c>
      <c r="L50" s="120" t="s">
        <v>258</v>
      </c>
      <c r="M50" s="115" t="str">
        <f>IF(B50&gt;1,VLOOKUP(B50,DB!$D$4:$F$800,3,0),"")</f>
        <v>BATIK AIR</v>
      </c>
      <c r="N50" s="193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PK-LZH</v>
      </c>
      <c r="X50" s="131" t="str">
        <f t="shared" si="6"/>
        <v>A 320</v>
      </c>
      <c r="Y50" s="132" t="str">
        <f t="shared" si="7"/>
        <v>BATIK AIR</v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0.4131944444</v>
      </c>
    </row>
    <row r="51">
      <c r="A51" s="168">
        <v>34.0</v>
      </c>
      <c r="B51" s="168" t="s">
        <v>626</v>
      </c>
      <c r="C51" s="146" t="str">
        <f>IF(B51&gt;1,VLOOKUP(B51,DB!$D$4:$E$800,2,0),"")</f>
        <v>B 738</v>
      </c>
      <c r="D51" s="259" t="s">
        <v>7</v>
      </c>
      <c r="E51" s="231" t="b">
        <v>0</v>
      </c>
      <c r="F51" s="148">
        <v>0.2534722222222222</v>
      </c>
      <c r="G51" s="190" t="b">
        <v>1</v>
      </c>
      <c r="H51" s="228" t="s">
        <v>1087</v>
      </c>
      <c r="I51" s="152" t="str">
        <f>IF(K51&gt;1,VLOOKUP(K51,DB!$A$4:$B$500,2,0),"")</f>
        <v>EX RON</v>
      </c>
      <c r="J51" s="153" t="str">
        <f>IF(L51&gt;1,VLOOKUP(L51,DB!$A$4:$B$500,2,0),"")</f>
        <v>WIMM</v>
      </c>
      <c r="K51" s="169" t="s">
        <v>7</v>
      </c>
      <c r="L51" s="150" t="s">
        <v>71</v>
      </c>
      <c r="M51" s="168" t="str">
        <f>IF(B51&gt;1,VLOOKUP(B51,DB!$D$4:$F$800,3,0),"")</f>
        <v>GARUDA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PK-LAT</v>
      </c>
      <c r="X51" s="160" t="str">
        <f t="shared" si="6"/>
        <v>A 320</v>
      </c>
      <c r="Y51" s="161" t="str">
        <f t="shared" si="7"/>
        <v>BATIK AIR</v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0.2534722222</v>
      </c>
    </row>
    <row r="52">
      <c r="A52" s="115">
        <v>35.0</v>
      </c>
      <c r="B52" s="115" t="s">
        <v>321</v>
      </c>
      <c r="C52" s="117" t="str">
        <f>IF(B52&gt;1,VLOOKUP(B52,DB!$D$4:$E$800,2,0),"")</f>
        <v>A 320</v>
      </c>
      <c r="D52" s="252" t="s">
        <v>7</v>
      </c>
      <c r="E52" s="229" t="b">
        <v>0</v>
      </c>
      <c r="F52" s="119">
        <v>0.30694444444444446</v>
      </c>
      <c r="G52" s="192" t="b">
        <v>1</v>
      </c>
      <c r="H52" s="230" t="s">
        <v>1078</v>
      </c>
      <c r="I52" s="122" t="str">
        <f>IF(K52&gt;1,VLOOKUP(K52,DB!$A$4:$B$500,2,0),"")</f>
        <v>EX RON</v>
      </c>
      <c r="J52" s="123" t="str">
        <f>IF(L52&gt;1,VLOOKUP(L52,DB!$A$4:$B$500,2,0),"")</f>
        <v>WARA</v>
      </c>
      <c r="K52" s="124" t="s">
        <v>7</v>
      </c>
      <c r="L52" s="120" t="s">
        <v>267</v>
      </c>
      <c r="M52" s="115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0.3069444444</v>
      </c>
    </row>
    <row r="53">
      <c r="A53" s="168">
        <v>36.0</v>
      </c>
      <c r="B53" s="168" t="s">
        <v>379</v>
      </c>
      <c r="C53" s="146" t="str">
        <f>IF(B53&gt;1,VLOOKUP(B53,DB!$D$4:$E$800,2,0),"")</f>
        <v>A 320</v>
      </c>
      <c r="D53" s="259" t="s">
        <v>7</v>
      </c>
      <c r="E53" s="231" t="b">
        <v>0</v>
      </c>
      <c r="F53" s="148">
        <v>0.3159722222222222</v>
      </c>
      <c r="G53" s="190" t="b">
        <v>1</v>
      </c>
      <c r="H53" s="228" t="s">
        <v>1084</v>
      </c>
      <c r="I53" s="152" t="str">
        <f>IF(K53&gt;1,VLOOKUP(K53,DB!$A$4:$B$500,2,0),"")</f>
        <v>EX RON</v>
      </c>
      <c r="J53" s="153" t="str">
        <f>IF(L53&gt;1,VLOOKUP(L53,DB!$A$4:$B$500,2,0),"")</f>
        <v>WAHI</v>
      </c>
      <c r="K53" s="169" t="s">
        <v>7</v>
      </c>
      <c r="L53" s="150" t="s">
        <v>577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0.3159722222</v>
      </c>
    </row>
    <row r="54">
      <c r="A54" s="115">
        <v>37.0</v>
      </c>
      <c r="B54" s="115" t="s">
        <v>715</v>
      </c>
      <c r="C54" s="117" t="str">
        <f>IF(B54&gt;1,VLOOKUP(B54,DB!$D$4:$E$800,2,0),"")</f>
        <v>ATR 72</v>
      </c>
      <c r="D54" s="252" t="s">
        <v>7</v>
      </c>
      <c r="E54" s="229" t="b">
        <v>0</v>
      </c>
      <c r="F54" s="119">
        <v>0.7833333333333333</v>
      </c>
      <c r="G54" s="192" t="b">
        <v>1</v>
      </c>
      <c r="H54" s="230" t="s">
        <v>1194</v>
      </c>
      <c r="I54" s="122" t="str">
        <f>IF(K54&gt;1,VLOOKUP(K54,DB!$A$4:$B$500,2,0),"")</f>
        <v>EX RON</v>
      </c>
      <c r="J54" s="120" t="s">
        <v>1080</v>
      </c>
      <c r="K54" s="124" t="s">
        <v>7</v>
      </c>
      <c r="L54" s="120"/>
      <c r="M54" s="115" t="str">
        <f>IF(B54&gt;1,VLOOKUP(B54,DB!$D$4:$F$800,3,0),"")</f>
        <v>PELITA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0.7833333333</v>
      </c>
    </row>
    <row r="55">
      <c r="A55" s="168">
        <v>38.0</v>
      </c>
      <c r="B55" s="168" t="s">
        <v>280</v>
      </c>
      <c r="C55" s="146" t="str">
        <f>IF(B55&gt;1,VLOOKUP(B55,DB!$D$4:$E$800,2,0),"")</f>
        <v>A 320</v>
      </c>
      <c r="D55" s="259" t="s">
        <v>7</v>
      </c>
      <c r="E55" s="231" t="b">
        <v>0</v>
      </c>
      <c r="F55" s="148">
        <v>0.22777777777777777</v>
      </c>
      <c r="G55" s="190" t="b">
        <v>1</v>
      </c>
      <c r="H55" s="228" t="s">
        <v>1085</v>
      </c>
      <c r="I55" s="152" t="str">
        <f>IF(K55&gt;1,VLOOKUP(K55,DB!$A$4:$B$500,2,0),"")</f>
        <v>EX RON</v>
      </c>
      <c r="J55" s="153" t="str">
        <f>IF(L55&gt;1,VLOOKUP(L55,DB!$A$4:$B$500,2,0),"")</f>
        <v>WARR</v>
      </c>
      <c r="K55" s="169" t="s">
        <v>7</v>
      </c>
      <c r="L55" s="150" t="s">
        <v>208</v>
      </c>
      <c r="M55" s="168" t="str">
        <f>IF(B55&gt;1,VLOOKUP(B55,DB!$D$4:$F$800,3,0),"")</f>
        <v>BATIK AIR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0.2277777778</v>
      </c>
      <c r="AF55" s="4"/>
    </row>
    <row r="56">
      <c r="A56" s="115">
        <v>39.0</v>
      </c>
      <c r="B56" s="115" t="s">
        <v>76</v>
      </c>
      <c r="C56" s="117" t="str">
        <f>IF(B56&gt;1,VLOOKUP(B56,DB!$D$4:$E$800,2,0),"")</f>
        <v>A 320</v>
      </c>
      <c r="D56" s="252" t="s">
        <v>7</v>
      </c>
      <c r="E56" s="229" t="b">
        <v>0</v>
      </c>
      <c r="F56" s="119">
        <v>0.37777777777777777</v>
      </c>
      <c r="G56" s="192" t="b">
        <v>1</v>
      </c>
      <c r="H56" s="230" t="s">
        <v>1080</v>
      </c>
      <c r="I56" s="122" t="str">
        <f>IF(K56&gt;1,VLOOKUP(K56,DB!$A$4:$B$500,2,0),"")</f>
        <v>EX RON</v>
      </c>
      <c r="J56" s="123" t="str">
        <f>IF(L56&gt;1,VLOOKUP(L56,DB!$A$4:$B$500,2,0),"")</f>
        <v>WARR</v>
      </c>
      <c r="K56" s="124" t="s">
        <v>7</v>
      </c>
      <c r="L56" s="120" t="s">
        <v>212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0.3777777778</v>
      </c>
      <c r="AF56" s="4"/>
    </row>
    <row r="57">
      <c r="A57" s="168">
        <v>40.0</v>
      </c>
      <c r="B57" s="168" t="s">
        <v>699</v>
      </c>
      <c r="C57" s="146" t="str">
        <f>IF(B57&gt;1,VLOOKUP(B57,DB!$D$4:$E$800,2,0),"")</f>
        <v>G IV</v>
      </c>
      <c r="D57" s="259" t="s">
        <v>7</v>
      </c>
      <c r="E57" s="231" t="b">
        <v>0</v>
      </c>
      <c r="F57" s="148">
        <v>0.48541666666666666</v>
      </c>
      <c r="G57" s="190" t="b">
        <v>1</v>
      </c>
      <c r="H57" s="228" t="s">
        <v>1149</v>
      </c>
      <c r="I57" s="152" t="str">
        <f>IF(K57&gt;1,VLOOKUP(K57,DB!$A$4:$B$500,2,0),"")</f>
        <v>EX RON</v>
      </c>
      <c r="J57" s="150" t="s">
        <v>1081</v>
      </c>
      <c r="K57" s="169" t="s">
        <v>7</v>
      </c>
      <c r="L57" s="150"/>
      <c r="M57" s="168" t="str">
        <f>IF(B57&gt;1,VLOOKUP(B57,DB!$D$4:$F$800,3,0),"")</f>
        <v>JETSET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0.4854166667</v>
      </c>
      <c r="AF57" s="4"/>
    </row>
    <row r="58">
      <c r="A58" s="115">
        <v>41.0</v>
      </c>
      <c r="B58" s="115" t="s">
        <v>24</v>
      </c>
      <c r="C58" s="117" t="str">
        <f>IF(B58&gt;1,VLOOKUP(B58,DB!$D$4:$E$800,2,0),"")</f>
        <v>B 733</v>
      </c>
      <c r="D58" s="252">
        <v>0.1701388888888889</v>
      </c>
      <c r="E58" s="224" t="b">
        <v>1</v>
      </c>
      <c r="F58" s="119">
        <v>0.3402777777777778</v>
      </c>
      <c r="G58" s="120" t="b">
        <v>1</v>
      </c>
      <c r="H58" s="230" t="s">
        <v>1088</v>
      </c>
      <c r="I58" s="219" t="s">
        <v>23</v>
      </c>
      <c r="J58" s="120" t="s">
        <v>23</v>
      </c>
      <c r="K58" s="124"/>
      <c r="L58" s="120"/>
      <c r="M58" s="115" t="str">
        <f>IF(B58&gt;1,VLOOKUP(B58,DB!$D$4:$F$800,3,0),"")</f>
        <v>AIRNESIA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0.1701388889</v>
      </c>
      <c r="AE58" s="133">
        <f t="shared" si="41"/>
        <v>0.3402777778</v>
      </c>
      <c r="AF58" s="4"/>
    </row>
    <row r="59">
      <c r="A59" s="168">
        <v>42.0</v>
      </c>
      <c r="B59" s="168" t="s">
        <v>810</v>
      </c>
      <c r="C59" s="146" t="str">
        <f>IF(B59&gt;1,VLOOKUP(B59,DB!$D$4:$E$800,2,0),"")</f>
        <v>ATR 72</v>
      </c>
      <c r="D59" s="259">
        <v>0.175</v>
      </c>
      <c r="E59" s="226" t="b">
        <v>1</v>
      </c>
      <c r="F59" s="148">
        <v>0.2513888888888889</v>
      </c>
      <c r="G59" s="227" t="b">
        <v>1</v>
      </c>
      <c r="H59" s="228" t="s">
        <v>1077</v>
      </c>
      <c r="I59" s="221" t="s">
        <v>1171</v>
      </c>
      <c r="J59" s="150" t="s">
        <v>422</v>
      </c>
      <c r="K59" s="169"/>
      <c r="L59" s="150"/>
      <c r="M59" s="168" t="str">
        <f>IF(B59&gt;1,VLOOKUP(B59,DB!$D$4:$F$800,3,0),"")</f>
        <v>TRAVIRA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0.175</v>
      </c>
      <c r="AE59" s="133">
        <f t="shared" si="41"/>
        <v>0.2513888889</v>
      </c>
      <c r="AF59" s="4"/>
    </row>
    <row r="60">
      <c r="A60" s="115">
        <v>43.0</v>
      </c>
      <c r="B60" s="115" t="s">
        <v>823</v>
      </c>
      <c r="C60" s="117" t="str">
        <f>IF(B60&gt;1,VLOOKUP(B60,DB!$D$4:$E$800,2,0),"")</f>
        <v>B 733</v>
      </c>
      <c r="D60" s="252">
        <v>0.17708333333333334</v>
      </c>
      <c r="E60" s="229" t="b">
        <v>1</v>
      </c>
      <c r="F60" s="119">
        <v>0.3173611111111111</v>
      </c>
      <c r="G60" s="192" t="b">
        <v>1</v>
      </c>
      <c r="H60" s="230" t="s">
        <v>1093</v>
      </c>
      <c r="I60" s="122" t="str">
        <f>IF(K60&gt;1,VLOOKUP(K60,DB!$A$4:$B$500,2,0),"")</f>
        <v>WIMM</v>
      </c>
      <c r="J60" s="123" t="str">
        <f>IF(L60&gt;1,VLOOKUP(L60,DB!$A$4:$B$500,2,0),"")</f>
        <v>WIOO</v>
      </c>
      <c r="K60" s="124" t="s">
        <v>292</v>
      </c>
      <c r="L60" s="120" t="s">
        <v>382</v>
      </c>
      <c r="M60" s="115" t="str">
        <f>IF(B60&gt;1,VLOOKUP(B60,DB!$D$4:$F$800,3,0),"")</f>
        <v>TRIGANA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0.1770833333</v>
      </c>
      <c r="AE60" s="133">
        <f t="shared" si="41"/>
        <v>0.3173611111</v>
      </c>
    </row>
    <row r="61">
      <c r="A61" s="168">
        <v>44.0</v>
      </c>
      <c r="B61" s="168" t="s">
        <v>819</v>
      </c>
      <c r="C61" s="146" t="str">
        <f>IF(B61&gt;1,VLOOKUP(B61,DB!$D$4:$E$800,2,0),"")</f>
        <v>B 733</v>
      </c>
      <c r="D61" s="259">
        <v>0.21666666666666667</v>
      </c>
      <c r="E61" s="231" t="b">
        <v>1</v>
      </c>
      <c r="F61" s="148">
        <v>0.3055555555555556</v>
      </c>
      <c r="G61" s="190" t="b">
        <v>1</v>
      </c>
      <c r="H61" s="228" t="s">
        <v>1097</v>
      </c>
      <c r="I61" s="152" t="str">
        <f>IF(K61&gt;1,VLOOKUP(K61,DB!$A$4:$B$500,2,0),"")</f>
        <v>WSSS</v>
      </c>
      <c r="J61" s="153" t="str">
        <f>IF(L61&gt;1,VLOOKUP(L61,DB!$A$4:$B$500,2,0),"")</f>
        <v>WALL</v>
      </c>
      <c r="K61" s="169" t="s">
        <v>86</v>
      </c>
      <c r="L61" s="150" t="s">
        <v>91</v>
      </c>
      <c r="M61" s="168" t="str">
        <f>IF(B61&gt;1,VLOOKUP(B61,DB!$D$4:$F$800,3,0),"")</f>
        <v>TRI MG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0.2166666667</v>
      </c>
      <c r="AE61" s="133">
        <f t="shared" si="41"/>
        <v>0.3055555556</v>
      </c>
    </row>
    <row r="62">
      <c r="A62" s="115">
        <v>45.0</v>
      </c>
      <c r="B62" s="115" t="s">
        <v>760</v>
      </c>
      <c r="C62" s="117" t="str">
        <f>IF(B62&gt;1,VLOOKUP(B62,DB!$D$4:$E$800,2,0),"")</f>
        <v>PH 300</v>
      </c>
      <c r="D62" s="264">
        <v>0.22777777777777777</v>
      </c>
      <c r="E62" s="232" t="b">
        <v>1</v>
      </c>
      <c r="F62" s="233">
        <v>0.34791666666666665</v>
      </c>
      <c r="G62" s="234" t="b">
        <v>1</v>
      </c>
      <c r="H62" s="235" t="s">
        <v>1101</v>
      </c>
      <c r="I62" s="219" t="s">
        <v>1171</v>
      </c>
      <c r="J62" s="120" t="s">
        <v>190</v>
      </c>
      <c r="K62" s="236"/>
      <c r="L62" s="227"/>
      <c r="M62" s="115" t="str">
        <f>IF(B62&gt;1,VLOOKUP(B62,DB!$D$4:$F$800,3,0),"")</f>
        <v>PURAWISATA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0.2277777778</v>
      </c>
      <c r="AE62" s="133">
        <f t="shared" si="41"/>
        <v>0.3479166667</v>
      </c>
    </row>
    <row r="63">
      <c r="A63" s="168">
        <v>46.0</v>
      </c>
      <c r="B63" s="168" t="s">
        <v>747</v>
      </c>
      <c r="C63" s="146" t="str">
        <f>IF(B63&gt;1,VLOOKUP(B63,DB!$D$4:$E$800,2,0),"")</f>
        <v>PH 300</v>
      </c>
      <c r="D63" s="259">
        <v>0.22916666666666666</v>
      </c>
      <c r="E63" s="231" t="b">
        <v>1</v>
      </c>
      <c r="F63" s="148">
        <v>0.40069444444444446</v>
      </c>
      <c r="G63" s="190" t="b">
        <v>1</v>
      </c>
      <c r="H63" s="228" t="s">
        <v>1100</v>
      </c>
      <c r="I63" s="221" t="s">
        <v>1171</v>
      </c>
      <c r="J63" s="150" t="s">
        <v>422</v>
      </c>
      <c r="K63" s="169"/>
      <c r="L63" s="150"/>
      <c r="M63" s="168" t="str">
        <f>IF(B63&gt;1,VLOOKUP(B63,DB!$D$4:$F$800,3,0),"")</f>
        <v>PREMI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0.2291666667</v>
      </c>
      <c r="AE63" s="133">
        <f t="shared" si="41"/>
        <v>0.4006944444</v>
      </c>
    </row>
    <row r="64">
      <c r="A64" s="115">
        <v>47.0</v>
      </c>
      <c r="B64" s="115" t="s">
        <v>166</v>
      </c>
      <c r="C64" s="117" t="str">
        <f>IF(B64&gt;1,VLOOKUP(B64,DB!$D$4:$E$800,2,0),"")</f>
        <v>A 320</v>
      </c>
      <c r="D64" s="252">
        <v>0.25833333333333336</v>
      </c>
      <c r="E64" s="229" t="b">
        <v>1</v>
      </c>
      <c r="F64" s="119">
        <v>0.3111111111111111</v>
      </c>
      <c r="G64" s="192" t="b">
        <v>1</v>
      </c>
      <c r="H64" s="230" t="s">
        <v>1092</v>
      </c>
      <c r="I64" s="122" t="str">
        <f>IF(K64&gt;1,VLOOKUP(K64,DB!$A$4:$B$500,2,0),"")</f>
        <v>WARR</v>
      </c>
      <c r="J64" s="123" t="str">
        <f>IF(L64&gt;1,VLOOKUP(L64,DB!$A$4:$B$500,2,0),"")</f>
        <v>WIPP</v>
      </c>
      <c r="K64" s="124" t="s">
        <v>204</v>
      </c>
      <c r="L64" s="120" t="s">
        <v>157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0.2583333333</v>
      </c>
      <c r="AE64" s="133">
        <f t="shared" si="41"/>
        <v>0.3111111111</v>
      </c>
    </row>
    <row r="65">
      <c r="A65" s="168">
        <v>48.0</v>
      </c>
      <c r="B65" s="168" t="s">
        <v>1053</v>
      </c>
      <c r="C65" s="146" t="str">
        <f>IF(B65&gt;1,VLOOKUP(B65,DB!$D$4:$E$800,2,0),"")</f>
        <v>A 330</v>
      </c>
      <c r="D65" s="259">
        <v>0.1597222222222222</v>
      </c>
      <c r="E65" s="231" t="b">
        <v>1</v>
      </c>
      <c r="F65" s="148">
        <v>0.3020833333333333</v>
      </c>
      <c r="G65" s="190" t="b">
        <v>1</v>
      </c>
      <c r="H65" s="228" t="s">
        <v>1251</v>
      </c>
      <c r="I65" s="221" t="s">
        <v>1161</v>
      </c>
      <c r="J65" s="150" t="s">
        <v>1343</v>
      </c>
      <c r="K65" s="169"/>
      <c r="L65" s="150"/>
      <c r="M65" s="168" t="s">
        <v>1253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0.1597222222</v>
      </c>
      <c r="AE65" s="133">
        <f t="shared" si="41"/>
        <v>0.3020833333</v>
      </c>
    </row>
    <row r="66">
      <c r="A66" s="115">
        <v>49.0</v>
      </c>
      <c r="B66" s="115" t="s">
        <v>833</v>
      </c>
      <c r="C66" s="117" t="str">
        <f>IF(B66&gt;1,VLOOKUP(B66,DB!$D$4:$E$800,2,0),"")</f>
        <v>B 733</v>
      </c>
      <c r="D66" s="252">
        <v>0.3138888888888889</v>
      </c>
      <c r="E66" s="229" t="b">
        <v>1</v>
      </c>
      <c r="F66" s="119">
        <v>0.37083333333333335</v>
      </c>
      <c r="G66" s="192" t="b">
        <v>1</v>
      </c>
      <c r="H66" s="230" t="s">
        <v>1085</v>
      </c>
      <c r="I66" s="219" t="s">
        <v>89</v>
      </c>
      <c r="J66" s="123" t="str">
        <f>IF(L66&gt;1,VLOOKUP(L66,DB!$A$4:$B$500,2,0),"")</f>
        <v>WIMM</v>
      </c>
      <c r="K66" s="124" t="s">
        <v>1344</v>
      </c>
      <c r="L66" s="120" t="s">
        <v>296</v>
      </c>
      <c r="M66" s="115" t="str">
        <f>IF(B66&gt;1,VLOOKUP(B66,DB!$D$4:$F$800,3,0),"")</f>
        <v>TRIGANA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0.3138888889</v>
      </c>
      <c r="AE66" s="133">
        <f t="shared" si="41"/>
        <v>0.3708333333</v>
      </c>
    </row>
    <row r="67">
      <c r="A67" s="168">
        <v>50.0</v>
      </c>
      <c r="B67" s="168" t="s">
        <v>827</v>
      </c>
      <c r="C67" s="146" t="str">
        <f>IF(B67&gt;1,VLOOKUP(B67,DB!$D$4:$E$800,2,0),"")</f>
        <v>B 733</v>
      </c>
      <c r="D67" s="259">
        <v>0.32916666666666666</v>
      </c>
      <c r="E67" s="231" t="b">
        <v>1</v>
      </c>
      <c r="F67" s="148">
        <v>0.39375</v>
      </c>
      <c r="G67" s="190" t="b">
        <v>1</v>
      </c>
      <c r="H67" s="228" t="s">
        <v>1097</v>
      </c>
      <c r="I67" s="152" t="str">
        <f>IF(K67&gt;1,VLOOKUP(K67,DB!$A$4:$B$500,2,0),"")</f>
        <v>WAMM</v>
      </c>
      <c r="J67" s="153" t="str">
        <f>IF(L67&gt;1,VLOOKUP(L67,DB!$A$4:$B$500,2,0),"")</f>
        <v>WAGG</v>
      </c>
      <c r="K67" s="169" t="s">
        <v>361</v>
      </c>
      <c r="L67" s="150" t="s">
        <v>300</v>
      </c>
      <c r="M67" s="168" t="str">
        <f>IF(B67&gt;1,VLOOKUP(B67,DB!$D$4:$F$800,3,0),"")</f>
        <v>TRIGANA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0.3291666667</v>
      </c>
      <c r="AE67" s="133">
        <f t="shared" si="41"/>
        <v>0.39375</v>
      </c>
    </row>
    <row r="68">
      <c r="A68" s="115">
        <v>51.0</v>
      </c>
      <c r="B68" s="115" t="s">
        <v>282</v>
      </c>
      <c r="C68" s="117" t="str">
        <f>IF(B68&gt;1,VLOOKUP(B68,DB!$D$4:$E$800,2,0),"")</f>
        <v>A 320</v>
      </c>
      <c r="D68" s="264">
        <v>0.3347222222222222</v>
      </c>
      <c r="E68" s="232" t="b">
        <v>1</v>
      </c>
      <c r="F68" s="233">
        <v>0.3902777777777778</v>
      </c>
      <c r="G68" s="234" t="b">
        <v>1</v>
      </c>
      <c r="H68" s="235" t="s">
        <v>1096</v>
      </c>
      <c r="I68" s="122" t="str">
        <f>IF(K68&gt;1,VLOOKUP(K68,DB!$A$4:$B$500,2,0),"")</f>
        <v>WIBB</v>
      </c>
      <c r="J68" s="123" t="str">
        <f>IF(L68&gt;1,VLOOKUP(L68,DB!$A$4:$B$500,2,0),"")</f>
        <v>WADD</v>
      </c>
      <c r="K68" s="236" t="s">
        <v>179</v>
      </c>
      <c r="L68" s="227" t="s">
        <v>192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0.3347222222</v>
      </c>
      <c r="AE68" s="133">
        <f t="shared" si="41"/>
        <v>0.3902777778</v>
      </c>
    </row>
    <row r="69">
      <c r="A69" s="168">
        <v>52.0</v>
      </c>
      <c r="B69" s="168" t="s">
        <v>186</v>
      </c>
      <c r="C69" s="146" t="str">
        <f>IF(B69&gt;1,VLOOKUP(B69,DB!$D$4:$E$800,2,0),"")</f>
        <v>A 320</v>
      </c>
      <c r="D69" s="259">
        <v>0.3416666666666667</v>
      </c>
      <c r="E69" s="231" t="b">
        <v>1</v>
      </c>
      <c r="F69" s="148">
        <v>0.3729166666666667</v>
      </c>
      <c r="G69" s="190" t="b">
        <v>1</v>
      </c>
      <c r="H69" s="228" t="s">
        <v>1084</v>
      </c>
      <c r="I69" s="152" t="str">
        <f>IF(K69&gt;1,VLOOKUP(K69,DB!$A$4:$B$500,2,0),"")</f>
        <v>WIPP</v>
      </c>
      <c r="J69" s="153" t="str">
        <f>IF(L69&gt;1,VLOOKUP(L69,DB!$A$4:$B$500,2,0),"")</f>
        <v>WAHQ</v>
      </c>
      <c r="K69" s="169" t="s">
        <v>163</v>
      </c>
      <c r="L69" s="150" t="s">
        <v>150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0.3416666667</v>
      </c>
      <c r="AE69" s="133">
        <f t="shared" si="41"/>
        <v>0.3729166667</v>
      </c>
    </row>
    <row r="70">
      <c r="A70" s="115">
        <v>53.0</v>
      </c>
      <c r="B70" s="115" t="s">
        <v>280</v>
      </c>
      <c r="C70" s="117" t="str">
        <f>IF(B70&gt;1,VLOOKUP(B70,DB!$D$4:$E$800,2,0),"")</f>
        <v>A 320</v>
      </c>
      <c r="D70" s="252">
        <v>0.37222222222222223</v>
      </c>
      <c r="E70" s="229" t="b">
        <v>1</v>
      </c>
      <c r="F70" s="119">
        <v>0.4048611111111111</v>
      </c>
      <c r="G70" s="192" t="b">
        <v>1</v>
      </c>
      <c r="H70" s="230" t="s">
        <v>1078</v>
      </c>
      <c r="I70" s="122" t="str">
        <f>IF(K70&gt;1,VLOOKUP(K70,DB!$A$4:$B$500,2,0),"")</f>
        <v>WARR</v>
      </c>
      <c r="J70" s="123" t="str">
        <f>IF(L70&gt;1,VLOOKUP(L70,DB!$A$4:$B$500,2,0),"")</f>
        <v>WARR</v>
      </c>
      <c r="K70" s="124" t="s">
        <v>206</v>
      </c>
      <c r="L70" s="120" t="s">
        <v>220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0</v>
      </c>
      <c r="AA70" s="64"/>
      <c r="AC70" s="133"/>
      <c r="AD70" s="133">
        <f t="shared" si="40"/>
        <v>0.3722222222</v>
      </c>
      <c r="AE70" s="133">
        <f t="shared" si="41"/>
        <v>0.4048611111</v>
      </c>
      <c r="AF70" s="248" t="s">
        <v>1180</v>
      </c>
    </row>
    <row r="71">
      <c r="A71" s="168">
        <v>54.0</v>
      </c>
      <c r="B71" s="168" t="s">
        <v>395</v>
      </c>
      <c r="C71" s="146" t="str">
        <f>IF(B71&gt;1,VLOOKUP(B71,DB!$D$4:$E$800,2,0),"")</f>
        <v>A 320</v>
      </c>
      <c r="D71" s="259">
        <v>0.44027777777777777</v>
      </c>
      <c r="E71" s="231" t="b">
        <v>1</v>
      </c>
      <c r="F71" s="148">
        <v>0.48079370370396646</v>
      </c>
      <c r="G71" s="190" t="b">
        <v>1</v>
      </c>
      <c r="H71" s="228" t="s">
        <v>1084</v>
      </c>
      <c r="I71" s="152" t="str">
        <f>IF(K71&gt;1,VLOOKUP(K71,DB!$A$4:$B$500,2,0),"")</f>
        <v>WARR</v>
      </c>
      <c r="J71" s="153" t="str">
        <f>IF(L71&gt;1,VLOOKUP(L71,DB!$A$4:$B$500,2,0),"")</f>
        <v>WAHI</v>
      </c>
      <c r="K71" s="169" t="s">
        <v>489</v>
      </c>
      <c r="L71" s="150" t="s">
        <v>467</v>
      </c>
      <c r="M71" s="168" t="str">
        <f>IF(B71&gt;1,VLOOKUP(B71,DB!$D$4:$F$800,3,0),"")</f>
        <v>CITILINK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0</v>
      </c>
      <c r="AA71" s="64"/>
      <c r="AC71" s="133"/>
      <c r="AD71" s="133">
        <f t="shared" si="40"/>
        <v>0.4402777778</v>
      </c>
      <c r="AE71" s="133">
        <f t="shared" si="41"/>
        <v>0.4807937037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166</v>
      </c>
      <c r="C72" s="117" t="str">
        <f>IF(B72&gt;1,VLOOKUP(B72,DB!$D$4:$E$800,2,0),"")</f>
        <v>A 320</v>
      </c>
      <c r="D72" s="264">
        <v>0.4388888888888889</v>
      </c>
      <c r="E72" s="232" t="b">
        <v>1</v>
      </c>
      <c r="F72" s="233">
        <v>0.5208333333333334</v>
      </c>
      <c r="G72" s="234" t="b">
        <v>1</v>
      </c>
      <c r="H72" s="235" t="s">
        <v>1080</v>
      </c>
      <c r="I72" s="122" t="str">
        <f>IF(K72&gt;1,VLOOKUP(K72,DB!$A$4:$B$500,2,0),"")</f>
        <v>WIPP</v>
      </c>
      <c r="J72" s="123" t="str">
        <f>IF(L72&gt;1,VLOOKUP(L72,DB!$A$4:$B$500,2,0),"")</f>
        <v>WARR</v>
      </c>
      <c r="K72" s="236" t="s">
        <v>159</v>
      </c>
      <c r="L72" s="227" t="s">
        <v>216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0</v>
      </c>
      <c r="AA72" s="64"/>
      <c r="AC72" s="133"/>
      <c r="AD72" s="133">
        <f t="shared" si="40"/>
        <v>0.4388888889</v>
      </c>
      <c r="AE72" s="133">
        <f t="shared" si="41"/>
        <v>0.5208333333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780</v>
      </c>
      <c r="C73" s="146" t="str">
        <f>IF(B73&gt;1,VLOOKUP(B73,DB!$D$4:$E$800,2,0),"")</f>
        <v>C 208</v>
      </c>
      <c r="D73" s="259">
        <v>0.41388888888888886</v>
      </c>
      <c r="E73" s="231" t="b">
        <v>1</v>
      </c>
      <c r="F73" s="148">
        <v>0.45208333333333334</v>
      </c>
      <c r="G73" s="190" t="b">
        <v>1</v>
      </c>
      <c r="H73" s="228" t="s">
        <v>1075</v>
      </c>
      <c r="I73" s="152" t="str">
        <f>IF(K73&gt;1,VLOOKUP(K73,DB!$A$4:$B$500,2,0),"")</f>
        <v>WICC</v>
      </c>
      <c r="J73" s="153" t="str">
        <f>IF(L73&gt;1,VLOOKUP(L73,DB!$A$4:$B$500,2,0),"")</f>
        <v>WICC</v>
      </c>
      <c r="K73" s="169" t="s">
        <v>598</v>
      </c>
      <c r="L73" s="150" t="s">
        <v>596</v>
      </c>
      <c r="M73" s="168" t="str">
        <f>IF(B73&gt;1,VLOOKUP(B73,DB!$D$4:$F$800,3,0),"")</f>
        <v>SUSI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PK-CEO</v>
      </c>
      <c r="X73" s="160" t="str">
        <f t="shared" si="6"/>
        <v>HK 800</v>
      </c>
      <c r="Y73" s="161" t="str">
        <f t="shared" si="7"/>
        <v>JETSET</v>
      </c>
      <c r="Z73" s="104" t="b">
        <v>0</v>
      </c>
      <c r="AA73" s="64"/>
      <c r="AC73" s="133"/>
      <c r="AD73" s="133">
        <f t="shared" si="40"/>
        <v>0.4138888889</v>
      </c>
      <c r="AE73" s="133">
        <f t="shared" si="41"/>
        <v>0.4520833333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321</v>
      </c>
      <c r="C74" s="117" t="str">
        <f>IF(B74&gt;1,VLOOKUP(B74,DB!$D$4:$E$800,2,0),"")</f>
        <v>A 320</v>
      </c>
      <c r="D74" s="252">
        <v>0.4583333333333333</v>
      </c>
      <c r="E74" s="229" t="b">
        <v>1</v>
      </c>
      <c r="F74" s="119">
        <v>0.4888888888888889</v>
      </c>
      <c r="G74" s="192" t="b">
        <v>1</v>
      </c>
      <c r="H74" s="230" t="s">
        <v>1078</v>
      </c>
      <c r="I74" s="122" t="str">
        <f>IF(K74&gt;1,VLOOKUP(K74,DB!$A$4:$B$500,2,0),"")</f>
        <v>WARA</v>
      </c>
      <c r="J74" s="123" t="str">
        <f>IF(L74&gt;1,VLOOKUP(L74,DB!$A$4:$B$500,2,0),"")</f>
        <v>WARA</v>
      </c>
      <c r="K74" s="124" t="s">
        <v>264</v>
      </c>
      <c r="L74" s="120" t="s">
        <v>271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9M-VEV</v>
      </c>
      <c r="X74" s="131" t="str">
        <f t="shared" si="6"/>
        <v>AVANTI</v>
      </c>
      <c r="Y74" s="132" t="str">
        <f t="shared" si="7"/>
        <v>GAPURA</v>
      </c>
      <c r="Z74" s="104" t="b">
        <v>0</v>
      </c>
      <c r="AA74" s="64"/>
      <c r="AC74" s="133"/>
      <c r="AD74" s="133">
        <f t="shared" si="40"/>
        <v>0.4583333333</v>
      </c>
      <c r="AE74" s="133">
        <f t="shared" si="41"/>
        <v>0.4888888889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379</v>
      </c>
      <c r="C75" s="146" t="str">
        <f>IF(B75&gt;1,VLOOKUP(B75,DB!$D$4:$E$800,2,0),"")</f>
        <v>A 320</v>
      </c>
      <c r="D75" s="259">
        <v>0.3909722222222222</v>
      </c>
      <c r="E75" s="231" t="b">
        <v>1</v>
      </c>
      <c r="F75" s="148">
        <v>0.45625</v>
      </c>
      <c r="G75" s="190" t="b">
        <v>1</v>
      </c>
      <c r="H75" s="228" t="s">
        <v>1078</v>
      </c>
      <c r="I75" s="152" t="str">
        <f>IF(K75&gt;1,VLOOKUP(K75,DB!$A$4:$B$500,2,0),"")</f>
        <v>WAHI</v>
      </c>
      <c r="J75" s="153" t="str">
        <f>IF(L75&gt;1,VLOOKUP(L75,DB!$A$4:$B$500,2,0),"")</f>
        <v>WIPP</v>
      </c>
      <c r="K75" s="169" t="s">
        <v>579</v>
      </c>
      <c r="L75" s="150" t="s">
        <v>463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PK-BVX</v>
      </c>
      <c r="X75" s="160" t="str">
        <f t="shared" si="6"/>
        <v>AVANTI</v>
      </c>
      <c r="Y75" s="161" t="str">
        <f t="shared" si="7"/>
        <v>SUSI AIR</v>
      </c>
      <c r="Z75" s="104" t="b">
        <v>0</v>
      </c>
      <c r="AA75" s="64"/>
      <c r="AC75" s="133"/>
      <c r="AD75" s="133">
        <f t="shared" si="40"/>
        <v>0.3909722222</v>
      </c>
      <c r="AE75" s="133">
        <f t="shared" si="41"/>
        <v>0.45625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626</v>
      </c>
      <c r="C76" s="117" t="str">
        <f>IF(B76&gt;1,VLOOKUP(B76,DB!$D$4:$E$800,2,0),"")</f>
        <v>B 738</v>
      </c>
      <c r="D76" s="252">
        <v>0.4840277777777778</v>
      </c>
      <c r="E76" s="229" t="b">
        <v>1</v>
      </c>
      <c r="F76" s="119">
        <v>0.5291666666666667</v>
      </c>
      <c r="G76" s="192" t="b">
        <v>1</v>
      </c>
      <c r="H76" s="230" t="s">
        <v>1084</v>
      </c>
      <c r="I76" s="122" t="str">
        <f>IF(K76&gt;1,VLOOKUP(K76,DB!$A$4:$B$500,2,0),"")</f>
        <v>WIMM</v>
      </c>
      <c r="J76" s="123" t="str">
        <f>IF(L76&gt;1,VLOOKUP(L76,DB!$A$4:$B$500,2,0),"")</f>
        <v>WARR</v>
      </c>
      <c r="K76" s="124" t="s">
        <v>73</v>
      </c>
      <c r="L76" s="120" t="s">
        <v>74</v>
      </c>
      <c r="M76" s="115" t="str">
        <f>IF(B76&gt;1,VLOOKUP(B76,DB!$D$4:$F$800,3,0),"")</f>
        <v>GARUDA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0.4840277778</v>
      </c>
      <c r="AE76" s="133">
        <f t="shared" si="41"/>
        <v>0.5291666667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186</v>
      </c>
      <c r="C77" s="146" t="str">
        <f>IF(B77&gt;1,VLOOKUP(B77,DB!$D$4:$E$800,2,0),"")</f>
        <v>A 320</v>
      </c>
      <c r="D77" s="259">
        <v>0.48819444444444443</v>
      </c>
      <c r="E77" s="231" t="b">
        <v>1</v>
      </c>
      <c r="F77" s="148">
        <v>0.5256944444444445</v>
      </c>
      <c r="G77" s="190" t="b">
        <v>1</v>
      </c>
      <c r="H77" s="228" t="s">
        <v>1085</v>
      </c>
      <c r="I77" s="152" t="str">
        <f>IF(K77&gt;1,VLOOKUP(K77,DB!$A$4:$B$500,2,0),"")</f>
        <v>WAHQ</v>
      </c>
      <c r="J77" s="153" t="str">
        <f>IF(L77&gt;1,VLOOKUP(L77,DB!$A$4:$B$500,2,0),"")</f>
        <v>WAHI</v>
      </c>
      <c r="K77" s="169" t="s">
        <v>147</v>
      </c>
      <c r="L77" s="150" t="s">
        <v>245</v>
      </c>
      <c r="M77" s="168" t="str">
        <f>IF(B77&gt;1,VLOOKUP(B77,DB!$D$4:$F$800,3,0),"")</f>
        <v>BATIK AIR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0.4881944444</v>
      </c>
      <c r="AE77" s="133">
        <f t="shared" si="41"/>
        <v>0.5256944444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383</v>
      </c>
      <c r="C78" s="117" t="str">
        <f>IF(B78&gt;1,VLOOKUP(B78,DB!$D$4:$E$800,2,0),"")</f>
        <v>A 320</v>
      </c>
      <c r="D78" s="252">
        <v>0.5118055555555555</v>
      </c>
      <c r="E78" s="229" t="b">
        <v>1</v>
      </c>
      <c r="F78" s="119">
        <v>0.5465277777777777</v>
      </c>
      <c r="G78" s="192" t="b">
        <v>1</v>
      </c>
      <c r="H78" s="230" t="s">
        <v>1076</v>
      </c>
      <c r="I78" s="122" t="str">
        <f>IF(K78&gt;1,VLOOKUP(K78,DB!$A$4:$B$500,2,0),"")</f>
        <v>WIMN</v>
      </c>
      <c r="J78" s="123" t="str">
        <f>IF(L78&gt;1,VLOOKUP(L78,DB!$A$4:$B$500,2,0),"")</f>
        <v>WARA</v>
      </c>
      <c r="K78" s="124" t="s">
        <v>437</v>
      </c>
      <c r="L78" s="120" t="s">
        <v>483</v>
      </c>
      <c r="M78" s="115" t="str">
        <f>IF(B78&gt;1,VLOOKUP(B78,DB!$D$4:$F$800,3,0),"")</f>
        <v>CITILINK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0.5118055556</v>
      </c>
      <c r="AE78" s="133">
        <f t="shared" si="41"/>
        <v>0.5465277778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819</v>
      </c>
      <c r="C79" s="146" t="str">
        <f>IF(B79&gt;1,VLOOKUP(B79,DB!$D$4:$E$800,2,0),"")</f>
        <v>B 733</v>
      </c>
      <c r="D79" s="259">
        <v>0.5069444444444444</v>
      </c>
      <c r="E79" s="231" t="b">
        <v>1</v>
      </c>
      <c r="F79" s="148">
        <v>0.8993055555555556</v>
      </c>
      <c r="G79" s="190" t="b">
        <v>1</v>
      </c>
      <c r="H79" s="228" t="s">
        <v>1101</v>
      </c>
      <c r="I79" s="152" t="str">
        <f>IF(K79&gt;1,VLOOKUP(K79,DB!$A$4:$B$500,2,0),"")</f>
        <v>WALL</v>
      </c>
      <c r="J79" s="153" t="str">
        <f>IF(L79&gt;1,VLOOKUP(L79,DB!$A$4:$B$500,2,0),"")</f>
        <v>WIMM</v>
      </c>
      <c r="K79" s="169" t="s">
        <v>88</v>
      </c>
      <c r="L79" s="150" t="s">
        <v>111</v>
      </c>
      <c r="M79" s="168" t="str">
        <f>IF(B79&gt;1,VLOOKUP(B79,DB!$D$4:$F$800,3,0),"")</f>
        <v>TRI MG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0.5069444444</v>
      </c>
      <c r="AE79" s="133">
        <f t="shared" si="41"/>
        <v>0.8993055556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823</v>
      </c>
      <c r="C80" s="117" t="str">
        <f>IF(B80&gt;1,VLOOKUP(B80,DB!$D$4:$E$800,2,0),"")</f>
        <v>B 733</v>
      </c>
      <c r="D80" s="252">
        <v>0.5034722222222222</v>
      </c>
      <c r="E80" s="229" t="b">
        <v>1</v>
      </c>
      <c r="F80" s="119">
        <v>0.5729166666666666</v>
      </c>
      <c r="G80" s="192" t="b">
        <v>1</v>
      </c>
      <c r="H80" s="230" t="s">
        <v>1097</v>
      </c>
      <c r="I80" s="122" t="str">
        <f>IF(K80&gt;1,VLOOKUP(K80,DB!$A$4:$B$500,2,0),"")</f>
        <v>WIOO</v>
      </c>
      <c r="J80" s="123" t="str">
        <f>IF(L80&gt;1,VLOOKUP(L80,DB!$A$4:$B$500,2,0),"")</f>
        <v>WAGG</v>
      </c>
      <c r="K80" s="124" t="s">
        <v>384</v>
      </c>
      <c r="L80" s="120" t="s">
        <v>302</v>
      </c>
      <c r="M80" s="115" t="str">
        <f>IF(B80&gt;1,VLOOKUP(B80,DB!$D$4:$F$800,3,0),"")</f>
        <v>TRIGANA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0.5034722222</v>
      </c>
      <c r="AE80" s="133">
        <f t="shared" si="41"/>
        <v>0.5729166667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708</v>
      </c>
      <c r="C81" s="146" t="str">
        <f>IF(B81&gt;1,VLOOKUP(B81,DB!$D$4:$E$800,2,0),"")</f>
        <v>BBJ</v>
      </c>
      <c r="D81" s="259">
        <v>0.49375</v>
      </c>
      <c r="E81" s="231" t="b">
        <v>1</v>
      </c>
      <c r="F81" s="148">
        <v>0.5868055555555556</v>
      </c>
      <c r="G81" s="190" t="b">
        <v>1</v>
      </c>
      <c r="H81" s="228" t="s">
        <v>1087</v>
      </c>
      <c r="I81" s="221" t="s">
        <v>1152</v>
      </c>
      <c r="J81" s="150" t="s">
        <v>1178</v>
      </c>
      <c r="K81" s="169"/>
      <c r="L81" s="150"/>
      <c r="M81" s="168" t="str">
        <f>IF(B81&gt;1,VLOOKUP(B81,DB!$D$4:$F$800,3,0),"")</f>
        <v>JIP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0.49375</v>
      </c>
      <c r="AE81" s="133">
        <f t="shared" si="41"/>
        <v>0.5868055556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699</v>
      </c>
      <c r="C82" s="117" t="str">
        <f>IF(B82&gt;1,VLOOKUP(B82,DB!$D$4:$E$800,2,0),"")</f>
        <v>G IV</v>
      </c>
      <c r="D82" s="252">
        <v>0.49236111111111114</v>
      </c>
      <c r="E82" s="229" t="b">
        <v>1</v>
      </c>
      <c r="F82" s="119">
        <v>0.55625</v>
      </c>
      <c r="G82" s="192" t="b">
        <v>1</v>
      </c>
      <c r="H82" s="230" t="s">
        <v>1081</v>
      </c>
      <c r="I82" s="219" t="s">
        <v>1149</v>
      </c>
      <c r="J82" s="120" t="s">
        <v>1178</v>
      </c>
      <c r="K82" s="124"/>
      <c r="L82" s="120"/>
      <c r="M82" s="115" t="str">
        <f>IF(B82&gt;1,VLOOKUP(B82,DB!$D$4:$F$800,3,0),"")</f>
        <v>JETSET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0.4923611111</v>
      </c>
      <c r="AE82" s="133">
        <f t="shared" si="41"/>
        <v>0.55625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340</v>
      </c>
      <c r="C83" s="146" t="str">
        <f>IF(B83&gt;1,VLOOKUP(B83,DB!$D$4:$E$800,2,0),"")</f>
        <v>ATR 72</v>
      </c>
      <c r="D83" s="259">
        <v>0.5034722222222222</v>
      </c>
      <c r="E83" s="231" t="b">
        <v>1</v>
      </c>
      <c r="F83" s="148">
        <v>0.8071166782392538</v>
      </c>
      <c r="G83" s="190" t="b">
        <v>1</v>
      </c>
      <c r="H83" s="228" t="s">
        <v>1195</v>
      </c>
      <c r="I83" s="221" t="s">
        <v>1075</v>
      </c>
      <c r="J83" s="150" t="s">
        <v>1156</v>
      </c>
      <c r="K83" s="169"/>
      <c r="L83" s="150"/>
      <c r="M83" s="168" t="str">
        <f>IF(B83&gt;1,VLOOKUP(B83,DB!$D$4:$F$800,3,0),"")</f>
        <v>CITILINK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0.5034722222</v>
      </c>
      <c r="AE83" s="133">
        <f t="shared" si="41"/>
        <v>0.8071166782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310</v>
      </c>
      <c r="C84" s="117" t="str">
        <f>IF(B84&gt;1,VLOOKUP(B84,DB!$D$4:$E$800,2,0),"")</f>
        <v>A 320</v>
      </c>
      <c r="D84" s="252">
        <v>0.5270833333333333</v>
      </c>
      <c r="E84" s="229" t="b">
        <v>1</v>
      </c>
      <c r="F84" s="119">
        <v>0.5618055555555556</v>
      </c>
      <c r="G84" s="192" t="b">
        <v>1</v>
      </c>
      <c r="H84" s="230" t="s">
        <v>1078</v>
      </c>
      <c r="I84" s="122" t="str">
        <f>IF(K84&gt;1,VLOOKUP(K84,DB!$A$4:$B$500,2,0),"")</f>
        <v>WAHS</v>
      </c>
      <c r="J84" s="123" t="str">
        <f>IF(L84&gt;1,VLOOKUP(L84,DB!$A$4:$B$500,2,0),"")</f>
        <v>WIMM</v>
      </c>
      <c r="K84" s="124" t="s">
        <v>256</v>
      </c>
      <c r="L84" s="120" t="s">
        <v>141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0.5270833333</v>
      </c>
      <c r="AE84" s="133">
        <f t="shared" si="41"/>
        <v>0.5618055556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899</v>
      </c>
      <c r="C85" s="146" t="str">
        <f>IF(B85&gt;1,VLOOKUP(B85,DB!$D$4:$E$800,2,0),"")</f>
        <v>G VI</v>
      </c>
      <c r="D85" s="259">
        <v>0.5215277777777778</v>
      </c>
      <c r="E85" s="231" t="b">
        <v>1</v>
      </c>
      <c r="F85" s="148">
        <v>0.6055555555555555</v>
      </c>
      <c r="G85" s="190" t="b">
        <v>1</v>
      </c>
      <c r="H85" s="228" t="s">
        <v>1092</v>
      </c>
      <c r="I85" s="221" t="s">
        <v>1171</v>
      </c>
      <c r="J85" s="150" t="s">
        <v>1178</v>
      </c>
      <c r="K85" s="169"/>
      <c r="L85" s="150"/>
      <c r="M85" s="168" t="str">
        <f>IF(B85&gt;1,VLOOKUP(B85,DB!$D$4:$F$800,3,0),"")</f>
        <v/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0.5215277778</v>
      </c>
      <c r="AE85" s="133">
        <f t="shared" si="41"/>
        <v>0.6055555556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76</v>
      </c>
      <c r="C86" s="117" t="str">
        <f>IF(B86&gt;1,VLOOKUP(B86,DB!$D$4:$E$800,2,0),"")</f>
        <v>A 320</v>
      </c>
      <c r="D86" s="252">
        <v>0.5534722222222223</v>
      </c>
      <c r="E86" s="229" t="b">
        <v>1</v>
      </c>
      <c r="F86" s="119">
        <v>0.6027777777777777</v>
      </c>
      <c r="G86" s="192" t="b">
        <v>1</v>
      </c>
      <c r="H86" s="230" t="s">
        <v>1084</v>
      </c>
      <c r="I86" s="122" t="str">
        <f>IF(K86&gt;1,VLOOKUP(K86,DB!$A$4:$B$500,2,0),"")</f>
        <v>WARR</v>
      </c>
      <c r="J86" s="123" t="str">
        <f>IF(L86&gt;1,VLOOKUP(L86,DB!$A$4:$B$500,2,0),"")</f>
        <v>WIPP</v>
      </c>
      <c r="K86" s="124" t="s">
        <v>218</v>
      </c>
      <c r="L86" s="120" t="s">
        <v>152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0.5534722222</v>
      </c>
      <c r="AE86" s="133">
        <f t="shared" si="41"/>
        <v>0.6027777778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282</v>
      </c>
      <c r="C87" s="146" t="str">
        <f>IF(B87&gt;1,VLOOKUP(B87,DB!$D$4:$E$800,2,0),"")</f>
        <v>A 320</v>
      </c>
      <c r="D87" s="259">
        <v>0.5652777777777778</v>
      </c>
      <c r="E87" s="231" t="b">
        <v>1</v>
      </c>
      <c r="F87" s="148">
        <v>0.6145833333333334</v>
      </c>
      <c r="G87" s="190" t="b">
        <v>1</v>
      </c>
      <c r="H87" s="228" t="s">
        <v>1085</v>
      </c>
      <c r="I87" s="152" t="str">
        <f>IF(K87&gt;1,VLOOKUP(K87,DB!$A$4:$B$500,2,0),"")</f>
        <v>WADD</v>
      </c>
      <c r="J87" s="153" t="str">
        <f>IF(L87&gt;1,VLOOKUP(L87,DB!$A$4:$B$500,2,0),"")</f>
        <v>WIEE</v>
      </c>
      <c r="K87" s="169" t="s">
        <v>189</v>
      </c>
      <c r="L87" s="150" t="s">
        <v>183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0.5652777778</v>
      </c>
      <c r="AE87" s="133">
        <f t="shared" si="41"/>
        <v>0.6145833333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1051</v>
      </c>
      <c r="C88" s="117" t="str">
        <f>IF(B88&gt;1,VLOOKUP(B88,DB!$D$4:$E$800,2,0),"")</f>
        <v>A 340</v>
      </c>
      <c r="D88" s="264">
        <v>0.5472222222222223</v>
      </c>
      <c r="E88" s="232" t="b">
        <v>1</v>
      </c>
      <c r="F88" s="233">
        <v>0.59375</v>
      </c>
      <c r="G88" s="234" t="b">
        <v>1</v>
      </c>
      <c r="H88" s="235" t="s">
        <v>1100</v>
      </c>
      <c r="I88" s="219" t="s">
        <v>1156</v>
      </c>
      <c r="J88" s="120" t="s">
        <v>1323</v>
      </c>
      <c r="K88" s="236"/>
      <c r="L88" s="227" t="s">
        <v>1324</v>
      </c>
      <c r="M88" s="115" t="s">
        <v>1253</v>
      </c>
      <c r="N88" s="260" t="s">
        <v>1345</v>
      </c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0.5472222222</v>
      </c>
      <c r="AE88" s="133">
        <f t="shared" si="41"/>
        <v>0.59375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1051</v>
      </c>
      <c r="C89" s="146" t="str">
        <f>IF(B89&gt;1,VLOOKUP(B89,DB!$D$4:$E$800,2,0),"")</f>
        <v>A 340</v>
      </c>
      <c r="D89" s="259">
        <v>0.5472222222222223</v>
      </c>
      <c r="E89" s="231" t="b">
        <v>1</v>
      </c>
      <c r="F89" s="148">
        <v>0.59375</v>
      </c>
      <c r="G89" s="190" t="b">
        <v>1</v>
      </c>
      <c r="H89" s="228" t="s">
        <v>1077</v>
      </c>
      <c r="I89" s="221" t="s">
        <v>1156</v>
      </c>
      <c r="J89" s="150" t="s">
        <v>1323</v>
      </c>
      <c r="K89" s="169"/>
      <c r="L89" s="150" t="s">
        <v>1324</v>
      </c>
      <c r="M89" s="168" t="s">
        <v>1253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0.5472222222</v>
      </c>
      <c r="AE89" s="133">
        <f t="shared" si="41"/>
        <v>0.59375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280</v>
      </c>
      <c r="C90" s="117" t="str">
        <f>IF(B90&gt;1,VLOOKUP(B90,DB!$D$4:$E$800,2,0),"")</f>
        <v>A 320</v>
      </c>
      <c r="D90" s="252">
        <v>0.5722222222222222</v>
      </c>
      <c r="E90" s="229" t="b">
        <v>1</v>
      </c>
      <c r="F90" s="119">
        <v>0.6166666666666667</v>
      </c>
      <c r="G90" s="192" t="b">
        <v>1</v>
      </c>
      <c r="H90" s="230" t="s">
        <v>1076</v>
      </c>
      <c r="I90" s="122" t="str">
        <f>IF(K90&gt;1,VLOOKUP(K90,DB!$A$4:$B$500,2,0),"")</f>
        <v>WARR</v>
      </c>
      <c r="J90" s="123" t="str">
        <f>IF(L90&gt;1,VLOOKUP(L90,DB!$A$4:$B$500,2,0),"")</f>
        <v>WARR</v>
      </c>
      <c r="K90" s="124" t="s">
        <v>226</v>
      </c>
      <c r="L90" s="120" t="s">
        <v>198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0.5722222222</v>
      </c>
      <c r="AE90" s="133">
        <f t="shared" si="41"/>
        <v>0.6166666667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775</v>
      </c>
      <c r="C91" s="146" t="str">
        <f>IF(B91&gt;1,VLOOKUP(B91,DB!$D$4:$E$800,2,0),"")</f>
        <v>AVANTI</v>
      </c>
      <c r="D91" s="259">
        <v>0.5576388888888889</v>
      </c>
      <c r="E91" s="231" t="b">
        <v>1</v>
      </c>
      <c r="F91" s="148">
        <v>0.6159722222222223</v>
      </c>
      <c r="G91" s="190" t="b">
        <v>1</v>
      </c>
      <c r="H91" s="228" t="s">
        <v>1075</v>
      </c>
      <c r="I91" s="221" t="s">
        <v>592</v>
      </c>
      <c r="J91" s="150" t="s">
        <v>1346</v>
      </c>
      <c r="K91" s="169"/>
      <c r="L91" s="150"/>
      <c r="M91" s="168" t="str">
        <f>IF(B91&gt;1,VLOOKUP(B91,DB!$D$4:$F$800,3,0),"")</f>
        <v>SUSI AIR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0.5576388889</v>
      </c>
      <c r="AE91" s="133">
        <f t="shared" si="41"/>
        <v>0.6159722222</v>
      </c>
    </row>
    <row r="92">
      <c r="A92" s="115">
        <v>75.0</v>
      </c>
      <c r="B92" s="115" t="s">
        <v>379</v>
      </c>
      <c r="C92" s="117" t="str">
        <f>IF(B92&gt;1,VLOOKUP(B92,DB!$D$4:$E$800,2,0),"")</f>
        <v>A 320</v>
      </c>
      <c r="D92" s="252">
        <v>0.5680555555555555</v>
      </c>
      <c r="E92" s="229" t="b">
        <v>1</v>
      </c>
      <c r="F92" s="119">
        <v>0.6055555555555555</v>
      </c>
      <c r="G92" s="192" t="b">
        <v>1</v>
      </c>
      <c r="H92" s="230" t="s">
        <v>1078</v>
      </c>
      <c r="I92" s="122" t="str">
        <f>IF(K92&gt;1,VLOOKUP(K92,DB!$A$4:$B$500,2,0),"")</f>
        <v>WIPP</v>
      </c>
      <c r="J92" s="123" t="str">
        <f>IF(L92&gt;1,VLOOKUP(L92,DB!$A$4:$B$500,2,0),"")</f>
        <v>WARR</v>
      </c>
      <c r="K92" s="124" t="s">
        <v>465</v>
      </c>
      <c r="L92" s="120" t="s">
        <v>495</v>
      </c>
      <c r="M92" s="115" t="str">
        <f>IF(B92&gt;1,VLOOKUP(B92,DB!$D$4:$F$800,3,0),"")</f>
        <v>CITILINK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0.5680555556</v>
      </c>
      <c r="AE92" s="133">
        <f t="shared" si="41"/>
        <v>0.6055555556</v>
      </c>
    </row>
    <row r="93">
      <c r="A93" s="398">
        <v>76.0</v>
      </c>
      <c r="B93" s="443" t="s">
        <v>299</v>
      </c>
      <c r="C93" s="444" t="str">
        <f>IF(B93&gt;1,VLOOKUP(B93,DB!$D$4:$E$800,2,0),"")</f>
        <v>A 320</v>
      </c>
      <c r="D93" s="445">
        <v>0.5861111111111111</v>
      </c>
      <c r="E93" s="419" t="b">
        <v>1</v>
      </c>
      <c r="F93" s="420">
        <v>0.6194444444444445</v>
      </c>
      <c r="G93" s="421" t="b">
        <v>1</v>
      </c>
      <c r="H93" s="422" t="s">
        <v>1080</v>
      </c>
      <c r="I93" s="446" t="str">
        <f>IF(K93&gt;1,VLOOKUP(K93,DB!$A$4:$B$500,2,0),"")</f>
        <v>WAHQ</v>
      </c>
      <c r="J93" s="423" t="str">
        <f>IF(L93&gt;1,VLOOKUP(L93,DB!$A$4:$B$500,2,0),"")</f>
        <v>WAHS</v>
      </c>
      <c r="K93" s="447" t="s">
        <v>235</v>
      </c>
      <c r="L93" s="424" t="s">
        <v>262</v>
      </c>
      <c r="M93" s="443" t="str">
        <f>IF(B93&gt;1,VLOOKUP(B93,DB!$D$4:$F$800,3,0),"")</f>
        <v>BATIK AIR</v>
      </c>
      <c r="N93" s="448" t="s">
        <v>1347</v>
      </c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0.5861111111</v>
      </c>
      <c r="AE93" s="133">
        <f t="shared" si="41"/>
        <v>0.6194444444</v>
      </c>
    </row>
    <row r="94">
      <c r="A94" s="115">
        <v>77.0</v>
      </c>
      <c r="B94" s="115" t="s">
        <v>912</v>
      </c>
      <c r="C94" s="117" t="str">
        <f>IF(B94&gt;1,VLOOKUP(B94,DB!$D$4:$E$800,2,0),"")</f>
        <v>G VI</v>
      </c>
      <c r="D94" s="252">
        <v>0.5625</v>
      </c>
      <c r="E94" s="229" t="b">
        <v>1</v>
      </c>
      <c r="F94" s="119"/>
      <c r="G94" s="192" t="b">
        <v>0</v>
      </c>
      <c r="H94" s="230" t="s">
        <v>1148</v>
      </c>
      <c r="I94" s="219" t="s">
        <v>1204</v>
      </c>
      <c r="J94" s="123" t="str">
        <f>IF(L94&gt;1,VLOOKUP(L94,DB!$A$4:$B$500,2,0),"")</f>
        <v/>
      </c>
      <c r="K94" s="124"/>
      <c r="L94" s="120"/>
      <c r="M94" s="115" t="s">
        <v>1153</v>
      </c>
      <c r="N94" s="193"/>
      <c r="O94" s="128" t="str">
        <f t="shared" si="34"/>
        <v>RON</v>
      </c>
      <c r="Q94" s="64" t="str">
        <f t="shared" si="35"/>
        <v>SA02</v>
      </c>
      <c r="R94" s="64" t="str">
        <f t="shared" si="36"/>
        <v>RON</v>
      </c>
      <c r="S94" s="64" t="str">
        <f t="shared" si="37"/>
        <v>G VI</v>
      </c>
      <c r="T94" s="64" t="str">
        <f t="shared" si="38"/>
        <v>T7-X14</v>
      </c>
      <c r="U94" s="64" t="str">
        <f t="shared" si="39"/>
        <v>AFM</v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0.5625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833</v>
      </c>
      <c r="C95" s="146" t="str">
        <f>IF(B95&gt;1,VLOOKUP(B95,DB!$D$4:$E$800,2,0),"")</f>
        <v>B 733</v>
      </c>
      <c r="D95" s="259">
        <v>0.6131944444444445</v>
      </c>
      <c r="E95" s="231" t="b">
        <v>1</v>
      </c>
      <c r="F95" s="148">
        <v>0.6576388888888889</v>
      </c>
      <c r="G95" s="190" t="b">
        <v>1</v>
      </c>
      <c r="H95" s="228" t="s">
        <v>1093</v>
      </c>
      <c r="I95" s="152" t="str">
        <f>IF(K95&gt;1,VLOOKUP(K95,DB!$A$4:$B$500,2,0),"")</f>
        <v>WIMM</v>
      </c>
      <c r="J95" s="153" t="str">
        <f>IF(L95&gt;1,VLOOKUP(L95,DB!$A$4:$B$500,2,0),"")</f>
        <v>WIKK</v>
      </c>
      <c r="K95" s="169" t="s">
        <v>298</v>
      </c>
      <c r="L95" s="150" t="s">
        <v>308</v>
      </c>
      <c r="M95" s="168" t="str">
        <f>IF(B95&gt;1,VLOOKUP(B95,DB!$D$4:$F$800,3,0),"")</f>
        <v>TRIGANA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0.6131944444</v>
      </c>
      <c r="AE95" s="133">
        <f t="shared" si="41"/>
        <v>0.6576388889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395</v>
      </c>
      <c r="C96" s="117" t="str">
        <f>IF(B96&gt;1,VLOOKUP(B96,DB!$D$4:$E$800,2,0),"")</f>
        <v>A 320</v>
      </c>
      <c r="D96" s="252">
        <v>0.6138888888888889</v>
      </c>
      <c r="E96" s="229" t="b">
        <v>1</v>
      </c>
      <c r="F96" s="119">
        <v>0.6760756018484244</v>
      </c>
      <c r="G96" s="192" t="b">
        <v>1</v>
      </c>
      <c r="H96" s="230" t="s">
        <v>1087</v>
      </c>
      <c r="I96" s="122" t="str">
        <f>IF(K96&gt;1,VLOOKUP(K96,DB!$A$4:$B$500,2,0),"")</f>
        <v>WAHI</v>
      </c>
      <c r="J96" s="123" t="str">
        <f>IF(L96&gt;1,VLOOKUP(L96,DB!$A$4:$B$500,2,0),"")</f>
        <v>WIMM</v>
      </c>
      <c r="K96" s="124" t="s">
        <v>469</v>
      </c>
      <c r="L96" s="120" t="s">
        <v>439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0.6138888889</v>
      </c>
      <c r="AE96" s="133">
        <f t="shared" si="41"/>
        <v>0.6760756018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827</v>
      </c>
      <c r="C97" s="146" t="str">
        <f>IF(B97&gt;1,VLOOKUP(B97,DB!$D$4:$E$800,2,0),"")</f>
        <v>B 733</v>
      </c>
      <c r="D97" s="259">
        <v>0.6291666666666667</v>
      </c>
      <c r="E97" s="231" t="b">
        <v>1</v>
      </c>
      <c r="F97" s="148">
        <v>0.7361111111111112</v>
      </c>
      <c r="G97" s="190" t="b">
        <v>1</v>
      </c>
      <c r="H97" s="228" t="s">
        <v>1097</v>
      </c>
      <c r="I97" s="152" t="str">
        <f>IF(K97&gt;1,VLOOKUP(K97,DB!$A$4:$B$500,2,0),"")</f>
        <v>WAGG</v>
      </c>
      <c r="J97" s="153" t="str">
        <f>IF(L97&gt;1,VLOOKUP(L97,DB!$A$4:$B$500,2,0),"")</f>
        <v>WALL</v>
      </c>
      <c r="K97" s="169" t="s">
        <v>304</v>
      </c>
      <c r="L97" s="150" t="s">
        <v>349</v>
      </c>
      <c r="M97" s="168" t="str">
        <f>IF(B97&gt;1,VLOOKUP(B97,DB!$D$4:$F$800,3,0),"")</f>
        <v>TRIGANA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0.6291666667</v>
      </c>
      <c r="AE97" s="133">
        <f t="shared" si="41"/>
        <v>0.7361111111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321</v>
      </c>
      <c r="C98" s="117" t="str">
        <f>IF(B98&gt;1,VLOOKUP(B98,DB!$D$4:$E$800,2,0),"")</f>
        <v>A 320</v>
      </c>
      <c r="D98" s="252">
        <v>0.6340277777777777</v>
      </c>
      <c r="E98" s="229" t="b">
        <v>1</v>
      </c>
      <c r="F98" s="119">
        <v>0.7638888888888888</v>
      </c>
      <c r="G98" s="192" t="b">
        <v>1</v>
      </c>
      <c r="H98" s="230" t="s">
        <v>1079</v>
      </c>
      <c r="I98" s="122" t="str">
        <f>IF(K98&gt;1,VLOOKUP(K98,DB!$A$4:$B$500,2,0),"")</f>
        <v>WARA</v>
      </c>
      <c r="J98" s="123" t="str">
        <f>IF(L98&gt;1,VLOOKUP(L98,DB!$A$4:$B$500,2,0),"")</f>
        <v>WAHI</v>
      </c>
      <c r="K98" s="124" t="s">
        <v>269</v>
      </c>
      <c r="L98" s="120" t="s">
        <v>249</v>
      </c>
      <c r="M98" s="115" t="str">
        <f>IF(B98&gt;1,VLOOKUP(B98,DB!$D$4:$F$800,3,0),"")</f>
        <v>BATIK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0.6340277778</v>
      </c>
      <c r="AE98" s="133">
        <f t="shared" si="41"/>
        <v>0.7638888889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327</v>
      </c>
      <c r="C99" s="146" t="str">
        <f>IF(B99&gt;1,VLOOKUP(B99,DB!$D$4:$E$800,2,0),"")</f>
        <v>GLEX</v>
      </c>
      <c r="D99" s="259">
        <v>0.6256944444444444</v>
      </c>
      <c r="E99" s="231" t="b">
        <v>1</v>
      </c>
      <c r="F99" s="148"/>
      <c r="G99" s="190" t="b">
        <v>0</v>
      </c>
      <c r="H99" s="228" t="s">
        <v>1149</v>
      </c>
      <c r="I99" s="221" t="s">
        <v>1197</v>
      </c>
      <c r="J99" s="153" t="str">
        <f>IF(L99&gt;1,VLOOKUP(L99,DB!$A$4:$B$500,2,0),"")</f>
        <v/>
      </c>
      <c r="K99" s="169"/>
      <c r="L99" s="150"/>
      <c r="M99" s="168" t="str">
        <f>IF(B99&gt;1,VLOOKUP(B99,DB!$D$4:$F$800,3,0),"")</f>
        <v>BIOMANTARA</v>
      </c>
      <c r="N99" s="211"/>
      <c r="O99" s="155" t="str">
        <f t="shared" si="34"/>
        <v>RON</v>
      </c>
      <c r="Q99" s="64" t="str">
        <f t="shared" si="35"/>
        <v>SA11</v>
      </c>
      <c r="R99" s="64" t="str">
        <f t="shared" si="36"/>
        <v>RON</v>
      </c>
      <c r="S99" s="64" t="str">
        <f t="shared" si="37"/>
        <v>GLEX</v>
      </c>
      <c r="T99" s="64" t="str">
        <f t="shared" si="38"/>
        <v>N-939AP</v>
      </c>
      <c r="U99" s="64" t="str">
        <f t="shared" si="39"/>
        <v>BIOMANTARA</v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0.6256944444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969</v>
      </c>
      <c r="C100" s="117" t="str">
        <f>IF(B100&gt;1,VLOOKUP(B100,DB!$D$4:$E$800,2,0),"")</f>
        <v>ATR 72</v>
      </c>
      <c r="D100" s="252">
        <v>0.6548611111111111</v>
      </c>
      <c r="E100" s="229" t="b">
        <v>1</v>
      </c>
      <c r="F100" s="119"/>
      <c r="G100" s="192" t="b">
        <v>0</v>
      </c>
      <c r="H100" s="230" t="s">
        <v>1140</v>
      </c>
      <c r="I100" s="219" t="s">
        <v>1192</v>
      </c>
      <c r="J100" s="123" t="str">
        <f>IF(L100&gt;1,VLOOKUP(L100,DB!$A$4:$B$500,2,0),"")</f>
        <v/>
      </c>
      <c r="K100" s="124"/>
      <c r="L100" s="120"/>
      <c r="M100" s="115" t="s">
        <v>1134</v>
      </c>
      <c r="N100" s="220"/>
      <c r="O100" s="128" t="str">
        <f t="shared" si="34"/>
        <v>RON</v>
      </c>
      <c r="Q100" s="64" t="str">
        <f t="shared" si="35"/>
        <v>SA03</v>
      </c>
      <c r="R100" s="64" t="str">
        <f t="shared" si="36"/>
        <v>RON</v>
      </c>
      <c r="S100" s="64" t="str">
        <f t="shared" si="37"/>
        <v>ATR 72</v>
      </c>
      <c r="T100" s="64" t="str">
        <f t="shared" si="38"/>
        <v>PK-OTR</v>
      </c>
      <c r="U100" s="64" t="str">
        <f t="shared" si="39"/>
        <v>TAS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0.6548611111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24</v>
      </c>
      <c r="C101" s="146" t="str">
        <f>IF(B101&gt;1,VLOOKUP(B101,DB!$D$4:$E$800,2,0),"")</f>
        <v>B 733</v>
      </c>
      <c r="D101" s="259">
        <v>0.6388888888888888</v>
      </c>
      <c r="E101" s="231" t="b">
        <v>1</v>
      </c>
      <c r="F101" s="148"/>
      <c r="G101" s="190" t="b">
        <v>0</v>
      </c>
      <c r="H101" s="228" t="s">
        <v>1088</v>
      </c>
      <c r="I101" s="221" t="s">
        <v>23</v>
      </c>
      <c r="J101" s="153" t="str">
        <f>IF(L101&gt;1,VLOOKUP(L101,DB!$A$4:$B$500,2,0),"")</f>
        <v/>
      </c>
      <c r="K101" s="169"/>
      <c r="L101" s="150"/>
      <c r="M101" s="168" t="str">
        <f>IF(B101&gt;1,VLOOKUP(B101,DB!$D$4:$F$800,3,0),"")</f>
        <v>AIRNESIA</v>
      </c>
      <c r="N101" s="211"/>
      <c r="O101" s="155" t="str">
        <f t="shared" si="34"/>
        <v>RON</v>
      </c>
      <c r="Q101" s="64" t="str">
        <f t="shared" si="35"/>
        <v>B10</v>
      </c>
      <c r="R101" s="64" t="str">
        <f t="shared" si="36"/>
        <v>RON</v>
      </c>
      <c r="S101" s="64" t="str">
        <f t="shared" si="37"/>
        <v>B 733</v>
      </c>
      <c r="T101" s="64" t="str">
        <f t="shared" si="38"/>
        <v>PK-NMI</v>
      </c>
      <c r="U101" s="64" t="str">
        <f t="shared" si="39"/>
        <v>AIRNESIA</v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0.6388888889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186</v>
      </c>
      <c r="C102" s="117" t="str">
        <f>IF(B102&gt;1,VLOOKUP(B102,DB!$D$4:$E$800,2,0),"")</f>
        <v>A 320</v>
      </c>
      <c r="D102" s="252">
        <v>0.6423611111111112</v>
      </c>
      <c r="E102" s="229" t="b">
        <v>1</v>
      </c>
      <c r="F102" s="119">
        <v>0.7</v>
      </c>
      <c r="G102" s="192" t="b">
        <v>1</v>
      </c>
      <c r="H102" s="230" t="s">
        <v>1078</v>
      </c>
      <c r="I102" s="122" t="str">
        <f>IF(K102&gt;1,VLOOKUP(K102,DB!$A$4:$B$500,2,0),"")</f>
        <v>WAHI</v>
      </c>
      <c r="J102" s="123" t="str">
        <f>IF(L102&gt;1,VLOOKUP(L102,DB!$A$4:$B$500,2,0),"")</f>
        <v>WIPP</v>
      </c>
      <c r="K102" s="124" t="s">
        <v>243</v>
      </c>
      <c r="L102" s="120" t="s">
        <v>167</v>
      </c>
      <c r="M102" s="115" t="str">
        <f>IF(B102&gt;1,VLOOKUP(B102,DB!$D$4:$F$800,3,0),"")</f>
        <v>BATIK AIR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>
        <f t="shared" si="40"/>
        <v>0.6423611111</v>
      </c>
      <c r="AE102" s="133">
        <f t="shared" si="41"/>
        <v>0.7</v>
      </c>
    </row>
    <row r="103">
      <c r="A103" s="168">
        <v>86.0</v>
      </c>
      <c r="B103" s="168" t="s">
        <v>166</v>
      </c>
      <c r="C103" s="146" t="str">
        <f>IF(B103&gt;1,VLOOKUP(B103,DB!$D$4:$E$800,2,0),"")</f>
        <v>A 320</v>
      </c>
      <c r="D103" s="259">
        <v>0.6916666666666667</v>
      </c>
      <c r="E103" s="231" t="b">
        <v>1</v>
      </c>
      <c r="F103" s="148">
        <v>0.7375</v>
      </c>
      <c r="G103" s="190" t="b">
        <v>1</v>
      </c>
      <c r="H103" s="228" t="s">
        <v>1076</v>
      </c>
      <c r="I103" s="152" t="str">
        <f>IF(K103&gt;1,VLOOKUP(K103,DB!$A$4:$B$500,2,0),"")</f>
        <v>WARR</v>
      </c>
      <c r="J103" s="153" t="str">
        <f>IF(L103&gt;1,VLOOKUP(L103,DB!$A$4:$B$500,2,0),"")</f>
        <v>WADD</v>
      </c>
      <c r="K103" s="169" t="s">
        <v>214</v>
      </c>
      <c r="L103" s="150" t="s">
        <v>196</v>
      </c>
      <c r="M103" s="168" t="str">
        <f>IF(B103&gt;1,VLOOKUP(B103,DB!$D$4:$F$800,3,0),"")</f>
        <v>BATIK AIR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Z102-'15'!Z102</f>
        <v>0</v>
      </c>
      <c r="AC103" s="133"/>
      <c r="AD103" s="133">
        <f t="shared" si="40"/>
        <v>0.6916666667</v>
      </c>
      <c r="AE103" s="133">
        <f t="shared" si="41"/>
        <v>0.7375</v>
      </c>
    </row>
    <row r="104">
      <c r="A104" s="115">
        <v>87.0</v>
      </c>
      <c r="B104" s="115" t="s">
        <v>760</v>
      </c>
      <c r="C104" s="117" t="str">
        <f>IF(B104&gt;1,VLOOKUP(B104,DB!$D$4:$E$800,2,0),"")</f>
        <v>PH 300</v>
      </c>
      <c r="D104" s="252">
        <v>0.7027777777777777</v>
      </c>
      <c r="E104" s="229" t="b">
        <v>1</v>
      </c>
      <c r="F104" s="119">
        <v>0.7270833333333333</v>
      </c>
      <c r="G104" s="192" t="b">
        <v>1</v>
      </c>
      <c r="H104" s="230" t="s">
        <v>1096</v>
      </c>
      <c r="I104" s="219" t="s">
        <v>190</v>
      </c>
      <c r="J104" s="120" t="s">
        <v>1171</v>
      </c>
      <c r="K104" s="124"/>
      <c r="L104" s="120"/>
      <c r="M104" s="115" t="s">
        <v>759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0.7027777778</v>
      </c>
      <c r="AE104" s="133">
        <f t="shared" si="41"/>
        <v>0.7270833333</v>
      </c>
    </row>
    <row r="105">
      <c r="A105" s="168">
        <v>88.0</v>
      </c>
      <c r="B105" s="168" t="s">
        <v>626</v>
      </c>
      <c r="C105" s="146" t="str">
        <f>IF(B105&gt;1,VLOOKUP(B105,DB!$D$4:$E$800,2,0),"")</f>
        <v>B 738</v>
      </c>
      <c r="D105" s="259">
        <v>0.6974598611122929</v>
      </c>
      <c r="E105" s="231" t="b">
        <v>1</v>
      </c>
      <c r="F105" s="148">
        <v>0.7611111111111111</v>
      </c>
      <c r="G105" s="190" t="b">
        <v>1</v>
      </c>
      <c r="H105" s="228" t="s">
        <v>1087</v>
      </c>
      <c r="I105" s="152" t="str">
        <f>IF(K105&gt;1,VLOOKUP(K105,DB!$A$4:$B$500,2,0),"")</f>
        <v>WARR</v>
      </c>
      <c r="J105" s="153" t="str">
        <f>IF(L105&gt;1,VLOOKUP(L105,DB!$A$4:$B$500,2,0),"")</f>
        <v>WIEE</v>
      </c>
      <c r="K105" s="169" t="s">
        <v>77</v>
      </c>
      <c r="L105" s="150" t="s">
        <v>69</v>
      </c>
      <c r="M105" s="168" t="str">
        <f>IF(B105&gt;1,VLOOKUP(B105,DB!$D$4:$F$800,3,0),"")</f>
        <v>GARUDA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0.6974598611</v>
      </c>
      <c r="AE105" s="133">
        <f t="shared" si="41"/>
        <v>0.7611111111</v>
      </c>
    </row>
    <row r="106">
      <c r="A106" s="115">
        <v>89.0</v>
      </c>
      <c r="B106" s="115" t="s">
        <v>420</v>
      </c>
      <c r="C106" s="117" t="str">
        <f>IF(B106&gt;1,VLOOKUP(B106,DB!$D$4:$E$800,2,0),"")</f>
        <v>A 320</v>
      </c>
      <c r="D106" s="252">
        <v>0.70625</v>
      </c>
      <c r="E106" s="229" t="b">
        <v>1</v>
      </c>
      <c r="F106" s="119">
        <v>0.7458333333333333</v>
      </c>
      <c r="G106" s="192" t="b">
        <v>1</v>
      </c>
      <c r="H106" s="230" t="s">
        <v>1080</v>
      </c>
      <c r="I106" s="122" t="str">
        <f>IF(K106&gt;1,VLOOKUP(K106,DB!$A$4:$B$500,2,0),"")</f>
        <v>WADD</v>
      </c>
      <c r="J106" s="123" t="str">
        <f>IF(L106&gt;1,VLOOKUP(L106,DB!$A$4:$B$500,2,0),"")</f>
        <v>WADD</v>
      </c>
      <c r="K106" s="124" t="s">
        <v>518</v>
      </c>
      <c r="L106" s="120" t="s">
        <v>516</v>
      </c>
      <c r="M106" s="115" t="str">
        <f>IF(B106&gt;1,VLOOKUP(B106,DB!$D$4:$F$800,3,0),"")</f>
        <v>CITILINK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0.70625</v>
      </c>
      <c r="AE106" s="133">
        <f t="shared" si="41"/>
        <v>0.7458333333</v>
      </c>
    </row>
    <row r="107">
      <c r="A107" s="168">
        <v>90.0</v>
      </c>
      <c r="B107" s="168" t="s">
        <v>383</v>
      </c>
      <c r="C107" s="146" t="str">
        <f>IF(B107&gt;1,VLOOKUP(B107,DB!$D$4:$E$800,2,0),"")</f>
        <v>A 320</v>
      </c>
      <c r="D107" s="259">
        <v>0.7</v>
      </c>
      <c r="E107" s="231" t="b">
        <v>1</v>
      </c>
      <c r="F107" s="148">
        <v>0.7319444444444444</v>
      </c>
      <c r="G107" s="190" t="b">
        <v>1</v>
      </c>
      <c r="H107" s="228" t="s">
        <v>1084</v>
      </c>
      <c r="I107" s="152" t="str">
        <f>IF(K107&gt;1,VLOOKUP(K107,DB!$A$4:$B$500,2,0),"")</f>
        <v>WARA</v>
      </c>
      <c r="J107" s="153" t="str">
        <f>IF(L107&gt;1,VLOOKUP(L107,DB!$A$4:$B$500,2,0),"")</f>
        <v>WARR</v>
      </c>
      <c r="K107" s="169" t="s">
        <v>485</v>
      </c>
      <c r="L107" s="150" t="s">
        <v>491</v>
      </c>
      <c r="M107" s="168" t="str">
        <f>IF(B107&gt;1,VLOOKUP(B107,DB!$D$4:$F$800,3,0),"")</f>
        <v>CITILINK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</v>
      </c>
      <c r="AE107" s="133">
        <f t="shared" si="41"/>
        <v>0.7319444444</v>
      </c>
    </row>
    <row r="108">
      <c r="A108" s="115">
        <v>91.0</v>
      </c>
      <c r="B108" s="115" t="s">
        <v>888</v>
      </c>
      <c r="C108" s="117" t="str">
        <f>IF(B108&gt;1,VLOOKUP(B108,DB!$D$4:$E$800,2,0),"")</f>
        <v>EMB 135</v>
      </c>
      <c r="D108" s="252">
        <v>0.7083333333333334</v>
      </c>
      <c r="E108" s="229" t="b">
        <v>1</v>
      </c>
      <c r="F108" s="119"/>
      <c r="G108" s="192" t="b">
        <v>0</v>
      </c>
      <c r="H108" s="230" t="s">
        <v>1161</v>
      </c>
      <c r="I108" s="219" t="s">
        <v>1193</v>
      </c>
      <c r="J108" s="123" t="str">
        <f>IF(L108&gt;1,VLOOKUP(L108,DB!$A$4:$B$500,2,0),"")</f>
        <v/>
      </c>
      <c r="K108" s="124"/>
      <c r="L108" s="120"/>
      <c r="M108" s="115" t="s">
        <v>759</v>
      </c>
      <c r="N108" s="220"/>
      <c r="O108" s="128" t="str">
        <f t="shared" si="34"/>
        <v>RON</v>
      </c>
      <c r="Q108" s="64" t="str">
        <f t="shared" si="35"/>
        <v>SA15</v>
      </c>
      <c r="R108" s="64" t="str">
        <f t="shared" si="36"/>
        <v>RON</v>
      </c>
      <c r="S108" s="64" t="str">
        <f t="shared" si="37"/>
        <v>EMB 135</v>
      </c>
      <c r="T108" s="64" t="str">
        <f t="shared" si="38"/>
        <v>PK-RSS</v>
      </c>
      <c r="U108" s="64" t="str">
        <f t="shared" si="39"/>
        <v>PTN</v>
      </c>
      <c r="AC108" s="133"/>
      <c r="AD108" s="133">
        <f t="shared" si="40"/>
        <v>0.7083333333</v>
      </c>
      <c r="AE108" s="133" t="str">
        <f t="shared" si="41"/>
        <v>-</v>
      </c>
    </row>
    <row r="109">
      <c r="A109" s="168">
        <v>92.0</v>
      </c>
      <c r="B109" s="168" t="s">
        <v>810</v>
      </c>
      <c r="C109" s="146" t="str">
        <f>IF(B109&gt;1,VLOOKUP(B109,DB!$D$4:$E$800,2,0),"")</f>
        <v>ATR 72</v>
      </c>
      <c r="D109" s="259">
        <v>0.8345196064765332</v>
      </c>
      <c r="E109" s="231" t="b">
        <v>1</v>
      </c>
      <c r="F109" s="148">
        <v>0.856343680556165</v>
      </c>
      <c r="G109" s="190" t="b">
        <v>1</v>
      </c>
      <c r="H109" s="228" t="s">
        <v>1078</v>
      </c>
      <c r="I109" s="221" t="s">
        <v>422</v>
      </c>
      <c r="J109" s="150" t="s">
        <v>1171</v>
      </c>
      <c r="K109" s="169"/>
      <c r="L109" s="150"/>
      <c r="M109" s="168" t="str">
        <f>IF(B109&gt;1,VLOOKUP(B109,DB!$D$4:$F$800,3,0),"")</f>
        <v>TRAVIRA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0.8345196065</v>
      </c>
      <c r="AE109" s="133">
        <f t="shared" si="41"/>
        <v>0.8563436806</v>
      </c>
    </row>
    <row r="110">
      <c r="A110" s="115">
        <v>93.0</v>
      </c>
      <c r="B110" s="115" t="s">
        <v>299</v>
      </c>
      <c r="C110" s="117" t="str">
        <f>IF(B110&gt;1,VLOOKUP(B110,DB!$D$4:$E$800,2,0),"")</f>
        <v>A 320</v>
      </c>
      <c r="D110" s="252">
        <v>0.7583333333333333</v>
      </c>
      <c r="E110" s="229" t="b">
        <v>1</v>
      </c>
      <c r="F110" s="119">
        <v>0.7923611111111111</v>
      </c>
      <c r="G110" s="192" t="b">
        <v>1</v>
      </c>
      <c r="H110" s="230" t="s">
        <v>1077</v>
      </c>
      <c r="I110" s="122" t="str">
        <f>IF(K110&gt;1,VLOOKUP(K110,DB!$A$4:$B$500,2,0),"")</f>
        <v>WAHS</v>
      </c>
      <c r="J110" s="123" t="str">
        <f>IF(L110&gt;1,VLOOKUP(L110,DB!$A$4:$B$500,2,0),"")</f>
        <v>WIBB</v>
      </c>
      <c r="K110" s="124" t="s">
        <v>260</v>
      </c>
      <c r="L110" s="120" t="s">
        <v>177</v>
      </c>
      <c r="M110" s="115" t="str">
        <f>IF(B110&gt;1,VLOOKUP(B110,DB!$D$4:$F$800,3,0),"")</f>
        <v>BATIK AIR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0.7583333333</v>
      </c>
      <c r="AE110" s="133">
        <f t="shared" si="41"/>
        <v>0.7923611111</v>
      </c>
    </row>
    <row r="111">
      <c r="A111" s="168">
        <v>94.0</v>
      </c>
      <c r="B111" s="168" t="s">
        <v>823</v>
      </c>
      <c r="C111" s="146" t="str">
        <f>IF(B111&gt;1,VLOOKUP(B111,DB!$D$4:$E$800,2,0),"")</f>
        <v>B 733</v>
      </c>
      <c r="D111" s="259">
        <v>0.7666666666666667</v>
      </c>
      <c r="E111" s="231" t="b">
        <v>1</v>
      </c>
      <c r="F111" s="148">
        <v>0.8826388888888889</v>
      </c>
      <c r="G111" s="190" t="b">
        <v>1</v>
      </c>
      <c r="H111" s="228" t="s">
        <v>1093</v>
      </c>
      <c r="I111" s="152" t="str">
        <f>IF(K111&gt;1,VLOOKUP(K111,DB!$A$4:$B$500,2,0),"")</f>
        <v>WAGG</v>
      </c>
      <c r="J111" s="153" t="str">
        <f>IF(L111&gt;1,VLOOKUP(L111,DB!$A$4:$B$500,2,0),"")</f>
        <v>WAAA</v>
      </c>
      <c r="K111" s="169" t="s">
        <v>306</v>
      </c>
      <c r="L111" s="150" t="s">
        <v>335</v>
      </c>
      <c r="M111" s="168" t="str">
        <f>IF(B111&gt;1,VLOOKUP(B111,DB!$D$4:$F$800,3,0),"")</f>
        <v>TRIGANA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0.7666666667</v>
      </c>
      <c r="AE111" s="133">
        <f t="shared" si="41"/>
        <v>0.8826388889</v>
      </c>
    </row>
    <row r="112">
      <c r="A112" s="115">
        <v>95.0</v>
      </c>
      <c r="B112" s="115" t="s">
        <v>76</v>
      </c>
      <c r="C112" s="117" t="str">
        <f>IF(B112&gt;1,VLOOKUP(B112,DB!$D$4:$E$800,2,0),"")</f>
        <v>A 320</v>
      </c>
      <c r="D112" s="252">
        <v>0.7520833333333333</v>
      </c>
      <c r="E112" s="229" t="b">
        <v>1</v>
      </c>
      <c r="F112" s="119">
        <v>0.7861111111111111</v>
      </c>
      <c r="G112" s="192" t="b">
        <v>1</v>
      </c>
      <c r="H112" s="230" t="s">
        <v>1081</v>
      </c>
      <c r="I112" s="122" t="str">
        <f>IF(K112&gt;1,VLOOKUP(K112,DB!$A$4:$B$500,2,0),"")</f>
        <v>WIPP</v>
      </c>
      <c r="J112" s="123" t="str">
        <f>IF(L112&gt;1,VLOOKUP(L112,DB!$A$4:$B$500,2,0),"")</f>
        <v>WARR</v>
      </c>
      <c r="K112" s="124" t="s">
        <v>155</v>
      </c>
      <c r="L112" s="120" t="s">
        <v>202</v>
      </c>
      <c r="M112" s="115" t="str">
        <f>IF(B112&gt;1,VLOOKUP(B112,DB!$D$4:$F$800,3,0),"")</f>
        <v>BATIK AIR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0.7520833333</v>
      </c>
      <c r="AE112" s="133">
        <f t="shared" si="41"/>
        <v>0.7861111111</v>
      </c>
    </row>
    <row r="113">
      <c r="A113" s="168">
        <v>96.0</v>
      </c>
      <c r="B113" s="168" t="s">
        <v>197</v>
      </c>
      <c r="C113" s="146" t="str">
        <f>IF(B113&gt;1,VLOOKUP(B113,DB!$D$4:$E$800,2,0),"")</f>
        <v>A 320</v>
      </c>
      <c r="D113" s="259">
        <v>0.7597222222222222</v>
      </c>
      <c r="E113" s="231" t="b">
        <v>1</v>
      </c>
      <c r="F113" s="148">
        <v>0.7930555555555555</v>
      </c>
      <c r="G113" s="190" t="b">
        <v>1</v>
      </c>
      <c r="H113" s="228" t="s">
        <v>1076</v>
      </c>
      <c r="I113" s="152" t="str">
        <f>IF(K113&gt;1,VLOOKUP(K113,DB!$A$4:$B$500,2,0),"")</f>
        <v>WARR</v>
      </c>
      <c r="J113" s="153" t="str">
        <f>IF(L113&gt;1,VLOOKUP(L113,DB!$A$4:$B$500,2,0),"")</f>
        <v>WARR</v>
      </c>
      <c r="K113" s="169" t="s">
        <v>210</v>
      </c>
      <c r="L113" s="150" t="s">
        <v>224</v>
      </c>
      <c r="M113" s="168" t="str">
        <f>IF(B113&gt;1,VLOOKUP(B113,DB!$D$4:$F$800,3,0),"")</f>
        <v>BATIK AIR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0.7597222222</v>
      </c>
      <c r="AE113" s="133">
        <f t="shared" si="41"/>
        <v>0.7930555556</v>
      </c>
    </row>
    <row r="114">
      <c r="A114" s="115">
        <v>97.0</v>
      </c>
      <c r="B114" s="246" t="s">
        <v>789</v>
      </c>
      <c r="C114" s="242" t="str">
        <f>IF(B114&gt;1,VLOOKUP(B114,DB!$D$4:$E$800,2,0),"")</f>
        <v>B 738</v>
      </c>
      <c r="D114" s="261">
        <v>0.71875</v>
      </c>
      <c r="E114" s="449" t="b">
        <v>0</v>
      </c>
      <c r="F114" s="243"/>
      <c r="G114" s="450" t="b">
        <v>0</v>
      </c>
      <c r="H114" s="451" t="s">
        <v>1273</v>
      </c>
      <c r="I114" s="431" t="s">
        <v>64</v>
      </c>
      <c r="J114" s="244" t="str">
        <f>IF(L114&gt;1,VLOOKUP(L114,DB!$A$4:$B$500,2,0),"")</f>
        <v/>
      </c>
      <c r="K114" s="263" t="s">
        <v>1261</v>
      </c>
      <c r="L114" s="245"/>
      <c r="M114" s="246" t="str">
        <f>IF(B114&gt;1,VLOOKUP(B114,DB!$D$4:$F$800,3,0),"")</f>
        <v>TNI AU</v>
      </c>
      <c r="N114" s="247" t="s">
        <v>1262</v>
      </c>
      <c r="O114" s="128" t="str">
        <f t="shared" si="34"/>
        <v>RON</v>
      </c>
      <c r="Q114" s="64" t="str">
        <f t="shared" si="35"/>
        <v>BASEOPS</v>
      </c>
      <c r="R114" s="64" t="str">
        <f t="shared" si="36"/>
        <v>RON</v>
      </c>
      <c r="S114" s="64" t="str">
        <f t="shared" si="37"/>
        <v>B 738</v>
      </c>
      <c r="T114" s="64" t="str">
        <f t="shared" si="38"/>
        <v>A-7309</v>
      </c>
      <c r="U114" s="64" t="str">
        <f t="shared" si="39"/>
        <v>TNI AU</v>
      </c>
      <c r="AC114" s="133"/>
      <c r="AD114" s="133">
        <f t="shared" si="40"/>
        <v>0.71875</v>
      </c>
      <c r="AE114" s="133" t="str">
        <f t="shared" si="41"/>
        <v>-</v>
      </c>
    </row>
    <row r="115">
      <c r="A115" s="168">
        <v>98.0</v>
      </c>
      <c r="B115" s="168" t="s">
        <v>83</v>
      </c>
      <c r="C115" s="146" t="str">
        <f>IF(B115&gt;1,VLOOKUP(B115,DB!$D$4:$E$800,2,0),"")</f>
        <v>A 320</v>
      </c>
      <c r="D115" s="259">
        <v>0.7791666666666667</v>
      </c>
      <c r="E115" s="231" t="b">
        <v>1</v>
      </c>
      <c r="F115" s="148">
        <v>0.80901491898112</v>
      </c>
      <c r="G115" s="190" t="b">
        <v>1</v>
      </c>
      <c r="H115" s="228" t="s">
        <v>1084</v>
      </c>
      <c r="I115" s="152" t="str">
        <f>IF(K115&gt;1,VLOOKUP(K115,DB!$A$4:$B$500,2,0),"")</f>
        <v>WIMM</v>
      </c>
      <c r="J115" s="153" t="str">
        <f>IF(L115&gt;1,VLOOKUP(L115,DB!$A$4:$B$500,2,0),"")</f>
        <v>WIPP</v>
      </c>
      <c r="K115" s="169" t="s">
        <v>139</v>
      </c>
      <c r="L115" s="150" t="s">
        <v>161</v>
      </c>
      <c r="M115" s="168" t="str">
        <f>IF(B115&gt;1,VLOOKUP(B115,DB!$D$4:$F$800,3,0),"")</f>
        <v>BATIK AIR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0.7791666667</v>
      </c>
      <c r="AE115" s="133">
        <f t="shared" si="41"/>
        <v>0.809014919</v>
      </c>
    </row>
    <row r="116">
      <c r="A116" s="115">
        <v>99.0</v>
      </c>
      <c r="B116" s="115" t="s">
        <v>282</v>
      </c>
      <c r="C116" s="117" t="str">
        <f>IF(B116&gt;1,VLOOKUP(B116,DB!$D$4:$E$800,2,0),"")</f>
        <v>A 320</v>
      </c>
      <c r="D116" s="252">
        <v>0.7888888888888889</v>
      </c>
      <c r="E116" s="229" t="b">
        <v>1</v>
      </c>
      <c r="F116" s="119">
        <v>0.8236111111111111</v>
      </c>
      <c r="G116" s="192" t="b">
        <v>1</v>
      </c>
      <c r="H116" s="230" t="s">
        <v>1079</v>
      </c>
      <c r="I116" s="122" t="str">
        <f>IF(K116&gt;1,VLOOKUP(K116,DB!$A$4:$B$500,2,0),"")</f>
        <v>WIEE</v>
      </c>
      <c r="J116" s="123" t="str">
        <f>IF(L116&gt;1,VLOOKUP(L116,DB!$A$4:$B$500,2,0),"")</f>
        <v>WARR</v>
      </c>
      <c r="K116" s="124" t="s">
        <v>181</v>
      </c>
      <c r="L116" s="120" t="s">
        <v>228</v>
      </c>
      <c r="M116" s="115" t="str">
        <f>IF(B116&gt;1,VLOOKUP(B116,DB!$D$4:$F$800,3,0),"")</f>
        <v>BATIK AIR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0.7888888889</v>
      </c>
      <c r="AE116" s="133">
        <f t="shared" si="41"/>
        <v>0.8236111111</v>
      </c>
    </row>
    <row r="117">
      <c r="A117" s="168">
        <v>100.0</v>
      </c>
      <c r="B117" s="168" t="s">
        <v>855</v>
      </c>
      <c r="C117" s="146" t="str">
        <f>IF(B117&gt;1,VLOOKUP(B117,DB!$D$4:$E$800,2,0),"")</f>
        <v>GLEX</v>
      </c>
      <c r="D117" s="259">
        <v>0.7972222222222223</v>
      </c>
      <c r="E117" s="231" t="b">
        <v>1</v>
      </c>
      <c r="F117" s="148">
        <v>0.8311803009273717</v>
      </c>
      <c r="G117" s="190" t="b">
        <v>1</v>
      </c>
      <c r="H117" s="228" t="s">
        <v>1092</v>
      </c>
      <c r="I117" s="221" t="s">
        <v>1178</v>
      </c>
      <c r="J117" s="150" t="s">
        <v>1152</v>
      </c>
      <c r="K117" s="169"/>
      <c r="L117" s="172"/>
      <c r="M117" s="168" t="s">
        <v>759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0.7972222222</v>
      </c>
      <c r="AE117" s="133">
        <f t="shared" si="41"/>
        <v>0.8311803009</v>
      </c>
    </row>
    <row r="118">
      <c r="A118" s="326">
        <v>101.0</v>
      </c>
      <c r="B118" s="326" t="s">
        <v>747</v>
      </c>
      <c r="C118" s="327" t="str">
        <f>IF(B118&gt;1,VLOOKUP(B118,DB!$D$4:$E$800,2,0),"")</f>
        <v>PH 300</v>
      </c>
      <c r="D118" s="429">
        <v>0.7826388888888889</v>
      </c>
      <c r="E118" s="452" t="b">
        <v>1</v>
      </c>
      <c r="F118" s="356">
        <v>0.81688447916531</v>
      </c>
      <c r="G118" s="453" t="b">
        <v>1</v>
      </c>
      <c r="H118" s="230" t="s">
        <v>1100</v>
      </c>
      <c r="I118" s="430" t="s">
        <v>422</v>
      </c>
      <c r="J118" s="329" t="s">
        <v>1171</v>
      </c>
      <c r="K118" s="454"/>
      <c r="L118" s="329"/>
      <c r="M118" s="326" t="str">
        <f>IF(B118&gt;1,VLOOKUP(B118,DB!$D$4:$F$800,3,0),"")</f>
        <v>PREMI</v>
      </c>
      <c r="N118" s="330" t="s">
        <v>1348</v>
      </c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0.7826388889</v>
      </c>
      <c r="AE118" s="133">
        <f t="shared" si="41"/>
        <v>0.8168844792</v>
      </c>
    </row>
    <row r="119">
      <c r="A119" s="168">
        <v>102.0</v>
      </c>
      <c r="B119" s="168" t="s">
        <v>1054</v>
      </c>
      <c r="C119" s="146" t="str">
        <f>IF(B119&gt;1,VLOOKUP(B119,DB!$D$4:$E$800,2,0),"")</f>
        <v>HK 800</v>
      </c>
      <c r="D119" s="259">
        <v>0.7763888888888889</v>
      </c>
      <c r="E119" s="231" t="b">
        <v>1</v>
      </c>
      <c r="F119" s="148">
        <v>0.8462534143473022</v>
      </c>
      <c r="G119" s="190" t="b">
        <v>1</v>
      </c>
      <c r="H119" s="228" t="s">
        <v>1096</v>
      </c>
      <c r="I119" s="221" t="s">
        <v>1178</v>
      </c>
      <c r="J119" s="150" t="s">
        <v>1135</v>
      </c>
      <c r="K119" s="169"/>
      <c r="L119" s="150"/>
      <c r="M119" s="168" t="s">
        <v>701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0.7763888889</v>
      </c>
      <c r="AE119" s="133">
        <f t="shared" si="41"/>
        <v>0.8462534143</v>
      </c>
    </row>
    <row r="120">
      <c r="A120" s="115">
        <v>103.0</v>
      </c>
      <c r="B120" s="115" t="s">
        <v>715</v>
      </c>
      <c r="C120" s="117" t="str">
        <f>IF(B120&gt;1,VLOOKUP(B120,DB!$D$4:$E$800,2,0),"")</f>
        <v>ATR 72</v>
      </c>
      <c r="D120" s="252">
        <v>0.7868055555555555</v>
      </c>
      <c r="E120" s="229" t="b">
        <v>1</v>
      </c>
      <c r="F120" s="119"/>
      <c r="G120" s="192" t="b">
        <v>0</v>
      </c>
      <c r="H120" s="230" t="s">
        <v>1080</v>
      </c>
      <c r="I120" s="219" t="s">
        <v>1194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PELITA</v>
      </c>
      <c r="N120" s="193"/>
      <c r="O120" s="128" t="str">
        <f t="shared" si="34"/>
        <v>RON</v>
      </c>
      <c r="Q120" s="64" t="str">
        <f t="shared" si="35"/>
        <v>A3</v>
      </c>
      <c r="R120" s="64" t="str">
        <f t="shared" si="36"/>
        <v>RON</v>
      </c>
      <c r="S120" s="64" t="str">
        <f t="shared" si="37"/>
        <v>ATR 72</v>
      </c>
      <c r="T120" s="64" t="str">
        <f t="shared" si="38"/>
        <v>PK-PAH</v>
      </c>
      <c r="U120" s="64" t="str">
        <f t="shared" si="39"/>
        <v>PELITA</v>
      </c>
      <c r="AC120" s="133"/>
      <c r="AD120" s="133">
        <f t="shared" si="40"/>
        <v>0.7868055556</v>
      </c>
      <c r="AE120" s="133" t="str">
        <f t="shared" si="41"/>
        <v>-</v>
      </c>
    </row>
    <row r="121">
      <c r="A121" s="168">
        <v>104.0</v>
      </c>
      <c r="B121" s="168" t="s">
        <v>544</v>
      </c>
      <c r="C121" s="146" t="str">
        <f>IF(B121&gt;1,VLOOKUP(B121,DB!$D$4:$E$800,2,0),"")</f>
        <v>B 738</v>
      </c>
      <c r="D121" s="259">
        <v>0.8145833333333333</v>
      </c>
      <c r="E121" s="231" t="b">
        <v>1</v>
      </c>
      <c r="F121" s="148"/>
      <c r="G121" s="190" t="b">
        <v>0</v>
      </c>
      <c r="H121" s="228" t="s">
        <v>1087</v>
      </c>
      <c r="I121" s="152" t="str">
        <f>IF(K121&gt;1,VLOOKUP(K121,DB!$A$4:$B$500,2,0),"")</f>
        <v>WIEE</v>
      </c>
      <c r="J121" s="153" t="str">
        <f>IF(L121&gt;1,VLOOKUP(L121,DB!$A$4:$B$500,2,0),"")</f>
        <v/>
      </c>
      <c r="K121" s="169" t="s">
        <v>66</v>
      </c>
      <c r="L121" s="150"/>
      <c r="M121" s="168" t="str">
        <f>IF(B121&gt;1,VLOOKUP(B121,DB!$D$4:$F$800,3,0),"")</f>
        <v>GARUDA</v>
      </c>
      <c r="N121" s="200"/>
      <c r="O121" s="155" t="str">
        <f t="shared" si="34"/>
        <v>RON</v>
      </c>
      <c r="Q121" s="64" t="str">
        <f t="shared" si="35"/>
        <v>B2</v>
      </c>
      <c r="R121" s="64" t="str">
        <f t="shared" si="36"/>
        <v>RON</v>
      </c>
      <c r="S121" s="64" t="str">
        <f t="shared" si="37"/>
        <v>B 738</v>
      </c>
      <c r="T121" s="64" t="str">
        <f t="shared" si="38"/>
        <v>PK-GFI</v>
      </c>
      <c r="U121" s="64" t="str">
        <f t="shared" si="39"/>
        <v>GARUDA</v>
      </c>
      <c r="AC121" s="133"/>
      <c r="AD121" s="133">
        <f t="shared" si="40"/>
        <v>0.8145833333</v>
      </c>
      <c r="AE121" s="133" t="str">
        <f t="shared" si="41"/>
        <v>-</v>
      </c>
    </row>
    <row r="122">
      <c r="A122" s="115">
        <v>105.0</v>
      </c>
      <c r="B122" s="115" t="s">
        <v>186</v>
      </c>
      <c r="C122" s="117" t="str">
        <f>IF(B122&gt;1,VLOOKUP(B122,DB!$D$4:$E$800,2,0),"")</f>
        <v>A 320</v>
      </c>
      <c r="D122" s="252">
        <v>0.8229166666666666</v>
      </c>
      <c r="E122" s="229" t="b">
        <v>1</v>
      </c>
      <c r="F122" s="119"/>
      <c r="G122" s="192" t="b">
        <v>0</v>
      </c>
      <c r="H122" s="230" t="s">
        <v>1081</v>
      </c>
      <c r="I122" s="122" t="str">
        <f>IF(K122&gt;1,VLOOKUP(K122,DB!$A$4:$B$500,2,0),"")</f>
        <v>WIPP</v>
      </c>
      <c r="J122" s="123" t="str">
        <f>IF(L122&gt;1,VLOOKUP(L122,DB!$A$4:$B$500,2,0),"")</f>
        <v/>
      </c>
      <c r="K122" s="124" t="s">
        <v>165</v>
      </c>
      <c r="L122" s="120"/>
      <c r="M122" s="115" t="str">
        <f>IF(B122&gt;1,VLOOKUP(B122,DB!$D$4:$F$800,3,0),"")</f>
        <v>BATIK AIR</v>
      </c>
      <c r="N122" s="193"/>
      <c r="O122" s="128" t="str">
        <f t="shared" si="34"/>
        <v>RON</v>
      </c>
      <c r="Q122" s="64" t="str">
        <f t="shared" si="35"/>
        <v>B8</v>
      </c>
      <c r="R122" s="64" t="str">
        <f t="shared" si="36"/>
        <v>RON</v>
      </c>
      <c r="S122" s="64" t="str">
        <f t="shared" si="37"/>
        <v>A 320</v>
      </c>
      <c r="T122" s="64" t="str">
        <f t="shared" si="38"/>
        <v>PK-LAO</v>
      </c>
      <c r="U122" s="64" t="str">
        <f t="shared" si="39"/>
        <v>BATIK AIR</v>
      </c>
      <c r="AC122" s="133"/>
      <c r="AD122" s="133">
        <f t="shared" si="40"/>
        <v>0.8229166667</v>
      </c>
      <c r="AE122" s="133" t="str">
        <f t="shared" si="41"/>
        <v>-</v>
      </c>
    </row>
    <row r="123">
      <c r="A123" s="168">
        <v>106.0</v>
      </c>
      <c r="B123" s="168" t="s">
        <v>340</v>
      </c>
      <c r="C123" s="146" t="str">
        <f>IF(B123&gt;1,VLOOKUP(B123,DB!$D$4:$E$800,2,0),"")</f>
        <v>ATR 72</v>
      </c>
      <c r="D123" s="259">
        <v>0.8138888888888889</v>
      </c>
      <c r="E123" s="231" t="b">
        <v>1</v>
      </c>
      <c r="F123" s="148"/>
      <c r="G123" s="190" t="b">
        <v>0</v>
      </c>
      <c r="H123" s="228" t="s">
        <v>1156</v>
      </c>
      <c r="I123" s="221" t="s">
        <v>1195</v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>CITILINK</v>
      </c>
      <c r="N123" s="200"/>
      <c r="O123" s="155" t="str">
        <f t="shared" si="34"/>
        <v>RON</v>
      </c>
      <c r="Q123" s="64" t="str">
        <f t="shared" si="35"/>
        <v>SA13</v>
      </c>
      <c r="R123" s="64" t="str">
        <f t="shared" si="36"/>
        <v>RON</v>
      </c>
      <c r="S123" s="64" t="str">
        <f t="shared" si="37"/>
        <v>ATR 72</v>
      </c>
      <c r="T123" s="64" t="str">
        <f t="shared" si="38"/>
        <v>PK-GJT</v>
      </c>
      <c r="U123" s="64" t="str">
        <f t="shared" si="39"/>
        <v>CITILINK</v>
      </c>
      <c r="AC123" s="133"/>
      <c r="AD123" s="133">
        <f t="shared" si="40"/>
        <v>0.8138888889</v>
      </c>
      <c r="AE123" s="133" t="str">
        <f t="shared" si="41"/>
        <v>-</v>
      </c>
    </row>
    <row r="124">
      <c r="A124" s="115">
        <v>107.0</v>
      </c>
      <c r="B124" s="115" t="s">
        <v>855</v>
      </c>
      <c r="C124" s="117" t="str">
        <f>IF(B124&gt;1,VLOOKUP(B124,DB!$D$4:$E$800,2,0),"")</f>
        <v>GLEX</v>
      </c>
      <c r="D124" s="252">
        <v>0.8375</v>
      </c>
      <c r="E124" s="229" t="b">
        <v>1</v>
      </c>
      <c r="F124" s="119"/>
      <c r="G124" s="192" t="b">
        <v>0</v>
      </c>
      <c r="H124" s="230" t="s">
        <v>1152</v>
      </c>
      <c r="I124" s="219" t="s">
        <v>1092</v>
      </c>
      <c r="J124" s="123" t="str">
        <f>IF(L124&gt;1,VLOOKUP(L124,DB!$A$4:$B$500,2,0),"")</f>
        <v/>
      </c>
      <c r="K124" s="124"/>
      <c r="L124" s="120"/>
      <c r="M124" s="115" t="s">
        <v>759</v>
      </c>
      <c r="N124" s="193"/>
      <c r="O124" s="128" t="str">
        <f t="shared" si="34"/>
        <v>RON</v>
      </c>
      <c r="Q124" s="64" t="str">
        <f t="shared" si="35"/>
        <v>SA16</v>
      </c>
      <c r="R124" s="64" t="str">
        <f t="shared" si="36"/>
        <v>RON</v>
      </c>
      <c r="S124" s="64" t="str">
        <f t="shared" si="37"/>
        <v>GLEX</v>
      </c>
      <c r="T124" s="64" t="str">
        <f t="shared" si="38"/>
        <v>N-11UB</v>
      </c>
      <c r="U124" s="64" t="str">
        <f t="shared" si="39"/>
        <v>PTN</v>
      </c>
      <c r="AC124" s="133"/>
      <c r="AD124" s="133">
        <f t="shared" si="40"/>
        <v>0.8375</v>
      </c>
      <c r="AE124" s="133" t="str">
        <f t="shared" si="41"/>
        <v>-</v>
      </c>
    </row>
    <row r="125">
      <c r="A125" s="168">
        <v>108.0</v>
      </c>
      <c r="B125" s="168" t="s">
        <v>317</v>
      </c>
      <c r="C125" s="146" t="str">
        <f>IF(B125&gt;1,VLOOKUP(B125,DB!$D$4:$E$800,2,0),"")</f>
        <v>A 320</v>
      </c>
      <c r="D125" s="259">
        <v>0.8603291203689878</v>
      </c>
      <c r="E125" s="231" t="b">
        <v>1</v>
      </c>
      <c r="F125" s="148"/>
      <c r="G125" s="190" t="b">
        <v>0</v>
      </c>
      <c r="H125" s="228" t="s">
        <v>1076</v>
      </c>
      <c r="I125" s="152" t="str">
        <f>IF(K125&gt;1,VLOOKUP(K125,DB!$A$4:$B$500,2,0),"")</f>
        <v>WADD</v>
      </c>
      <c r="J125" s="153" t="str">
        <f>IF(L125&gt;1,VLOOKUP(L125,DB!$A$4:$B$500,2,0),"")</f>
        <v/>
      </c>
      <c r="K125" s="169" t="s">
        <v>194</v>
      </c>
      <c r="L125" s="172"/>
      <c r="M125" s="168" t="str">
        <f>IF(B125&gt;1,VLOOKUP(B125,DB!$D$4:$F$800,3,0),"")</f>
        <v>BATIK AIR</v>
      </c>
      <c r="N125" s="200"/>
      <c r="O125" s="155" t="str">
        <f t="shared" si="34"/>
        <v>RON</v>
      </c>
      <c r="Q125" s="64" t="str">
        <f t="shared" si="35"/>
        <v>A1</v>
      </c>
      <c r="R125" s="64" t="str">
        <f t="shared" si="36"/>
        <v>RON</v>
      </c>
      <c r="S125" s="64" t="str">
        <f t="shared" si="37"/>
        <v>A 320</v>
      </c>
      <c r="T125" s="64" t="str">
        <f t="shared" si="38"/>
        <v>PK-LUY</v>
      </c>
      <c r="U125" s="64" t="str">
        <f t="shared" si="39"/>
        <v>BATIK AIR</v>
      </c>
      <c r="AC125" s="133"/>
      <c r="AD125" s="133">
        <f t="shared" si="40"/>
        <v>0.8603291204</v>
      </c>
      <c r="AE125" s="133" t="str">
        <f t="shared" si="41"/>
        <v>-</v>
      </c>
    </row>
    <row r="126">
      <c r="A126" s="115">
        <v>109.0</v>
      </c>
      <c r="B126" s="115" t="s">
        <v>321</v>
      </c>
      <c r="C126" s="117" t="str">
        <f>IF(B126&gt;1,VLOOKUP(B126,DB!$D$4:$E$800,2,0),"")</f>
        <v>A 320</v>
      </c>
      <c r="D126" s="252">
        <v>0.8659722222222223</v>
      </c>
      <c r="E126" s="229" t="b">
        <v>1</v>
      </c>
      <c r="F126" s="119">
        <v>0.9180743750039255</v>
      </c>
      <c r="G126" s="192" t="b">
        <v>1</v>
      </c>
      <c r="H126" s="230" t="s">
        <v>1079</v>
      </c>
      <c r="I126" s="122" t="str">
        <f>IF(K126&gt;1,VLOOKUP(K126,DB!$A$4:$B$500,2,0),"")</f>
        <v>WAHI</v>
      </c>
      <c r="J126" s="120" t="s">
        <v>1154</v>
      </c>
      <c r="K126" s="124" t="s">
        <v>230</v>
      </c>
      <c r="L126" s="120"/>
      <c r="M126" s="115" t="str">
        <f>IF(B126&gt;1,VLOOKUP(B126,DB!$D$4:$F$800,3,0),"")</f>
        <v>BATIK AIR</v>
      </c>
      <c r="N126" s="193"/>
      <c r="O126" s="128" t="str">
        <f t="shared" si="34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0.8659722222</v>
      </c>
      <c r="AE126" s="133">
        <f t="shared" si="41"/>
        <v>0.918074375</v>
      </c>
    </row>
    <row r="127">
      <c r="A127" s="168">
        <v>110.0</v>
      </c>
      <c r="B127" s="168" t="s">
        <v>383</v>
      </c>
      <c r="C127" s="146" t="str">
        <f>IF(B127&gt;1,VLOOKUP(B127,DB!$D$4:$E$800,2,0),"")</f>
        <v>A 320</v>
      </c>
      <c r="D127" s="259">
        <v>0.8743055555555556</v>
      </c>
      <c r="E127" s="231" t="b">
        <v>1</v>
      </c>
      <c r="F127" s="148"/>
      <c r="G127" s="190" t="b">
        <v>0</v>
      </c>
      <c r="H127" s="228" t="s">
        <v>1078</v>
      </c>
      <c r="I127" s="152" t="str">
        <f>IF(K127&gt;1,VLOOKUP(K127,DB!$A$4:$B$500,2,0),"")</f>
        <v>WARR</v>
      </c>
      <c r="J127" s="153" t="str">
        <f>IF(L127&gt;1,VLOOKUP(L127,DB!$A$4:$B$500,2,0),"")</f>
        <v/>
      </c>
      <c r="K127" s="169" t="s">
        <v>493</v>
      </c>
      <c r="L127" s="172"/>
      <c r="M127" s="168" t="str">
        <f>IF(B127&gt;1,VLOOKUP(B127,DB!$D$4:$F$800,3,0),"")</f>
        <v>CITILINK</v>
      </c>
      <c r="N127" s="271"/>
      <c r="O127" s="155" t="str">
        <f t="shared" si="34"/>
        <v>RON</v>
      </c>
      <c r="Q127" s="64" t="str">
        <f t="shared" si="35"/>
        <v>A2</v>
      </c>
      <c r="R127" s="64" t="str">
        <f t="shared" si="36"/>
        <v>RON</v>
      </c>
      <c r="S127" s="64" t="str">
        <f t="shared" si="37"/>
        <v>A 320</v>
      </c>
      <c r="T127" s="64" t="str">
        <f t="shared" si="38"/>
        <v>PK-GLU</v>
      </c>
      <c r="U127" s="64" t="str">
        <f t="shared" si="39"/>
        <v>CITILINK</v>
      </c>
      <c r="AC127" s="133"/>
      <c r="AD127" s="133">
        <f t="shared" si="40"/>
        <v>0.8743055556</v>
      </c>
      <c r="AE127" s="133" t="str">
        <f t="shared" si="41"/>
        <v>-</v>
      </c>
    </row>
    <row r="128">
      <c r="A128" s="115">
        <v>111.0</v>
      </c>
      <c r="B128" s="115" t="s">
        <v>1054</v>
      </c>
      <c r="C128" s="117" t="str">
        <f>IF(B128&gt;1,VLOOKUP(B128,DB!$D$4:$E$800,2,0),"")</f>
        <v>HK 800</v>
      </c>
      <c r="D128" s="252">
        <v>0.8527777777777777</v>
      </c>
      <c r="E128" s="229" t="b">
        <v>1</v>
      </c>
      <c r="F128" s="119"/>
      <c r="G128" s="192" t="b">
        <v>0</v>
      </c>
      <c r="H128" s="230" t="s">
        <v>1135</v>
      </c>
      <c r="I128" s="219" t="s">
        <v>1096</v>
      </c>
      <c r="J128" s="123" t="str">
        <f>IF(L128&gt;1,VLOOKUP(L128,DB!$A$4:$B$500,2,0),"")</f>
        <v/>
      </c>
      <c r="K128" s="124"/>
      <c r="L128" s="120"/>
      <c r="M128" s="115" t="s">
        <v>701</v>
      </c>
      <c r="N128" s="193"/>
      <c r="O128" s="128" t="str">
        <f t="shared" si="34"/>
        <v>RON</v>
      </c>
      <c r="Q128" s="64" t="str">
        <f t="shared" si="35"/>
        <v>NSA10</v>
      </c>
      <c r="R128" s="64" t="str">
        <f t="shared" si="36"/>
        <v>RON</v>
      </c>
      <c r="S128" s="64" t="str">
        <f t="shared" si="37"/>
        <v>HK 800</v>
      </c>
      <c r="T128" s="64" t="str">
        <f t="shared" si="38"/>
        <v>PK-CEO</v>
      </c>
      <c r="U128" s="64" t="str">
        <f t="shared" si="39"/>
        <v>JETSET</v>
      </c>
      <c r="AC128" s="133"/>
      <c r="AD128" s="133">
        <f t="shared" si="40"/>
        <v>0.8527777778</v>
      </c>
      <c r="AE128" s="133" t="str">
        <f t="shared" si="41"/>
        <v>-</v>
      </c>
    </row>
    <row r="129">
      <c r="A129" s="168">
        <v>112.0</v>
      </c>
      <c r="B129" s="168" t="s">
        <v>833</v>
      </c>
      <c r="C129" s="146" t="str">
        <f>IF(B129&gt;1,VLOOKUP(B129,DB!$D$4:$E$800,2,0),"")</f>
        <v>B 733</v>
      </c>
      <c r="D129" s="259">
        <v>0.8902777777777777</v>
      </c>
      <c r="E129" s="231" t="b">
        <v>1</v>
      </c>
      <c r="F129" s="148">
        <v>0.94375</v>
      </c>
      <c r="G129" s="190" t="b">
        <v>1</v>
      </c>
      <c r="H129" s="228" t="s">
        <v>1097</v>
      </c>
      <c r="I129" s="152" t="str">
        <f>IF(K129&gt;1,VLOOKUP(K129,DB!$A$4:$B$500,2,0),"")</f>
        <v>WIDN</v>
      </c>
      <c r="J129" s="153" t="str">
        <f>IF(L129&gt;1,VLOOKUP(L129,DB!$A$4:$B$500,2,0),"")</f>
        <v>WAAA</v>
      </c>
      <c r="K129" s="169" t="s">
        <v>316</v>
      </c>
      <c r="L129" s="150" t="s">
        <v>324</v>
      </c>
      <c r="M129" s="168" t="str">
        <f>IF(B129&gt;1,VLOOKUP(B129,DB!$D$4:$F$800,3,0),"")</f>
        <v>TRIGANA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0.8902777778</v>
      </c>
      <c r="AE129" s="133">
        <f t="shared" si="41"/>
        <v>0.94375</v>
      </c>
    </row>
    <row r="130">
      <c r="A130" s="115">
        <v>113.0</v>
      </c>
      <c r="B130" s="115" t="s">
        <v>413</v>
      </c>
      <c r="C130" s="117" t="str">
        <f>IF(B130&gt;1,VLOOKUP(B130,DB!$D$4:$E$800,2,0),"")</f>
        <v>A 320</v>
      </c>
      <c r="D130" s="252">
        <v>0.9034722222222222</v>
      </c>
      <c r="E130" s="229" t="b">
        <v>1</v>
      </c>
      <c r="F130" s="119"/>
      <c r="G130" s="192" t="b">
        <v>0</v>
      </c>
      <c r="H130" s="230" t="s">
        <v>1084</v>
      </c>
      <c r="I130" s="122" t="str">
        <f>IF(K130&gt;1,VLOOKUP(K130,DB!$A$4:$B$500,2,0),"")</f>
        <v>WIMM</v>
      </c>
      <c r="J130" s="123" t="str">
        <f>IF(L130&gt;1,VLOOKUP(L130,DB!$A$4:$B$500,2,0),"")</f>
        <v/>
      </c>
      <c r="K130" s="124" t="s">
        <v>441</v>
      </c>
      <c r="L130" s="120"/>
      <c r="M130" s="115" t="str">
        <f>IF(B130&gt;1,VLOOKUP(B130,DB!$D$4:$F$800,3,0),"")</f>
        <v>CITILINK</v>
      </c>
      <c r="N130" s="220"/>
      <c r="O130" s="128" t="str">
        <f t="shared" si="34"/>
        <v>RON</v>
      </c>
      <c r="Q130" s="64" t="str">
        <f t="shared" si="35"/>
        <v>B1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PK-GQI</v>
      </c>
      <c r="U130" s="64" t="str">
        <f t="shared" si="39"/>
        <v>CITILINK</v>
      </c>
      <c r="AC130" s="133"/>
      <c r="AD130" s="133">
        <f t="shared" si="40"/>
        <v>0.9034722222</v>
      </c>
      <c r="AE130" s="133" t="str">
        <f t="shared" si="41"/>
        <v>-</v>
      </c>
    </row>
    <row r="131">
      <c r="A131" s="168">
        <v>114.0</v>
      </c>
      <c r="B131" s="168" t="s">
        <v>775</v>
      </c>
      <c r="C131" s="146" t="str">
        <f>IF(B131&gt;1,VLOOKUP(B131,DB!$D$4:$E$800,2,0),"")</f>
        <v>AVANTI</v>
      </c>
      <c r="D131" s="259">
        <v>0.9070219560235273</v>
      </c>
      <c r="E131" s="231" t="b">
        <v>1</v>
      </c>
      <c r="F131" s="148">
        <v>0.9262314004590735</v>
      </c>
      <c r="G131" s="190" t="b">
        <v>1</v>
      </c>
      <c r="H131" s="228" t="s">
        <v>1100</v>
      </c>
      <c r="I131" s="221" t="s">
        <v>1346</v>
      </c>
      <c r="J131" s="150" t="s">
        <v>1184</v>
      </c>
      <c r="K131" s="169"/>
      <c r="L131" s="172"/>
      <c r="M131" s="168" t="str">
        <f>IF(B131&gt;1,VLOOKUP(B131,DB!$D$4:$F$800,3,0),"")</f>
        <v>SUSI AIR</v>
      </c>
      <c r="N131" s="200"/>
      <c r="O131" s="155" t="str">
        <f t="shared" si="34"/>
        <v/>
      </c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>
        <f t="shared" si="40"/>
        <v>0.907021956</v>
      </c>
      <c r="AE131" s="133">
        <f t="shared" si="41"/>
        <v>0.9262314005</v>
      </c>
    </row>
    <row r="132">
      <c r="A132" s="115">
        <v>115.0</v>
      </c>
      <c r="B132" s="115" t="s">
        <v>76</v>
      </c>
      <c r="C132" s="117" t="str">
        <f>IF(B132&gt;1,VLOOKUP(B132,DB!$D$4:$E$800,2,0),"")</f>
        <v>A 320</v>
      </c>
      <c r="D132" s="252">
        <v>0.9229166666666667</v>
      </c>
      <c r="E132" s="229" t="b">
        <v>1</v>
      </c>
      <c r="F132" s="119"/>
      <c r="G132" s="192" t="b">
        <v>0</v>
      </c>
      <c r="H132" s="230" t="s">
        <v>1085</v>
      </c>
      <c r="I132" s="122" t="str">
        <f>IF(K132&gt;1,VLOOKUP(K132,DB!$A$4:$B$500,2,0),"")</f>
        <v>WARR</v>
      </c>
      <c r="J132" s="123" t="str">
        <f>IF(L132&gt;1,VLOOKUP(L132,DB!$A$4:$B$500,2,0),"")</f>
        <v/>
      </c>
      <c r="K132" s="124" t="s">
        <v>200</v>
      </c>
      <c r="L132" s="120"/>
      <c r="M132" s="115" t="str">
        <f>IF(B132&gt;1,VLOOKUP(B132,DB!$D$4:$F$800,3,0),"")</f>
        <v>BATIK AIR</v>
      </c>
      <c r="N132" s="193"/>
      <c r="O132" s="128" t="str">
        <f t="shared" si="34"/>
        <v>RON</v>
      </c>
      <c r="Q132" s="64" t="str">
        <f t="shared" si="35"/>
        <v>B9</v>
      </c>
      <c r="R132" s="64" t="str">
        <f t="shared" si="36"/>
        <v>RON</v>
      </c>
      <c r="S132" s="64" t="str">
        <f t="shared" si="37"/>
        <v>A 320</v>
      </c>
      <c r="T132" s="64" t="str">
        <f t="shared" si="38"/>
        <v>PK-BKQ</v>
      </c>
      <c r="U132" s="64" t="str">
        <f t="shared" si="39"/>
        <v>BATIK AIR</v>
      </c>
      <c r="AC132" s="133"/>
      <c r="AD132" s="133">
        <f t="shared" si="40"/>
        <v>0.9229166667</v>
      </c>
      <c r="AE132" s="133" t="str">
        <f t="shared" si="41"/>
        <v>-</v>
      </c>
    </row>
    <row r="133">
      <c r="A133" s="168">
        <v>116.0</v>
      </c>
      <c r="B133" s="168" t="s">
        <v>197</v>
      </c>
      <c r="C133" s="146" t="str">
        <f>IF(B133&gt;1,VLOOKUP(B133,DB!$D$4:$E$800,2,0),"")</f>
        <v>A 320</v>
      </c>
      <c r="D133" s="259">
        <v>0.9263888888888889</v>
      </c>
      <c r="E133" s="231" t="b">
        <v>1</v>
      </c>
      <c r="F133" s="148">
        <v>0.9541666666666667</v>
      </c>
      <c r="G133" s="190" t="b">
        <v>1</v>
      </c>
      <c r="H133" s="228" t="s">
        <v>1092</v>
      </c>
      <c r="I133" s="152" t="str">
        <f>IF(K133&gt;1,VLOOKUP(K133,DB!$A$4:$B$500,2,0),"")</f>
        <v>WARR</v>
      </c>
      <c r="J133" s="150" t="s">
        <v>1159</v>
      </c>
      <c r="K133" s="169" t="s">
        <v>222</v>
      </c>
      <c r="L133" s="172"/>
      <c r="M133" s="168" t="str">
        <f>IF(B133&gt;1,VLOOKUP(B133,DB!$D$4:$F$800,3,0),"")</f>
        <v>BATIK AIR</v>
      </c>
      <c r="N133" s="200"/>
      <c r="O133" s="155" t="str">
        <f t="shared" si="34"/>
        <v/>
      </c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>
        <f t="shared" si="40"/>
        <v>0.9263888889</v>
      </c>
      <c r="AE133" s="133">
        <f t="shared" si="41"/>
        <v>0.9541666667</v>
      </c>
    </row>
    <row r="134">
      <c r="A134" s="272">
        <v>117.0</v>
      </c>
      <c r="B134" s="272" t="s">
        <v>321</v>
      </c>
      <c r="C134" s="117" t="str">
        <f>IF(B134&gt;1,VLOOKUP(B134,DB!$D$4:$E$800,2,0),"")</f>
        <v>A 320</v>
      </c>
      <c r="D134" s="273">
        <v>0.925</v>
      </c>
      <c r="E134" s="274" t="b">
        <v>1</v>
      </c>
      <c r="F134" s="275"/>
      <c r="G134" s="276" t="b">
        <v>0</v>
      </c>
      <c r="H134" s="277" t="s">
        <v>1154</v>
      </c>
      <c r="I134" s="219" t="s">
        <v>1079</v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>BATIK AIR</v>
      </c>
      <c r="N134" s="280"/>
      <c r="O134" s="281" t="str">
        <f t="shared" si="34"/>
        <v>RON</v>
      </c>
      <c r="Q134" s="64" t="str">
        <f t="shared" si="35"/>
        <v>SA17</v>
      </c>
      <c r="R134" s="64" t="str">
        <f t="shared" si="36"/>
        <v>RON</v>
      </c>
      <c r="S134" s="64" t="str">
        <f t="shared" si="37"/>
        <v>A 320</v>
      </c>
      <c r="T134" s="64" t="str">
        <f t="shared" si="38"/>
        <v>PK-LZH</v>
      </c>
      <c r="U134" s="64" t="str">
        <f t="shared" si="39"/>
        <v>BATIK AIR</v>
      </c>
      <c r="AC134" s="133"/>
      <c r="AD134" s="133">
        <f t="shared" si="40"/>
        <v>0.925</v>
      </c>
      <c r="AE134" s="133" t="str">
        <f t="shared" si="41"/>
        <v>-</v>
      </c>
    </row>
    <row r="135">
      <c r="A135" s="168">
        <v>118.0</v>
      </c>
      <c r="B135" s="168" t="s">
        <v>827</v>
      </c>
      <c r="C135" s="146" t="str">
        <f>IF(B135&gt;1,VLOOKUP(B135,DB!$D$4:$E$800,2,0),"")</f>
        <v>B 733</v>
      </c>
      <c r="D135" s="259">
        <v>0.9451388888888889</v>
      </c>
      <c r="E135" s="231" t="b">
        <v>1</v>
      </c>
      <c r="F135" s="148"/>
      <c r="G135" s="190" t="b">
        <v>0</v>
      </c>
      <c r="H135" s="228" t="s">
        <v>1093</v>
      </c>
      <c r="I135" s="152" t="str">
        <f>IF(K135&gt;1,VLOOKUP(K135,DB!$A$4:$B$500,2,0),"")</f>
        <v>WALL</v>
      </c>
      <c r="J135" s="153" t="str">
        <f>IF(L135&gt;1,VLOOKUP(L135,DB!$A$4:$B$500,2,0),"")</f>
        <v/>
      </c>
      <c r="K135" s="169" t="s">
        <v>353</v>
      </c>
      <c r="L135" s="172"/>
      <c r="M135" s="168" t="str">
        <f>IF(B135&gt;1,VLOOKUP(B135,DB!$D$4:$F$800,3,0),"")</f>
        <v>TRIGANA</v>
      </c>
      <c r="N135" s="200"/>
      <c r="O135" s="155" t="str">
        <f t="shared" si="34"/>
        <v>RON</v>
      </c>
      <c r="Q135" s="64" t="str">
        <f t="shared" si="35"/>
        <v>B11</v>
      </c>
      <c r="R135" s="64" t="str">
        <f t="shared" si="36"/>
        <v>RON</v>
      </c>
      <c r="S135" s="64" t="str">
        <f t="shared" si="37"/>
        <v>B 733</v>
      </c>
      <c r="T135" s="64" t="str">
        <f t="shared" si="38"/>
        <v>PK-YSH</v>
      </c>
      <c r="U135" s="64" t="str">
        <f t="shared" si="39"/>
        <v>TRIGANA</v>
      </c>
      <c r="AC135" s="133"/>
      <c r="AD135" s="133">
        <f t="shared" si="40"/>
        <v>0.9451388889</v>
      </c>
      <c r="AE135" s="133" t="str">
        <f t="shared" si="41"/>
        <v>-</v>
      </c>
    </row>
    <row r="136">
      <c r="A136" s="272">
        <v>119.0</v>
      </c>
      <c r="B136" s="272" t="s">
        <v>775</v>
      </c>
      <c r="C136" s="117" t="str">
        <f>IF(B136&gt;1,VLOOKUP(B136,DB!$D$4:$E$800,2,0),"")</f>
        <v>AVANTI</v>
      </c>
      <c r="D136" s="273">
        <v>0.9326388888888889</v>
      </c>
      <c r="E136" s="274" t="b">
        <v>1</v>
      </c>
      <c r="F136" s="275"/>
      <c r="G136" s="276" t="b">
        <v>0</v>
      </c>
      <c r="H136" s="277" t="s">
        <v>1184</v>
      </c>
      <c r="I136" s="219" t="s">
        <v>1100</v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>SUSI AIR</v>
      </c>
      <c r="N136" s="280"/>
      <c r="O136" s="281" t="str">
        <f t="shared" si="34"/>
        <v>RON</v>
      </c>
      <c r="Q136" s="64" t="str">
        <f t="shared" si="35"/>
        <v>NSA12</v>
      </c>
      <c r="R136" s="64" t="str">
        <f t="shared" si="36"/>
        <v>RON</v>
      </c>
      <c r="S136" s="64" t="str">
        <f t="shared" si="37"/>
        <v>AVANTI</v>
      </c>
      <c r="T136" s="64" t="str">
        <f t="shared" si="38"/>
        <v>PK-BVX</v>
      </c>
      <c r="U136" s="64" t="str">
        <f t="shared" si="39"/>
        <v>SUSI AIR</v>
      </c>
      <c r="AC136" s="133"/>
      <c r="AD136" s="133">
        <f t="shared" si="40"/>
        <v>0.9326388889</v>
      </c>
      <c r="AE136" s="133" t="str">
        <f t="shared" si="41"/>
        <v>-</v>
      </c>
    </row>
    <row r="137">
      <c r="A137" s="168">
        <v>120.0</v>
      </c>
      <c r="B137" s="168" t="s">
        <v>197</v>
      </c>
      <c r="C137" s="146" t="str">
        <f>IF(B137&gt;1,VLOOKUP(B137,DB!$D$4:$E$800,2,0),"")</f>
        <v>A 320</v>
      </c>
      <c r="D137" s="259">
        <v>0.9611111111111111</v>
      </c>
      <c r="E137" s="231" t="b">
        <v>1</v>
      </c>
      <c r="F137" s="148"/>
      <c r="G137" s="190" t="b">
        <v>0</v>
      </c>
      <c r="H137" s="228" t="s">
        <v>1159</v>
      </c>
      <c r="I137" s="221" t="s">
        <v>1092</v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>BATIK AIR</v>
      </c>
      <c r="N137" s="200"/>
      <c r="O137" s="155" t="str">
        <f t="shared" si="34"/>
        <v>RON</v>
      </c>
      <c r="Q137" s="64" t="str">
        <f t="shared" si="35"/>
        <v>SA18</v>
      </c>
      <c r="R137" s="64" t="str">
        <f t="shared" si="36"/>
        <v>RON</v>
      </c>
      <c r="S137" s="64" t="str">
        <f t="shared" si="37"/>
        <v>A 320</v>
      </c>
      <c r="T137" s="64" t="str">
        <f t="shared" si="38"/>
        <v>PK-LAT</v>
      </c>
      <c r="U137" s="64" t="str">
        <f t="shared" si="39"/>
        <v>BATIK AIR</v>
      </c>
      <c r="AC137" s="133"/>
      <c r="AD137" s="133">
        <f t="shared" si="40"/>
        <v>0.9611111111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152" t="str">
        <f>IF(K167&gt;1,VLOOKUP(K167,DB!$A$4:$B$500,2,0),"")</f>
        <v/>
      </c>
      <c r="J167" s="153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45794.0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45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31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PK-LUV</v>
      </c>
      <c r="X18" s="131" t="str">
        <f t="shared" si="6"/>
        <v>A 320</v>
      </c>
      <c r="Y18" s="132" t="str">
        <f t="shared" si="7"/>
        <v>BATIK AIR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1</v>
      </c>
      <c r="BJ18" s="142">
        <f t="shared" si="32"/>
        <v>0</v>
      </c>
      <c r="BK18" s="143">
        <f t="shared" si="33"/>
        <v>3</v>
      </c>
    </row>
    <row r="19">
      <c r="A19" s="144">
        <v>2.0</v>
      </c>
      <c r="B19" s="45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1</v>
      </c>
      <c r="AY19" s="141">
        <f t="shared" si="21"/>
        <v>1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4</v>
      </c>
    </row>
    <row r="20">
      <c r="A20" s="115">
        <v>3.0</v>
      </c>
      <c r="B20" s="457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PK-LAO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0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1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6</v>
      </c>
    </row>
    <row r="21">
      <c r="A21" s="168">
        <v>4.0</v>
      </c>
      <c r="B21" s="45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PK-GQI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4</v>
      </c>
      <c r="AI21" s="165">
        <f>COUNTIFS($AE$18:$AE$167,"&gt;04:00",$AE$18:$AE$167,"&lt;=05:00")</f>
        <v>2</v>
      </c>
      <c r="AJ21" s="109">
        <f t="shared" si="8"/>
        <v>6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1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1</v>
      </c>
      <c r="AZ21" s="141">
        <f t="shared" si="22"/>
        <v>0</v>
      </c>
      <c r="BA21" s="141">
        <f t="shared" si="23"/>
        <v>1</v>
      </c>
      <c r="BB21" s="141">
        <f t="shared" si="24"/>
        <v>1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1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8</v>
      </c>
    </row>
    <row r="22">
      <c r="A22" s="115">
        <v>5.0</v>
      </c>
      <c r="B22" s="457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PK-GFD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1</v>
      </c>
      <c r="AI22" s="137">
        <f>COUNTIFS($AE$18:$AE$167,"&gt;05:00",$AE$18:$AE$167,"&lt;=06:00")</f>
        <v>5</v>
      </c>
      <c r="AJ22" s="138">
        <f t="shared" si="8"/>
        <v>6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1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5</v>
      </c>
    </row>
    <row r="23">
      <c r="A23" s="168">
        <v>6.0</v>
      </c>
      <c r="B23" s="458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5</v>
      </c>
      <c r="AI23" s="165">
        <f>COUNTIFS($AE$18:$AE$167,"&gt;06:00",$AE$18:$AE$167,"&lt;=07:00")</f>
        <v>6</v>
      </c>
      <c r="AJ23" s="109">
        <f t="shared" si="8"/>
        <v>11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1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1</v>
      </c>
      <c r="AV23" s="141">
        <f t="shared" si="18"/>
        <v>1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1</v>
      </c>
      <c r="BE23" s="141">
        <f t="shared" si="27"/>
        <v>0</v>
      </c>
      <c r="BF23" s="141">
        <f t="shared" si="28"/>
        <v>1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8</v>
      </c>
    </row>
    <row r="24">
      <c r="A24" s="115">
        <v>7.0</v>
      </c>
      <c r="B24" s="459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19">
        <v>0.3159722222222222</v>
      </c>
      <c r="G24" s="120" t="b">
        <v>1</v>
      </c>
      <c r="H24" s="230" t="s">
        <v>1133</v>
      </c>
      <c r="I24" s="122" t="str">
        <f>IF(K24&gt;1,VLOOKUP(K24,DB!$A$4:$B$500,2,0),"")</f>
        <v>EX RON</v>
      </c>
      <c r="J24" s="120" t="s">
        <v>1100</v>
      </c>
      <c r="K24" s="124" t="s">
        <v>7</v>
      </c>
      <c r="L24" s="125"/>
      <c r="M24" s="115" t="s">
        <v>1153</v>
      </c>
      <c r="N24" s="127"/>
      <c r="O24" s="128" t="str">
        <f t="shared" si="34"/>
        <v/>
      </c>
      <c r="Q24" s="64" t="str">
        <f t="shared" si="35"/>
        <v/>
      </c>
      <c r="R24" s="64" t="str">
        <f t="shared" si="36"/>
        <v/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>
        <f t="shared" si="41"/>
        <v>0.3159722222</v>
      </c>
      <c r="AF24" s="134">
        <v>0.2923611111111111</v>
      </c>
      <c r="AG24" s="135">
        <v>0.3333333333333333</v>
      </c>
      <c r="AH24" s="136">
        <f>COUNTIFS($AD$18:$AD$167,"&gt;07:00",$AD$18:$AD$167,"&lt;=08:00")</f>
        <v>5</v>
      </c>
      <c r="AI24" s="137">
        <f>COUNTIFS($AE$18:$AE$167,"&gt;07:00",$AE$18:$AE$167,"&lt;=08:00")</f>
        <v>4</v>
      </c>
      <c r="AJ24" s="138">
        <f t="shared" si="8"/>
        <v>9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1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1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1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5</v>
      </c>
    </row>
    <row r="25">
      <c r="A25" s="168">
        <v>8.0</v>
      </c>
      <c r="B25" s="45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7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1</v>
      </c>
      <c r="AR25" s="141">
        <f t="shared" si="14"/>
        <v>0</v>
      </c>
      <c r="AS25" s="141">
        <f t="shared" si="15"/>
        <v>0</v>
      </c>
      <c r="AT25" s="141">
        <f t="shared" si="16"/>
        <v>1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45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5</v>
      </c>
      <c r="AI26" s="137">
        <f>COUNTIFS($AE$18:$AE$167,"&gt;09:00",$AE$18:$AE$167,"&lt;=10:00")</f>
        <v>6</v>
      </c>
      <c r="AJ26" s="138">
        <f t="shared" si="8"/>
        <v>11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1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1</v>
      </c>
    </row>
    <row r="27">
      <c r="A27" s="168">
        <v>10.0</v>
      </c>
      <c r="B27" s="145" t="s">
        <v>842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1253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AVANTI</v>
      </c>
      <c r="T27" s="64" t="str">
        <f t="shared" si="38"/>
        <v>9M-VEV</v>
      </c>
      <c r="U27" s="64" t="str">
        <f t="shared" si="39"/>
        <v>GAPURA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3</v>
      </c>
      <c r="AJ27" s="109">
        <f t="shared" si="8"/>
        <v>7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1</v>
      </c>
      <c r="AR27" s="141">
        <f t="shared" si="14"/>
        <v>0</v>
      </c>
      <c r="AS27" s="141">
        <f t="shared" si="15"/>
        <v>0</v>
      </c>
      <c r="AT27" s="141">
        <f t="shared" si="16"/>
        <v>1</v>
      </c>
      <c r="AU27" s="141">
        <f t="shared" si="17"/>
        <v>1</v>
      </c>
      <c r="AV27" s="141">
        <f t="shared" si="18"/>
        <v>0</v>
      </c>
      <c r="AW27" s="141">
        <f t="shared" si="19"/>
        <v>1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1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6</v>
      </c>
    </row>
    <row r="28">
      <c r="A28" s="115">
        <v>11.0</v>
      </c>
      <c r="B28" s="116" t="s">
        <v>1054</v>
      </c>
      <c r="C28" s="117" t="str">
        <f>IF(B28&gt;1,VLOOKUP(B28,DB!$D$4:$E$800,2,0),"")</f>
        <v>HK 800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701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PK-CEO</v>
      </c>
      <c r="U28" s="64" t="str">
        <f t="shared" si="39"/>
        <v>JETSET</v>
      </c>
      <c r="V28" s="129" t="s">
        <v>1081</v>
      </c>
      <c r="W28" s="130" t="str">
        <f t="shared" si="5"/>
        <v>PK-GLU</v>
      </c>
      <c r="X28" s="131" t="str">
        <f t="shared" si="6"/>
        <v>A 320</v>
      </c>
      <c r="Y28" s="132" t="str">
        <f t="shared" si="7"/>
        <v>CITILINK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3</v>
      </c>
      <c r="AJ28" s="138">
        <f t="shared" si="8"/>
        <v>8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1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1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3</v>
      </c>
    </row>
    <row r="29">
      <c r="A29" s="168">
        <v>12.0</v>
      </c>
      <c r="B29" s="460" t="s">
        <v>775</v>
      </c>
      <c r="C29" s="146" t="str">
        <f>IF(B29&gt;1,VLOOKUP(B29,DB!$D$4:$E$800,2,0),"")</f>
        <v>AVANTI</v>
      </c>
      <c r="D29" s="259" t="s">
        <v>7</v>
      </c>
      <c r="E29" s="148" t="b">
        <v>0</v>
      </c>
      <c r="F29" s="148"/>
      <c r="G29" s="150" t="b">
        <v>0</v>
      </c>
      <c r="H29" s="228" t="s">
        <v>1184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>SUSI AIR</v>
      </c>
      <c r="N29" s="170"/>
      <c r="O29" s="155" t="str">
        <f t="shared" si="34"/>
        <v>RON</v>
      </c>
      <c r="Q29" s="64" t="str">
        <f t="shared" si="35"/>
        <v>NSA12</v>
      </c>
      <c r="R29" s="64" t="str">
        <f t="shared" si="36"/>
        <v>RON</v>
      </c>
      <c r="S29" s="64" t="str">
        <f t="shared" si="37"/>
        <v>AVANTI</v>
      </c>
      <c r="T29" s="64" t="str">
        <f t="shared" si="38"/>
        <v>PK-BVX</v>
      </c>
      <c r="U29" s="64" t="str">
        <f t="shared" si="39"/>
        <v>SUSI AIR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5</v>
      </c>
      <c r="AI29" s="165">
        <f>COUNTIFS($AE$18:$AE$167,"&gt;12:00",$AE$18:$AE$167,"&lt;=13:00")</f>
        <v>3</v>
      </c>
      <c r="AJ29" s="109">
        <f t="shared" si="8"/>
        <v>8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1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1</v>
      </c>
    </row>
    <row r="30">
      <c r="A30" s="115">
        <v>13.0</v>
      </c>
      <c r="B30" s="347" t="s">
        <v>965</v>
      </c>
      <c r="C30" s="117" t="str">
        <f>IF(B30&gt;1,VLOOKUP(B30,DB!$D$4:$E$800,2,0),"")</f>
        <v>EC 135</v>
      </c>
      <c r="D30" s="252" t="s">
        <v>7</v>
      </c>
      <c r="E30" s="119" t="b">
        <v>0</v>
      </c>
      <c r="F30" s="119"/>
      <c r="G30" s="120" t="b">
        <v>0</v>
      </c>
      <c r="H30" s="348" t="s">
        <v>1139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">
        <v>738</v>
      </c>
      <c r="N30" s="171"/>
      <c r="O30" s="128" t="str">
        <f t="shared" si="34"/>
        <v>RON</v>
      </c>
      <c r="Q30" s="64" t="str">
        <f t="shared" si="35"/>
        <v>SA01</v>
      </c>
      <c r="R30" s="64" t="str">
        <f t="shared" si="36"/>
        <v>RON</v>
      </c>
      <c r="S30" s="64" t="str">
        <f t="shared" si="37"/>
        <v>EC 135</v>
      </c>
      <c r="T30" s="64" t="str">
        <f t="shared" si="38"/>
        <v>PK-RJH</v>
      </c>
      <c r="U30" s="64" t="str">
        <f t="shared" si="39"/>
        <v>PREMI</v>
      </c>
      <c r="V30" s="129" t="s">
        <v>1088</v>
      </c>
      <c r="W30" s="130" t="str">
        <f t="shared" si="5"/>
        <v>PK-BKT</v>
      </c>
      <c r="X30" s="131" t="str">
        <f t="shared" si="6"/>
        <v>A 320</v>
      </c>
      <c r="Y30" s="132" t="str">
        <f t="shared" si="7"/>
        <v>BATIK AIR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1</v>
      </c>
      <c r="AI30" s="137">
        <f>COUNTIFS($AE$18:$AE$167,"&gt;13:00",$AE$18:$AE$167,"&lt;=14:00")</f>
        <v>4</v>
      </c>
      <c r="AJ30" s="138">
        <f t="shared" si="8"/>
        <v>5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1</v>
      </c>
      <c r="BD30" s="141">
        <f t="shared" si="26"/>
        <v>0</v>
      </c>
      <c r="BE30" s="141">
        <f t="shared" si="27"/>
        <v>0</v>
      </c>
      <c r="BF30" s="141">
        <f t="shared" si="28"/>
        <v>1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145" t="s">
        <v>31</v>
      </c>
      <c r="C31" s="146" t="str">
        <f>IF(B31&gt;1,VLOOKUP(B31,DB!$D$4:$E$800,2,0),"")</f>
        <v>B 734</v>
      </c>
      <c r="D31" s="259" t="s">
        <v>7</v>
      </c>
      <c r="E31" s="148" t="b">
        <v>0</v>
      </c>
      <c r="F31" s="148"/>
      <c r="G31" s="150" t="b">
        <v>0</v>
      </c>
      <c r="H31" s="151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B. B. N.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7</v>
      </c>
      <c r="AI31" s="165">
        <f>COUNTIFS($AE$18:$AE$167,"&gt;14:00",$AE$18:$AE$167,"&lt;=15:00")</f>
        <v>6</v>
      </c>
      <c r="AJ31" s="109">
        <f t="shared" si="8"/>
        <v>13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1</v>
      </c>
      <c r="AU31" s="141">
        <f t="shared" si="17"/>
        <v>0</v>
      </c>
      <c r="AV31" s="141">
        <f t="shared" si="18"/>
        <v>0</v>
      </c>
      <c r="AW31" s="141">
        <f t="shared" si="19"/>
        <v>1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1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1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347" t="s">
        <v>739</v>
      </c>
      <c r="C32" s="117" t="str">
        <f>IF(B32&gt;1,VLOOKUP(B32,DB!$D$4:$E$800,2,0),"")</f>
        <v>GLEX</v>
      </c>
      <c r="D32" s="252" t="s">
        <v>7</v>
      </c>
      <c r="E32" s="119" t="b">
        <v>0</v>
      </c>
      <c r="F32" s="119"/>
      <c r="G32" s="120" t="b">
        <v>0</v>
      </c>
      <c r="H32" s="348" t="s">
        <v>1142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PREMI</v>
      </c>
      <c r="N32" s="171"/>
      <c r="O32" s="128" t="str">
        <f t="shared" si="34"/>
        <v>RON</v>
      </c>
      <c r="Q32" s="64" t="str">
        <f t="shared" si="35"/>
        <v>SA05</v>
      </c>
      <c r="R32" s="64" t="str">
        <f t="shared" si="36"/>
        <v>RON</v>
      </c>
      <c r="S32" s="64" t="str">
        <f t="shared" si="37"/>
        <v>GLEX</v>
      </c>
      <c r="T32" s="64" t="str">
        <f t="shared" si="38"/>
        <v>N-970NX</v>
      </c>
      <c r="U32" s="64" t="str">
        <f t="shared" si="39"/>
        <v>PREMI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4</v>
      </c>
      <c r="AI32" s="137">
        <f>COUNTIFS($AE$18:$AE$167,"&gt;15:00",$AE$18:$AE$167,"&lt;=16:00")</f>
        <v>4</v>
      </c>
      <c r="AJ32" s="138">
        <f t="shared" si="8"/>
        <v>8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2</v>
      </c>
    </row>
    <row r="33">
      <c r="A33" s="168">
        <v>16.0</v>
      </c>
      <c r="B33" s="145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151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5</v>
      </c>
      <c r="AI33" s="165">
        <f>COUNTIFS($AE$18:$AE$167,"&gt;16:00",$AE$18:$AE$167,"&lt;=17:00")</f>
        <v>4</v>
      </c>
      <c r="AJ33" s="109">
        <f t="shared" si="8"/>
        <v>9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1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1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1</v>
      </c>
      <c r="BK33" s="181">
        <f t="shared" si="33"/>
        <v>3</v>
      </c>
    </row>
    <row r="34">
      <c r="A34" s="115">
        <v>17.0</v>
      </c>
      <c r="B34" s="347" t="s">
        <v>757</v>
      </c>
      <c r="C34" s="117" t="str">
        <f>IF(B34&gt;1,VLOOKUP(B34,DB!$D$4:$E$800,2,0),"")</f>
        <v>BBJ 2</v>
      </c>
      <c r="D34" s="252" t="s">
        <v>7</v>
      </c>
      <c r="E34" s="119" t="b">
        <v>0</v>
      </c>
      <c r="F34" s="119">
        <v>0.5923611111111111</v>
      </c>
      <c r="G34" s="120" t="b">
        <v>1</v>
      </c>
      <c r="H34" s="348" t="s">
        <v>1144</v>
      </c>
      <c r="I34" s="122" t="str">
        <f>IF(K34&gt;1,VLOOKUP(K34,DB!$A$4:$B$500,2,0),"")</f>
        <v>EX RON</v>
      </c>
      <c r="J34" s="120" t="s">
        <v>1079</v>
      </c>
      <c r="K34" s="124" t="s">
        <v>7</v>
      </c>
      <c r="L34" s="125"/>
      <c r="M34" s="115" t="str">
        <f>IF(B34&gt;1,VLOOKUP(B34,DB!$D$4:$F$800,3,0),"")</f>
        <v>PTN</v>
      </c>
      <c r="N34" s="171"/>
      <c r="O34" s="128" t="str">
        <f t="shared" si="34"/>
        <v/>
      </c>
      <c r="Q34" s="64" t="str">
        <f t="shared" si="35"/>
        <v/>
      </c>
      <c r="R34" s="64" t="str">
        <f t="shared" si="36"/>
        <v/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>
        <f t="shared" si="41"/>
        <v>0.5923611111</v>
      </c>
      <c r="AF34" s="134">
        <v>0.7090277777777778</v>
      </c>
      <c r="AG34" s="135">
        <v>0.75</v>
      </c>
      <c r="AH34" s="136">
        <f>COUNTIFS($AD$18:$AD$167,"&gt;17:00",$AD$18:$AD$167,"&lt;=18:00")</f>
        <v>2</v>
      </c>
      <c r="AI34" s="137">
        <f>COUNTIFS($AE$18:$AE$167,"&gt;17:00",$AE$18:$AE$167,"&lt;=18:00")</f>
        <v>1</v>
      </c>
      <c r="AJ34" s="138">
        <f t="shared" si="8"/>
        <v>3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4</v>
      </c>
      <c r="AR34" s="187">
        <f t="shared" si="42"/>
        <v>1</v>
      </c>
      <c r="AS34" s="187">
        <f t="shared" si="42"/>
        <v>4</v>
      </c>
      <c r="AT34" s="187">
        <f t="shared" si="42"/>
        <v>5</v>
      </c>
      <c r="AU34" s="187">
        <f t="shared" si="42"/>
        <v>4</v>
      </c>
      <c r="AV34" s="187">
        <f t="shared" si="42"/>
        <v>4</v>
      </c>
      <c r="AW34" s="187">
        <f t="shared" si="42"/>
        <v>4</v>
      </c>
      <c r="AX34" s="187">
        <f t="shared" si="42"/>
        <v>3</v>
      </c>
      <c r="AY34" s="187">
        <f t="shared" si="42"/>
        <v>5</v>
      </c>
      <c r="AZ34" s="187">
        <f t="shared" si="42"/>
        <v>1</v>
      </c>
      <c r="BA34" s="187">
        <f t="shared" si="42"/>
        <v>7</v>
      </c>
      <c r="BB34" s="187">
        <f t="shared" si="42"/>
        <v>3</v>
      </c>
      <c r="BC34" s="187">
        <f t="shared" si="42"/>
        <v>4</v>
      </c>
      <c r="BD34" s="187">
        <f t="shared" si="42"/>
        <v>2</v>
      </c>
      <c r="BE34" s="187">
        <f t="shared" si="42"/>
        <v>0</v>
      </c>
      <c r="BF34" s="187">
        <f t="shared" si="42"/>
        <v>8</v>
      </c>
      <c r="BG34" s="187">
        <f t="shared" si="42"/>
        <v>1</v>
      </c>
      <c r="BH34" s="187">
        <f t="shared" si="42"/>
        <v>2</v>
      </c>
      <c r="BI34" s="187">
        <f t="shared" si="42"/>
        <v>1</v>
      </c>
      <c r="BJ34" s="188">
        <f t="shared" si="42"/>
        <v>1</v>
      </c>
    </row>
    <row r="35">
      <c r="A35" s="168">
        <v>18.0</v>
      </c>
      <c r="B35" s="145" t="s">
        <v>906</v>
      </c>
      <c r="C35" s="146" t="str">
        <f>IF(B35&gt;1,VLOOKUP(B35,DB!$D$4:$E$800,2,0),"")</f>
        <v>G IV</v>
      </c>
      <c r="D35" s="259" t="s">
        <v>7</v>
      </c>
      <c r="E35" s="148" t="b">
        <v>0</v>
      </c>
      <c r="F35" s="148">
        <v>0.3229166666666667</v>
      </c>
      <c r="G35" s="150" t="b">
        <v>1</v>
      </c>
      <c r="H35" s="151" t="s">
        <v>1145</v>
      </c>
      <c r="I35" s="152" t="str">
        <f>IF(K35&gt;1,VLOOKUP(K35,DB!$A$4:$B$500,2,0),"")</f>
        <v>EX RON</v>
      </c>
      <c r="J35" s="150" t="s">
        <v>1079</v>
      </c>
      <c r="K35" s="169" t="s">
        <v>7</v>
      </c>
      <c r="L35" s="172"/>
      <c r="M35" s="168" t="s">
        <v>1153</v>
      </c>
      <c r="N35" s="170"/>
      <c r="O35" s="155" t="str">
        <f t="shared" si="34"/>
        <v/>
      </c>
      <c r="Q35" s="64" t="str">
        <f t="shared" si="35"/>
        <v/>
      </c>
      <c r="R35" s="64" t="str">
        <f t="shared" si="36"/>
        <v/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>T7-X14</v>
      </c>
      <c r="X35" s="160" t="str">
        <f t="shared" si="6"/>
        <v>G VI</v>
      </c>
      <c r="Y35" s="161" t="str">
        <f t="shared" si="7"/>
        <v>AFM</v>
      </c>
      <c r="Z35" s="104" t="b">
        <v>1</v>
      </c>
      <c r="AA35" s="64"/>
      <c r="AC35" s="133"/>
      <c r="AD35" s="133" t="str">
        <f t="shared" si="40"/>
        <v>-</v>
      </c>
      <c r="AE35" s="133">
        <f t="shared" si="41"/>
        <v>0.3229166667</v>
      </c>
      <c r="AF35" s="162">
        <v>0.7506944444444444</v>
      </c>
      <c r="AG35" s="163">
        <v>0.7916666666666666</v>
      </c>
      <c r="AH35" s="164">
        <f>COUNTIFS($AD$18:$AD$167,"&gt;18:00",$AD$18:$AD$167,"&lt;=19:00")</f>
        <v>0</v>
      </c>
      <c r="AI35" s="165">
        <f>COUNTIFS($AE$18:$AE$167,"&gt;18:00",$AE$18:$AE$167,"&lt;=19:00")</f>
        <v>3</v>
      </c>
      <c r="AJ35" s="109">
        <f t="shared" si="8"/>
        <v>3</v>
      </c>
    </row>
    <row r="36">
      <c r="A36" s="115">
        <v>19.0</v>
      </c>
      <c r="B36" s="347" t="s">
        <v>736</v>
      </c>
      <c r="C36" s="117" t="str">
        <f>IF(B36&gt;1,VLOOKUP(B36,DB!$D$4:$E$800,2,0),"")</f>
        <v>L 1000</v>
      </c>
      <c r="D36" s="252" t="s">
        <v>7</v>
      </c>
      <c r="E36" s="119" t="b">
        <v>0</v>
      </c>
      <c r="F36" s="119"/>
      <c r="G36" s="120" t="b">
        <v>0</v>
      </c>
      <c r="H36" s="348" t="s">
        <v>1146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>PREMI</v>
      </c>
      <c r="N36" s="171"/>
      <c r="O36" s="128" t="str">
        <f t="shared" si="34"/>
        <v>RON</v>
      </c>
      <c r="Q36" s="64" t="str">
        <f t="shared" si="35"/>
        <v>SA09</v>
      </c>
      <c r="R36" s="64" t="str">
        <f t="shared" si="36"/>
        <v>RON</v>
      </c>
      <c r="S36" s="64" t="str">
        <f t="shared" si="37"/>
        <v>L 1000</v>
      </c>
      <c r="T36" s="64" t="str">
        <f t="shared" si="38"/>
        <v>N-227GV</v>
      </c>
      <c r="U36" s="64" t="str">
        <f t="shared" si="39"/>
        <v>PREMI</v>
      </c>
      <c r="V36" s="129" t="s">
        <v>1140</v>
      </c>
      <c r="W36" s="130" t="str">
        <f t="shared" si="5"/>
        <v>PK-OTR</v>
      </c>
      <c r="X36" s="131" t="str">
        <f t="shared" si="6"/>
        <v>ATR 72</v>
      </c>
      <c r="Y36" s="132" t="str">
        <f t="shared" si="7"/>
        <v>TAS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8</v>
      </c>
      <c r="AI36" s="137">
        <f>COUNTIFS($AE$18:$AE$167,"&gt;19:00",$AE$18:$AE$167,"&lt;=20:00")</f>
        <v>4</v>
      </c>
      <c r="AJ36" s="138">
        <f t="shared" si="8"/>
        <v>12</v>
      </c>
    </row>
    <row r="37">
      <c r="A37" s="168">
        <v>20.0</v>
      </c>
      <c r="B37" s="145" t="s">
        <v>920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/>
      <c r="G37" s="150" t="b">
        <v>0</v>
      </c>
      <c r="H37" s="151" t="s">
        <v>1147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1153</v>
      </c>
      <c r="N37" s="170"/>
      <c r="O37" s="155" t="str">
        <f t="shared" si="34"/>
        <v>RON</v>
      </c>
      <c r="Q37" s="64" t="str">
        <f t="shared" si="35"/>
        <v>SA10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VP-CGO</v>
      </c>
      <c r="U37" s="64" t="str">
        <f t="shared" si="39"/>
        <v>AFM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2</v>
      </c>
      <c r="AI37" s="165">
        <f>COUNTIFS($AE$18:$AE$167,"&gt;20:00",$AE$18:$AE$167,"&lt;=21:00")</f>
        <v>3</v>
      </c>
      <c r="AJ37" s="109">
        <f t="shared" si="8"/>
        <v>5</v>
      </c>
    </row>
    <row r="38">
      <c r="A38" s="115">
        <v>21.0</v>
      </c>
      <c r="B38" s="347" t="s">
        <v>885</v>
      </c>
      <c r="C38" s="117" t="str">
        <f>IF(B38&gt;1,VLOOKUP(B38,DB!$D$4:$E$800,2,0),"")</f>
        <v>CL 850</v>
      </c>
      <c r="D38" s="252" t="s">
        <v>7</v>
      </c>
      <c r="E38" s="119" t="b">
        <v>0</v>
      </c>
      <c r="F38" s="119"/>
      <c r="G38" s="120" t="b">
        <v>0</v>
      </c>
      <c r="H38" s="348" t="s">
        <v>1150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738</v>
      </c>
      <c r="N38" s="171"/>
      <c r="O38" s="128" t="str">
        <f t="shared" si="34"/>
        <v>RON</v>
      </c>
      <c r="Q38" s="64" t="str">
        <f t="shared" si="35"/>
        <v>SA12</v>
      </c>
      <c r="R38" s="64" t="str">
        <f t="shared" si="36"/>
        <v>RON</v>
      </c>
      <c r="S38" s="64" t="str">
        <f t="shared" si="37"/>
        <v>CL 850</v>
      </c>
      <c r="T38" s="64" t="str">
        <f t="shared" si="38"/>
        <v>PK-IDR</v>
      </c>
      <c r="U38" s="64" t="str">
        <f t="shared" si="39"/>
        <v>PREMI</v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2</v>
      </c>
      <c r="AJ38" s="138">
        <f t="shared" si="8"/>
        <v>7</v>
      </c>
    </row>
    <row r="39">
      <c r="A39" s="168">
        <v>22.0</v>
      </c>
      <c r="B39" s="145" t="s">
        <v>921</v>
      </c>
      <c r="C39" s="146" t="str">
        <f>IF(B39&gt;1,VLOOKUP(B39,DB!$D$4:$E$800,2,0),"")</f>
        <v>EMB 135</v>
      </c>
      <c r="D39" s="259" t="s">
        <v>7</v>
      </c>
      <c r="E39" s="189" t="b">
        <v>0</v>
      </c>
      <c r="F39" s="148">
        <v>0.15555555555555556</v>
      </c>
      <c r="G39" s="190" t="b">
        <v>1</v>
      </c>
      <c r="H39" s="151" t="s">
        <v>1151</v>
      </c>
      <c r="I39" s="152" t="str">
        <f>IF(K39&gt;1,VLOOKUP(K39,DB!$A$4:$B$500,2,0),"")</f>
        <v>EX RON</v>
      </c>
      <c r="J39" s="150" t="s">
        <v>1096</v>
      </c>
      <c r="K39" s="169" t="s">
        <v>7</v>
      </c>
      <c r="L39" s="150"/>
      <c r="M39" s="168" t="s">
        <v>1138</v>
      </c>
      <c r="N39" s="170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0.1555555556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3</v>
      </c>
      <c r="AJ39" s="109">
        <f t="shared" si="8"/>
        <v>4</v>
      </c>
    </row>
    <row r="40">
      <c r="A40" s="115">
        <v>23.0</v>
      </c>
      <c r="B40" s="116" t="s">
        <v>912</v>
      </c>
      <c r="C40" s="117" t="str">
        <f>IF(B40&gt;1,VLOOKUP(B40,DB!$D$4:$E$800,2,0),"")</f>
        <v>G VI</v>
      </c>
      <c r="D40" s="252" t="s">
        <v>7</v>
      </c>
      <c r="E40" s="191" t="b">
        <v>0</v>
      </c>
      <c r="F40" s="119"/>
      <c r="G40" s="192" t="b">
        <v>0</v>
      </c>
      <c r="H40" s="348" t="s">
        <v>1148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1153</v>
      </c>
      <c r="N40" s="193"/>
      <c r="O40" s="128" t="str">
        <f t="shared" si="34"/>
        <v>RON</v>
      </c>
      <c r="Q40" s="64" t="str">
        <f t="shared" si="35"/>
        <v>SA02</v>
      </c>
      <c r="R40" s="64" t="str">
        <f t="shared" si="36"/>
        <v>RON</v>
      </c>
      <c r="S40" s="64" t="str">
        <f t="shared" si="37"/>
        <v>G VI</v>
      </c>
      <c r="T40" s="64" t="str">
        <f t="shared" si="38"/>
        <v>T7-X14</v>
      </c>
      <c r="U40" s="64" t="str">
        <f t="shared" si="39"/>
        <v>AFM</v>
      </c>
      <c r="V40" s="129" t="s">
        <v>1144</v>
      </c>
      <c r="W40" s="130" t="str">
        <f t="shared" si="5"/>
        <v>PK-LUQ</v>
      </c>
      <c r="X40" s="131" t="str">
        <f t="shared" si="6"/>
        <v>A 320</v>
      </c>
      <c r="Y40" s="132" t="str">
        <f t="shared" si="7"/>
        <v>BATIK AIR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145" t="s">
        <v>327</v>
      </c>
      <c r="C41" s="146" t="str">
        <f>IF(B41&gt;1,VLOOKUP(B41,DB!$D$4:$E$800,2,0),"")</f>
        <v>GLEX</v>
      </c>
      <c r="D41" s="259" t="s">
        <v>7</v>
      </c>
      <c r="E41" s="199" t="b">
        <v>0</v>
      </c>
      <c r="F41" s="148"/>
      <c r="G41" s="190" t="b">
        <v>0</v>
      </c>
      <c r="H41" s="151" t="s">
        <v>1149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>BIOMANTARA</v>
      </c>
      <c r="N41" s="200"/>
      <c r="O41" s="155" t="str">
        <f t="shared" si="34"/>
        <v>RON</v>
      </c>
      <c r="Q41" s="64" t="str">
        <f t="shared" si="35"/>
        <v>SA11</v>
      </c>
      <c r="R41" s="64" t="str">
        <f t="shared" si="36"/>
        <v>RON</v>
      </c>
      <c r="S41" s="64" t="str">
        <f t="shared" si="37"/>
        <v>GLEX</v>
      </c>
      <c r="T41" s="64" t="str">
        <f t="shared" si="38"/>
        <v>N-939AP</v>
      </c>
      <c r="U41" s="64" t="str">
        <f t="shared" si="39"/>
        <v>BIOMANTARA</v>
      </c>
      <c r="V41" s="158" t="s">
        <v>1145</v>
      </c>
      <c r="W41" s="159" t="str">
        <f t="shared" si="5"/>
        <v>T7-777</v>
      </c>
      <c r="X41" s="160" t="str">
        <f t="shared" si="6"/>
        <v>BBJ</v>
      </c>
      <c r="Y41" s="161" t="str">
        <f t="shared" si="7"/>
        <v>JIP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75</v>
      </c>
      <c r="AI41" s="204">
        <f t="shared" si="43"/>
        <v>75</v>
      </c>
      <c r="AJ41" s="204">
        <f t="shared" si="43"/>
        <v>150</v>
      </c>
    </row>
    <row r="42">
      <c r="A42" s="205">
        <v>25.0</v>
      </c>
      <c r="B42" s="116" t="s">
        <v>969</v>
      </c>
      <c r="C42" s="117" t="str">
        <f>IF(B42&gt;1,VLOOKUP(B42,DB!$D$4:$E$800,2,0),"")</f>
        <v>ATR 72</v>
      </c>
      <c r="D42" s="252" t="s">
        <v>7</v>
      </c>
      <c r="E42" s="206" t="b">
        <v>0</v>
      </c>
      <c r="F42" s="119"/>
      <c r="G42" s="192" t="b">
        <v>0</v>
      </c>
      <c r="H42" s="348" t="s">
        <v>1140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1134</v>
      </c>
      <c r="N42" s="193"/>
      <c r="O42" s="128" t="str">
        <f t="shared" si="34"/>
        <v>RON</v>
      </c>
      <c r="Q42" s="64" t="str">
        <f t="shared" si="35"/>
        <v>SA03</v>
      </c>
      <c r="R42" s="64" t="str">
        <f t="shared" si="36"/>
        <v>RON</v>
      </c>
      <c r="S42" s="64" t="str">
        <f t="shared" si="37"/>
        <v>ATR 72</v>
      </c>
      <c r="T42" s="64" t="str">
        <f t="shared" si="38"/>
        <v>PK-OTR</v>
      </c>
      <c r="U42" s="64" t="str">
        <f t="shared" si="39"/>
        <v>TAS</v>
      </c>
      <c r="V42" s="129" t="s">
        <v>1146</v>
      </c>
      <c r="W42" s="130" t="str">
        <f t="shared" si="5"/>
        <v>N-227GV</v>
      </c>
      <c r="X42" s="131" t="str">
        <f t="shared" si="6"/>
        <v>L 1000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7</v>
      </c>
      <c r="AJ42" s="210">
        <f t="shared" ref="AJ42:AJ43" si="46">SUM(AH42:AI42)</f>
        <v>12</v>
      </c>
    </row>
    <row r="43">
      <c r="A43" s="168">
        <v>26.0</v>
      </c>
      <c r="B43" s="145" t="s">
        <v>888</v>
      </c>
      <c r="C43" s="146" t="str">
        <f>IF(B43&gt;1,VLOOKUP(B43,DB!$D$4:$E$800,2,0),"")</f>
        <v>EMB 135</v>
      </c>
      <c r="D43" s="259" t="s">
        <v>7</v>
      </c>
      <c r="E43" s="199" t="b">
        <v>0</v>
      </c>
      <c r="F43" s="148"/>
      <c r="G43" s="190" t="b">
        <v>0</v>
      </c>
      <c r="H43" s="151" t="s">
        <v>1161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759</v>
      </c>
      <c r="N43" s="211"/>
      <c r="O43" s="155" t="str">
        <f t="shared" si="34"/>
        <v>RON</v>
      </c>
      <c r="Q43" s="64" t="str">
        <f t="shared" si="35"/>
        <v>SA15</v>
      </c>
      <c r="R43" s="64" t="str">
        <f t="shared" si="36"/>
        <v>RON</v>
      </c>
      <c r="S43" s="64" t="str">
        <f t="shared" si="37"/>
        <v>EMB 135</v>
      </c>
      <c r="T43" s="64" t="str">
        <f t="shared" si="38"/>
        <v>PK-RSS</v>
      </c>
      <c r="U43" s="64" t="str">
        <f t="shared" si="39"/>
        <v>PTN</v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4</v>
      </c>
      <c r="AJ43" s="215">
        <f t="shared" si="46"/>
        <v>8</v>
      </c>
    </row>
    <row r="44">
      <c r="A44" s="115">
        <v>27.0</v>
      </c>
      <c r="B44" s="461" t="s">
        <v>197</v>
      </c>
      <c r="C44" s="117" t="str">
        <f>IF(B44&gt;1,VLOOKUP(B44,DB!$D$4:$E$800,2,0),"")</f>
        <v>A 320</v>
      </c>
      <c r="D44" s="252" t="s">
        <v>7</v>
      </c>
      <c r="E44" s="206" t="b">
        <v>0</v>
      </c>
      <c r="F44" s="119">
        <v>0.1840277777777778</v>
      </c>
      <c r="G44" s="192" t="b">
        <v>1</v>
      </c>
      <c r="H44" s="348" t="s">
        <v>1156</v>
      </c>
      <c r="I44" s="122" t="str">
        <f>IF(K44&gt;1,VLOOKUP(K44,DB!$A$4:$B$500,2,0),"")</f>
        <v>EX RON</v>
      </c>
      <c r="J44" s="120" t="s">
        <v>1079</v>
      </c>
      <c r="K44" s="124" t="s">
        <v>7</v>
      </c>
      <c r="L44" s="120"/>
      <c r="M44" s="115" t="str">
        <f>IF(B44&gt;1,VLOOKUP(B44,DB!$D$4:$F$800,3,0),"")</f>
        <v>BATIK AIR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N-939AP</v>
      </c>
      <c r="X44" s="131" t="str">
        <f t="shared" si="6"/>
        <v>GLEX</v>
      </c>
      <c r="Y44" s="132" t="str">
        <f t="shared" si="7"/>
        <v>BIOMANTARA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0.1840277778</v>
      </c>
    </row>
    <row r="45">
      <c r="A45" s="168">
        <v>28.0</v>
      </c>
      <c r="B45" s="145" t="s">
        <v>855</v>
      </c>
      <c r="C45" s="146" t="str">
        <f>IF(B45&gt;1,VLOOKUP(B45,DB!$D$4:$E$800,2,0),"")</f>
        <v>GLEX</v>
      </c>
      <c r="D45" s="259" t="s">
        <v>7</v>
      </c>
      <c r="E45" s="189" t="b">
        <v>0</v>
      </c>
      <c r="F45" s="148"/>
      <c r="G45" s="190" t="b">
        <v>0</v>
      </c>
      <c r="H45" s="151" t="s">
        <v>1152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759</v>
      </c>
      <c r="N45" s="211"/>
      <c r="O45" s="155" t="str">
        <f t="shared" si="34"/>
        <v>RON</v>
      </c>
      <c r="Q45" s="64" t="str">
        <f t="shared" si="35"/>
        <v>SA16</v>
      </c>
      <c r="R45" s="64" t="str">
        <f t="shared" si="36"/>
        <v>RON</v>
      </c>
      <c r="S45" s="64" t="str">
        <f t="shared" si="37"/>
        <v>GLEX</v>
      </c>
      <c r="T45" s="64" t="str">
        <f t="shared" si="38"/>
        <v>N-11UB</v>
      </c>
      <c r="U45" s="64" t="str">
        <f t="shared" si="39"/>
        <v>PTN</v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355" t="s">
        <v>321</v>
      </c>
      <c r="C46" s="117" t="str">
        <f>IF(B46&gt;1,VLOOKUP(B46,DB!$D$4:$E$800,2,0),"")</f>
        <v>A 320</v>
      </c>
      <c r="D46" s="252" t="s">
        <v>7</v>
      </c>
      <c r="E46" s="191" t="b">
        <v>0</v>
      </c>
      <c r="F46" s="119">
        <v>0.24444444444444444</v>
      </c>
      <c r="G46" s="192" t="b">
        <v>1</v>
      </c>
      <c r="H46" s="354" t="s">
        <v>1154</v>
      </c>
      <c r="I46" s="122" t="str">
        <f>IF(K46&gt;1,VLOOKUP(K46,DB!$A$4:$B$500,2,0),"")</f>
        <v>EX RON</v>
      </c>
      <c r="J46" s="120" t="s">
        <v>1080</v>
      </c>
      <c r="K46" s="124" t="s">
        <v>7</v>
      </c>
      <c r="L46" s="120"/>
      <c r="M46" s="115" t="str">
        <f>IF(B46&gt;1,VLOOKUP(B46,DB!$D$4:$F$800,3,0),"")</f>
        <v>BATIK AIR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9H-VFF</v>
      </c>
      <c r="X46" s="131" t="str">
        <f t="shared" si="6"/>
        <v>CL 60</v>
      </c>
      <c r="Y46" s="132" t="str">
        <f t="shared" si="7"/>
        <v>BIOMANTARA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0.2444444444</v>
      </c>
    </row>
    <row r="47">
      <c r="A47" s="168">
        <v>30.0</v>
      </c>
      <c r="B47" s="168" t="s">
        <v>340</v>
      </c>
      <c r="C47" s="146" t="s">
        <v>337</v>
      </c>
      <c r="D47" s="259" t="s">
        <v>7</v>
      </c>
      <c r="E47" s="199" t="b">
        <v>0</v>
      </c>
      <c r="F47" s="148"/>
      <c r="G47" s="190" t="b">
        <v>0</v>
      </c>
      <c r="H47" s="228" t="s">
        <v>1164</v>
      </c>
      <c r="I47" s="152" t="s">
        <v>1349</v>
      </c>
      <c r="J47" s="153" t="s">
        <v>1349</v>
      </c>
      <c r="K47" s="169"/>
      <c r="L47" s="150"/>
      <c r="M47" s="168" t="s">
        <v>338</v>
      </c>
      <c r="N47" s="271"/>
      <c r="O47" s="155" t="str">
        <f t="shared" si="34"/>
        <v>RON</v>
      </c>
      <c r="Q47" s="64" t="str">
        <f t="shared" si="35"/>
        <v>SA21</v>
      </c>
      <c r="R47" s="64" t="str">
        <f t="shared" si="36"/>
        <v>RON</v>
      </c>
      <c r="S47" s="64" t="str">
        <f t="shared" si="37"/>
        <v>ATR 72</v>
      </c>
      <c r="T47" s="64" t="str">
        <f t="shared" si="38"/>
        <v>PK-GJT</v>
      </c>
      <c r="U47" s="64" t="str">
        <f t="shared" si="39"/>
        <v>CITILINK</v>
      </c>
      <c r="V47" s="158" t="s">
        <v>1151</v>
      </c>
      <c r="W47" s="159" t="str">
        <f t="shared" si="5"/>
        <v>PK-LUH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317</v>
      </c>
      <c r="C48" s="117" t="s">
        <v>37</v>
      </c>
      <c r="D48" s="252" t="s">
        <v>7</v>
      </c>
      <c r="E48" s="206" t="b">
        <v>0</v>
      </c>
      <c r="F48" s="119">
        <v>0.3819444444444444</v>
      </c>
      <c r="G48" s="192" t="b">
        <v>1</v>
      </c>
      <c r="H48" s="230" t="s">
        <v>1076</v>
      </c>
      <c r="I48" s="122" t="s">
        <v>8</v>
      </c>
      <c r="J48" s="462" t="s">
        <v>190</v>
      </c>
      <c r="K48" s="124" t="s">
        <v>7</v>
      </c>
      <c r="L48" s="120" t="s">
        <v>192</v>
      </c>
      <c r="M48" s="115" t="s">
        <v>38</v>
      </c>
      <c r="N48" s="171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PK-RSS</v>
      </c>
      <c r="X48" s="131" t="str">
        <f t="shared" si="6"/>
        <v>EMB 135</v>
      </c>
      <c r="Y48" s="132" t="str">
        <f t="shared" si="7"/>
        <v>PTN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0.3819444444</v>
      </c>
    </row>
    <row r="49">
      <c r="A49" s="168">
        <v>32.0</v>
      </c>
      <c r="B49" s="298" t="s">
        <v>383</v>
      </c>
      <c r="C49" s="146" t="s">
        <v>37</v>
      </c>
      <c r="D49" s="259" t="s">
        <v>7</v>
      </c>
      <c r="E49" s="199" t="b">
        <v>0</v>
      </c>
      <c r="F49" s="148">
        <v>0.2743055555555556</v>
      </c>
      <c r="G49" s="190" t="b">
        <v>1</v>
      </c>
      <c r="H49" s="228" t="s">
        <v>1078</v>
      </c>
      <c r="I49" s="152" t="s">
        <v>8</v>
      </c>
      <c r="J49" s="153" t="s">
        <v>435</v>
      </c>
      <c r="K49" s="169" t="s">
        <v>7</v>
      </c>
      <c r="L49" s="150" t="s">
        <v>434</v>
      </c>
      <c r="M49" s="168" t="s">
        <v>338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0.2743055556</v>
      </c>
    </row>
    <row r="50">
      <c r="A50" s="115">
        <v>33.0</v>
      </c>
      <c r="B50" s="297" t="s">
        <v>715</v>
      </c>
      <c r="C50" s="117" t="s">
        <v>337</v>
      </c>
      <c r="D50" s="252" t="s">
        <v>7</v>
      </c>
      <c r="E50" s="206" t="b">
        <v>0</v>
      </c>
      <c r="F50" s="119">
        <v>0.20972222222222223</v>
      </c>
      <c r="G50" s="192" t="b">
        <v>1</v>
      </c>
      <c r="H50" s="230" t="s">
        <v>1080</v>
      </c>
      <c r="I50" s="122" t="s">
        <v>8</v>
      </c>
      <c r="J50" s="123" t="s">
        <v>422</v>
      </c>
      <c r="K50" s="124" t="s">
        <v>7</v>
      </c>
      <c r="L50" s="120" t="s">
        <v>421</v>
      </c>
      <c r="M50" s="115" t="s">
        <v>716</v>
      </c>
      <c r="N50" s="171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PK-MBA</v>
      </c>
      <c r="X50" s="131" t="str">
        <f t="shared" si="6"/>
        <v>B 733</v>
      </c>
      <c r="Y50" s="132" t="str">
        <f t="shared" si="7"/>
        <v>TRI MG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0.2097222222</v>
      </c>
    </row>
    <row r="51">
      <c r="A51" s="168">
        <v>34.0</v>
      </c>
      <c r="B51" s="298" t="s">
        <v>413</v>
      </c>
      <c r="C51" s="146" t="s">
        <v>37</v>
      </c>
      <c r="D51" s="259" t="s">
        <v>7</v>
      </c>
      <c r="E51" s="199" t="b">
        <v>0</v>
      </c>
      <c r="F51" s="148">
        <v>0.24305555555555555</v>
      </c>
      <c r="G51" s="190" t="b">
        <v>1</v>
      </c>
      <c r="H51" s="228" t="s">
        <v>1084</v>
      </c>
      <c r="I51" s="152" t="s">
        <v>8</v>
      </c>
      <c r="J51" s="153" t="s">
        <v>75</v>
      </c>
      <c r="K51" s="169" t="s">
        <v>7</v>
      </c>
      <c r="L51" s="150" t="s">
        <v>487</v>
      </c>
      <c r="M51" s="168" t="s">
        <v>338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0.2430555556</v>
      </c>
    </row>
    <row r="52">
      <c r="A52" s="115">
        <v>35.0</v>
      </c>
      <c r="B52" s="297" t="s">
        <v>544</v>
      </c>
      <c r="C52" s="117" t="s">
        <v>28</v>
      </c>
      <c r="D52" s="252" t="s">
        <v>7</v>
      </c>
      <c r="E52" s="206" t="b">
        <v>0</v>
      </c>
      <c r="F52" s="119">
        <v>0.25602013888419606</v>
      </c>
      <c r="G52" s="192" t="b">
        <v>1</v>
      </c>
      <c r="H52" s="230" t="s">
        <v>1087</v>
      </c>
      <c r="I52" s="122" t="s">
        <v>8</v>
      </c>
      <c r="J52" s="123" t="s">
        <v>64</v>
      </c>
      <c r="K52" s="124" t="s">
        <v>7</v>
      </c>
      <c r="L52" s="120" t="s">
        <v>71</v>
      </c>
      <c r="M52" s="115" t="s">
        <v>530</v>
      </c>
      <c r="N52" s="171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PK-GJV</v>
      </c>
      <c r="X52" s="131" t="str">
        <f t="shared" si="6"/>
        <v>ATR 72</v>
      </c>
      <c r="Y52" s="132" t="str">
        <f t="shared" si="7"/>
        <v>CITILINK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0.2560201389</v>
      </c>
    </row>
    <row r="53">
      <c r="A53" s="168">
        <v>36.0</v>
      </c>
      <c r="B53" s="298" t="s">
        <v>186</v>
      </c>
      <c r="C53" s="146" t="s">
        <v>37</v>
      </c>
      <c r="D53" s="259" t="s">
        <v>7</v>
      </c>
      <c r="E53" s="199" t="b">
        <v>0</v>
      </c>
      <c r="F53" s="148">
        <v>0.22423395833175164</v>
      </c>
      <c r="G53" s="190" t="b">
        <v>1</v>
      </c>
      <c r="H53" s="228" t="s">
        <v>1081</v>
      </c>
      <c r="I53" s="152" t="s">
        <v>8</v>
      </c>
      <c r="J53" s="153" t="s">
        <v>75</v>
      </c>
      <c r="K53" s="169" t="s">
        <v>7</v>
      </c>
      <c r="L53" s="150" t="s">
        <v>208</v>
      </c>
      <c r="M53" s="168" t="s">
        <v>38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0.2242339583</v>
      </c>
    </row>
    <row r="54">
      <c r="A54" s="115">
        <v>37.0</v>
      </c>
      <c r="B54" s="115" t="s">
        <v>76</v>
      </c>
      <c r="C54" s="117" t="s">
        <v>37</v>
      </c>
      <c r="D54" s="252" t="s">
        <v>7</v>
      </c>
      <c r="E54" s="206" t="b">
        <v>0</v>
      </c>
      <c r="F54" s="119">
        <v>0.3645833333333333</v>
      </c>
      <c r="G54" s="192" t="b">
        <v>1</v>
      </c>
      <c r="H54" s="230" t="s">
        <v>1085</v>
      </c>
      <c r="I54" s="122" t="s">
        <v>8</v>
      </c>
      <c r="J54" s="123" t="s">
        <v>75</v>
      </c>
      <c r="K54" s="124" t="s">
        <v>7</v>
      </c>
      <c r="L54" s="120" t="s">
        <v>212</v>
      </c>
      <c r="M54" s="115" t="s">
        <v>1138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>PK-GJT</v>
      </c>
      <c r="X54" s="131" t="str">
        <f t="shared" si="6"/>
        <v>ATR 72</v>
      </c>
      <c r="Y54" s="132" t="str">
        <f t="shared" si="7"/>
        <v>CITILINK</v>
      </c>
      <c r="Z54" s="104" t="b">
        <v>1</v>
      </c>
      <c r="AA54" s="64"/>
      <c r="AC54" s="133"/>
      <c r="AD54" s="133" t="str">
        <f t="shared" si="40"/>
        <v>-</v>
      </c>
      <c r="AE54" s="133">
        <f t="shared" si="41"/>
        <v>0.3645833333</v>
      </c>
    </row>
    <row r="55">
      <c r="A55" s="168">
        <v>38.0</v>
      </c>
      <c r="B55" s="168" t="s">
        <v>24</v>
      </c>
      <c r="C55" s="146" t="s">
        <v>20</v>
      </c>
      <c r="D55" s="259" t="s">
        <v>7</v>
      </c>
      <c r="E55" s="199" t="b">
        <v>0</v>
      </c>
      <c r="F55" s="148">
        <v>0.3298611111111111</v>
      </c>
      <c r="G55" s="190" t="b">
        <v>1</v>
      </c>
      <c r="H55" s="228" t="s">
        <v>1088</v>
      </c>
      <c r="I55" s="152" t="s">
        <v>8</v>
      </c>
      <c r="J55" s="150" t="s">
        <v>288</v>
      </c>
      <c r="K55" s="169" t="s">
        <v>7</v>
      </c>
      <c r="L55" s="150"/>
      <c r="M55" s="168" t="s">
        <v>21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0.3298611111</v>
      </c>
      <c r="AF55" s="4"/>
    </row>
    <row r="56">
      <c r="A56" s="115">
        <v>39.0</v>
      </c>
      <c r="B56" s="115" t="s">
        <v>827</v>
      </c>
      <c r="C56" s="117" t="s">
        <v>20</v>
      </c>
      <c r="D56" s="252" t="s">
        <v>7</v>
      </c>
      <c r="E56" s="206" t="b">
        <v>0</v>
      </c>
      <c r="F56" s="119">
        <v>0.20277777777777778</v>
      </c>
      <c r="G56" s="192" t="b">
        <v>1</v>
      </c>
      <c r="H56" s="230" t="s">
        <v>1093</v>
      </c>
      <c r="I56" s="122" t="s">
        <v>8</v>
      </c>
      <c r="J56" s="123" t="s">
        <v>35</v>
      </c>
      <c r="K56" s="124" t="s">
        <v>7</v>
      </c>
      <c r="L56" s="120" t="s">
        <v>341</v>
      </c>
      <c r="M56" s="115" t="s">
        <v>824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0.2027777778</v>
      </c>
      <c r="AF56" s="4"/>
    </row>
    <row r="57">
      <c r="A57" s="168">
        <v>40.0</v>
      </c>
      <c r="B57" s="168" t="s">
        <v>921</v>
      </c>
      <c r="C57" s="146" t="s">
        <v>697</v>
      </c>
      <c r="D57" s="259">
        <v>0.1625</v>
      </c>
      <c r="E57" s="199" t="b">
        <v>1</v>
      </c>
      <c r="F57" s="148">
        <v>0.25763888888888886</v>
      </c>
      <c r="G57" s="190" t="b">
        <v>1</v>
      </c>
      <c r="H57" s="228" t="s">
        <v>1096</v>
      </c>
      <c r="I57" s="221" t="s">
        <v>1151</v>
      </c>
      <c r="J57" s="150" t="s">
        <v>265</v>
      </c>
      <c r="K57" s="169"/>
      <c r="L57" s="150"/>
      <c r="M57" s="168" t="s">
        <v>1138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0.1625</v>
      </c>
      <c r="AE57" s="133">
        <f t="shared" si="41"/>
        <v>0.2576388889</v>
      </c>
      <c r="AF57" s="4"/>
    </row>
    <row r="58">
      <c r="A58" s="115">
        <v>41.0</v>
      </c>
      <c r="B58" s="115" t="s">
        <v>810</v>
      </c>
      <c r="C58" s="117" t="s">
        <v>337</v>
      </c>
      <c r="D58" s="252">
        <v>0.17166442130110227</v>
      </c>
      <c r="E58" s="224" t="b">
        <v>1</v>
      </c>
      <c r="F58" s="119">
        <v>0.25341719907009974</v>
      </c>
      <c r="G58" s="120" t="b">
        <v>1</v>
      </c>
      <c r="H58" s="230" t="s">
        <v>1092</v>
      </c>
      <c r="I58" s="219" t="s">
        <v>1171</v>
      </c>
      <c r="J58" s="120" t="s">
        <v>1303</v>
      </c>
      <c r="K58" s="124"/>
      <c r="L58" s="120"/>
      <c r="M58" s="115" t="s">
        <v>802</v>
      </c>
      <c r="N58" s="220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0.1716644213</v>
      </c>
      <c r="AE58" s="133">
        <f t="shared" si="41"/>
        <v>0.2534171991</v>
      </c>
      <c r="AF58" s="4"/>
    </row>
    <row r="59">
      <c r="A59" s="168">
        <v>42.0</v>
      </c>
      <c r="B59" s="168" t="s">
        <v>833</v>
      </c>
      <c r="C59" s="146" t="s">
        <v>20</v>
      </c>
      <c r="D59" s="259">
        <v>0.18333333333333332</v>
      </c>
      <c r="E59" s="226" t="b">
        <v>1</v>
      </c>
      <c r="F59" s="148">
        <v>0.3541666666666667</v>
      </c>
      <c r="G59" s="227" t="b">
        <v>1</v>
      </c>
      <c r="H59" s="228" t="s">
        <v>1101</v>
      </c>
      <c r="I59" s="152" t="s">
        <v>23</v>
      </c>
      <c r="J59" s="153" t="s">
        <v>309</v>
      </c>
      <c r="K59" s="169" t="s">
        <v>326</v>
      </c>
      <c r="L59" s="150" t="s">
        <v>308</v>
      </c>
      <c r="M59" s="168" t="s">
        <v>824</v>
      </c>
      <c r="N59" s="211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0.1833333333</v>
      </c>
      <c r="AE59" s="133">
        <f t="shared" si="41"/>
        <v>0.3541666667</v>
      </c>
      <c r="AF59" s="4"/>
    </row>
    <row r="60">
      <c r="A60" s="115">
        <v>43.0</v>
      </c>
      <c r="B60" s="115" t="s">
        <v>197</v>
      </c>
      <c r="C60" s="117" t="s">
        <v>37</v>
      </c>
      <c r="D60" s="252">
        <v>0.19141254629357718</v>
      </c>
      <c r="E60" s="229" t="b">
        <v>1</v>
      </c>
      <c r="F60" s="119">
        <v>0.29003652777464595</v>
      </c>
      <c r="G60" s="192" t="b">
        <v>1</v>
      </c>
      <c r="H60" s="230" t="s">
        <v>1079</v>
      </c>
      <c r="I60" s="219" t="s">
        <v>1156</v>
      </c>
      <c r="J60" s="123" t="s">
        <v>265</v>
      </c>
      <c r="K60" s="124" t="s">
        <v>7</v>
      </c>
      <c r="L60" s="120" t="s">
        <v>267</v>
      </c>
      <c r="M60" s="115" t="s">
        <v>38</v>
      </c>
      <c r="N60" s="220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0.1914125463</v>
      </c>
      <c r="AE60" s="133">
        <f t="shared" si="41"/>
        <v>0.2900365278</v>
      </c>
    </row>
    <row r="61">
      <c r="A61" s="168">
        <v>44.0</v>
      </c>
      <c r="B61" s="168" t="s">
        <v>1055</v>
      </c>
      <c r="C61" s="146" t="s">
        <v>867</v>
      </c>
      <c r="D61" s="259">
        <v>0.2013888888888889</v>
      </c>
      <c r="E61" s="231" t="b">
        <v>1</v>
      </c>
      <c r="F61" s="148">
        <v>0.25069444444444444</v>
      </c>
      <c r="G61" s="190" t="b">
        <v>1</v>
      </c>
      <c r="H61" s="228" t="s">
        <v>1100</v>
      </c>
      <c r="I61" s="221" t="s">
        <v>1350</v>
      </c>
      <c r="J61" s="150" t="s">
        <v>1156</v>
      </c>
      <c r="K61" s="169"/>
      <c r="L61" s="150"/>
      <c r="M61" s="168" t="s">
        <v>329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0.2013888889</v>
      </c>
      <c r="AE61" s="133">
        <f t="shared" si="41"/>
        <v>0.2506944444</v>
      </c>
    </row>
    <row r="62">
      <c r="A62" s="115">
        <v>45.0</v>
      </c>
      <c r="B62" s="115" t="s">
        <v>819</v>
      </c>
      <c r="C62" s="117" t="s">
        <v>20</v>
      </c>
      <c r="D62" s="264">
        <v>0.20972222222222223</v>
      </c>
      <c r="E62" s="232" t="b">
        <v>1</v>
      </c>
      <c r="F62" s="233">
        <v>0.24930555555555556</v>
      </c>
      <c r="G62" s="234" t="b">
        <v>1</v>
      </c>
      <c r="H62" s="235" t="s">
        <v>1097</v>
      </c>
      <c r="I62" s="122" t="s">
        <v>87</v>
      </c>
      <c r="J62" s="123" t="s">
        <v>89</v>
      </c>
      <c r="K62" s="236" t="s">
        <v>86</v>
      </c>
      <c r="L62" s="227" t="s">
        <v>91</v>
      </c>
      <c r="M62" s="115" t="s">
        <v>814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0.2097222222</v>
      </c>
      <c r="AE62" s="133">
        <f t="shared" si="41"/>
        <v>0.2493055556</v>
      </c>
    </row>
    <row r="63">
      <c r="A63" s="168">
        <v>46.0</v>
      </c>
      <c r="B63" s="168" t="s">
        <v>321</v>
      </c>
      <c r="C63" s="146" t="s">
        <v>37</v>
      </c>
      <c r="D63" s="259">
        <v>0.2513888888888889</v>
      </c>
      <c r="E63" s="231" t="b">
        <v>1</v>
      </c>
      <c r="F63" s="148">
        <v>0.3527777777777778</v>
      </c>
      <c r="G63" s="190" t="b">
        <v>1</v>
      </c>
      <c r="H63" s="228" t="s">
        <v>1080</v>
      </c>
      <c r="I63" s="221" t="s">
        <v>1154</v>
      </c>
      <c r="J63" s="153" t="s">
        <v>231</v>
      </c>
      <c r="K63" s="169" t="s">
        <v>7</v>
      </c>
      <c r="L63" s="150" t="s">
        <v>237</v>
      </c>
      <c r="M63" s="168" t="s">
        <v>38</v>
      </c>
      <c r="N63" s="170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0.2513888889</v>
      </c>
      <c r="AE63" s="133">
        <f t="shared" si="41"/>
        <v>0.3527777778</v>
      </c>
    </row>
    <row r="64">
      <c r="A64" s="115">
        <v>47.0</v>
      </c>
      <c r="B64" s="115" t="s">
        <v>1055</v>
      </c>
      <c r="C64" s="117" t="s">
        <v>867</v>
      </c>
      <c r="D64" s="252">
        <v>0.25763888888888886</v>
      </c>
      <c r="E64" s="229" t="b">
        <v>1</v>
      </c>
      <c r="F64" s="119"/>
      <c r="G64" s="192" t="b">
        <v>0</v>
      </c>
      <c r="H64" s="230" t="s">
        <v>1156</v>
      </c>
      <c r="I64" s="219" t="s">
        <v>1100</v>
      </c>
      <c r="J64" s="123" t="s">
        <v>1349</v>
      </c>
      <c r="K64" s="124"/>
      <c r="L64" s="120"/>
      <c r="M64" s="115" t="s">
        <v>329</v>
      </c>
      <c r="N64" s="171"/>
      <c r="O64" s="128" t="str">
        <f t="shared" si="34"/>
        <v>RON</v>
      </c>
      <c r="Q64" s="64" t="str">
        <f t="shared" si="35"/>
        <v>SA13</v>
      </c>
      <c r="R64" s="64" t="str">
        <f t="shared" si="36"/>
        <v>RON</v>
      </c>
      <c r="S64" s="64" t="str">
        <f t="shared" si="37"/>
        <v>CL 60</v>
      </c>
      <c r="T64" s="64" t="str">
        <f t="shared" si="38"/>
        <v>9H-VFF</v>
      </c>
      <c r="U64" s="64" t="str">
        <f t="shared" si="39"/>
        <v>BIOMANTARA</v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0.2576388889</v>
      </c>
      <c r="AE64" s="133" t="str">
        <f t="shared" si="41"/>
        <v>-</v>
      </c>
    </row>
    <row r="65">
      <c r="A65" s="168">
        <v>48.0</v>
      </c>
      <c r="B65" s="168" t="s">
        <v>280</v>
      </c>
      <c r="C65" s="146" t="s">
        <v>37</v>
      </c>
      <c r="D65" s="259">
        <v>0.2638888888888889</v>
      </c>
      <c r="E65" s="231" t="b">
        <v>1</v>
      </c>
      <c r="F65" s="148">
        <v>0.3</v>
      </c>
      <c r="G65" s="190" t="b">
        <v>1</v>
      </c>
      <c r="H65" s="228" t="s">
        <v>1084</v>
      </c>
      <c r="I65" s="152" t="s">
        <v>75</v>
      </c>
      <c r="J65" s="153" t="s">
        <v>153</v>
      </c>
      <c r="K65" s="169" t="s">
        <v>204</v>
      </c>
      <c r="L65" s="150" t="s">
        <v>157</v>
      </c>
      <c r="M65" s="168" t="s">
        <v>38</v>
      </c>
      <c r="N65" s="170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0.2638888889</v>
      </c>
      <c r="AE65" s="133">
        <f t="shared" si="41"/>
        <v>0.3</v>
      </c>
    </row>
    <row r="66">
      <c r="A66" s="115">
        <v>49.0</v>
      </c>
      <c r="B66" s="115" t="s">
        <v>544</v>
      </c>
      <c r="C66" s="117" t="s">
        <v>28</v>
      </c>
      <c r="D66" s="252">
        <v>0.25972222222222224</v>
      </c>
      <c r="E66" s="229" t="b">
        <v>1</v>
      </c>
      <c r="F66" s="119">
        <v>0.3854166666666667</v>
      </c>
      <c r="G66" s="192" t="b">
        <v>1</v>
      </c>
      <c r="H66" s="230" t="s">
        <v>1087</v>
      </c>
      <c r="I66" s="219" t="s">
        <v>1351</v>
      </c>
      <c r="J66" s="120" t="s">
        <v>1085</v>
      </c>
      <c r="K66" s="124"/>
      <c r="L66" s="120"/>
      <c r="M66" s="115" t="s">
        <v>530</v>
      </c>
      <c r="N66" s="220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0.2597222222</v>
      </c>
      <c r="AE66" s="133">
        <f t="shared" si="41"/>
        <v>0.3854166667</v>
      </c>
    </row>
    <row r="67">
      <c r="A67" s="168">
        <v>50.0</v>
      </c>
      <c r="B67" s="168" t="s">
        <v>882</v>
      </c>
      <c r="C67" s="146" t="s">
        <v>813</v>
      </c>
      <c r="D67" s="259">
        <v>0.28194444444444444</v>
      </c>
      <c r="E67" s="231" t="b">
        <v>1</v>
      </c>
      <c r="F67" s="148">
        <v>0.3458333333333333</v>
      </c>
      <c r="G67" s="190" t="b">
        <v>1</v>
      </c>
      <c r="H67" s="228" t="s">
        <v>1092</v>
      </c>
      <c r="I67" s="221" t="s">
        <v>1171</v>
      </c>
      <c r="J67" s="150" t="s">
        <v>1178</v>
      </c>
      <c r="K67" s="169"/>
      <c r="L67" s="150"/>
      <c r="M67" s="168" t="s">
        <v>1138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0.2819444444</v>
      </c>
      <c r="AE67" s="133">
        <f t="shared" si="41"/>
        <v>0.3458333333</v>
      </c>
    </row>
    <row r="68">
      <c r="A68" s="115">
        <v>51.0</v>
      </c>
      <c r="B68" s="115" t="s">
        <v>780</v>
      </c>
      <c r="C68" s="117" t="s">
        <v>744</v>
      </c>
      <c r="D68" s="264">
        <v>0.3125</v>
      </c>
      <c r="E68" s="232" t="b">
        <v>1</v>
      </c>
      <c r="F68" s="233">
        <v>0.34375</v>
      </c>
      <c r="G68" s="234" t="b">
        <v>1</v>
      </c>
      <c r="H68" s="235" t="s">
        <v>1075</v>
      </c>
      <c r="I68" s="122" t="s">
        <v>592</v>
      </c>
      <c r="J68" s="123" t="s">
        <v>592</v>
      </c>
      <c r="K68" s="236" t="s">
        <v>602</v>
      </c>
      <c r="L68" s="227" t="s">
        <v>600</v>
      </c>
      <c r="M68" s="115" t="s">
        <v>771</v>
      </c>
      <c r="N68" s="220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0.3125</v>
      </c>
      <c r="AE68" s="133">
        <f t="shared" si="41"/>
        <v>0.34375</v>
      </c>
    </row>
    <row r="69">
      <c r="A69" s="168">
        <v>52.0</v>
      </c>
      <c r="B69" s="168" t="s">
        <v>299</v>
      </c>
      <c r="C69" s="146" t="s">
        <v>37</v>
      </c>
      <c r="D69" s="259">
        <v>0.3159722222222222</v>
      </c>
      <c r="E69" s="231" t="b">
        <v>1</v>
      </c>
      <c r="F69" s="148">
        <v>0.4027777777777778</v>
      </c>
      <c r="G69" s="190" t="b">
        <v>1</v>
      </c>
      <c r="H69" s="228" t="s">
        <v>1078</v>
      </c>
      <c r="I69" s="152" t="s">
        <v>170</v>
      </c>
      <c r="J69" s="153" t="s">
        <v>252</v>
      </c>
      <c r="K69" s="169" t="s">
        <v>179</v>
      </c>
      <c r="L69" s="150" t="s">
        <v>258</v>
      </c>
      <c r="M69" s="168" t="s">
        <v>38</v>
      </c>
      <c r="N69" s="170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0.3159722222</v>
      </c>
      <c r="AE69" s="133">
        <f t="shared" si="41"/>
        <v>0.4027777778</v>
      </c>
    </row>
    <row r="70">
      <c r="A70" s="115">
        <v>53.0</v>
      </c>
      <c r="B70" s="115" t="s">
        <v>823</v>
      </c>
      <c r="C70" s="117" t="s">
        <v>20</v>
      </c>
      <c r="D70" s="252">
        <v>0.3333333333333333</v>
      </c>
      <c r="E70" s="229" t="b">
        <v>1</v>
      </c>
      <c r="F70" s="119">
        <v>0.3875</v>
      </c>
      <c r="G70" s="192" t="b">
        <v>1</v>
      </c>
      <c r="H70" s="230" t="s">
        <v>1093</v>
      </c>
      <c r="I70" s="122" t="s">
        <v>26</v>
      </c>
      <c r="J70" s="123" t="s">
        <v>55</v>
      </c>
      <c r="K70" s="124" t="s">
        <v>361</v>
      </c>
      <c r="L70" s="120" t="s">
        <v>300</v>
      </c>
      <c r="M70" s="115" t="s">
        <v>824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AFM</v>
      </c>
      <c r="Z70" s="104" t="b">
        <v>1</v>
      </c>
      <c r="AA70" s="64"/>
      <c r="AC70" s="133"/>
      <c r="AD70" s="133">
        <f t="shared" si="40"/>
        <v>0.3333333333</v>
      </c>
      <c r="AE70" s="133">
        <f t="shared" si="41"/>
        <v>0.3875</v>
      </c>
      <c r="AF70" s="248" t="s">
        <v>1180</v>
      </c>
    </row>
    <row r="71">
      <c r="A71" s="168">
        <v>54.0</v>
      </c>
      <c r="B71" s="168" t="s">
        <v>856</v>
      </c>
      <c r="C71" s="146" t="s">
        <v>818</v>
      </c>
      <c r="D71" s="259">
        <v>0.3229166666666667</v>
      </c>
      <c r="E71" s="231" t="b">
        <v>1</v>
      </c>
      <c r="F71" s="148">
        <v>0.4652777777777778</v>
      </c>
      <c r="G71" s="190" t="b">
        <v>1</v>
      </c>
      <c r="H71" s="228" t="s">
        <v>1100</v>
      </c>
      <c r="I71" s="221" t="s">
        <v>1133</v>
      </c>
      <c r="J71" s="150" t="s">
        <v>1352</v>
      </c>
      <c r="K71" s="169"/>
      <c r="L71" s="150"/>
      <c r="M71" s="168" t="s">
        <v>1153</v>
      </c>
      <c r="N71" s="170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0.3229166667</v>
      </c>
      <c r="AE71" s="133">
        <f t="shared" si="41"/>
        <v>0.4652777778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83</v>
      </c>
      <c r="C72" s="117" t="s">
        <v>37</v>
      </c>
      <c r="D72" s="264">
        <v>0.3388888888888889</v>
      </c>
      <c r="E72" s="232" t="b">
        <v>1</v>
      </c>
      <c r="F72" s="233">
        <v>0.3715277777777778</v>
      </c>
      <c r="G72" s="234" t="b">
        <v>1</v>
      </c>
      <c r="H72" s="235" t="s">
        <v>1081</v>
      </c>
      <c r="I72" s="122" t="s">
        <v>153</v>
      </c>
      <c r="J72" s="123" t="s">
        <v>148</v>
      </c>
      <c r="K72" s="236" t="s">
        <v>163</v>
      </c>
      <c r="L72" s="227" t="s">
        <v>150</v>
      </c>
      <c r="M72" s="115" t="s">
        <v>38</v>
      </c>
      <c r="N72" s="220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0.3388888889</v>
      </c>
      <c r="AE72" s="133">
        <f t="shared" si="41"/>
        <v>0.3715277778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906</v>
      </c>
      <c r="C73" s="146" t="s">
        <v>700</v>
      </c>
      <c r="D73" s="259">
        <v>0.3333333333333333</v>
      </c>
      <c r="E73" s="231" t="b">
        <v>1</v>
      </c>
      <c r="F73" s="148">
        <v>0.3527777777777778</v>
      </c>
      <c r="G73" s="190" t="b">
        <v>1</v>
      </c>
      <c r="H73" s="228" t="s">
        <v>1079</v>
      </c>
      <c r="I73" s="221" t="s">
        <v>1145</v>
      </c>
      <c r="J73" s="150" t="s">
        <v>1096</v>
      </c>
      <c r="K73" s="169"/>
      <c r="L73" s="150"/>
      <c r="M73" s="168" t="s">
        <v>1153</v>
      </c>
      <c r="N73" s="211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9M-VEV</v>
      </c>
      <c r="X73" s="160" t="str">
        <f t="shared" si="6"/>
        <v>AVANTI</v>
      </c>
      <c r="Y73" s="161" t="str">
        <f t="shared" si="7"/>
        <v>GAPURA</v>
      </c>
      <c r="Z73" s="104" t="b">
        <v>1</v>
      </c>
      <c r="AA73" s="64"/>
      <c r="AC73" s="133"/>
      <c r="AD73" s="133">
        <f t="shared" si="40"/>
        <v>0.3333333333</v>
      </c>
      <c r="AE73" s="133">
        <f t="shared" si="41"/>
        <v>0.3527777778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708</v>
      </c>
      <c r="C74" s="117" t="s">
        <v>709</v>
      </c>
      <c r="D74" s="252">
        <v>0.3527777777777778</v>
      </c>
      <c r="E74" s="229" t="b">
        <v>1</v>
      </c>
      <c r="F74" s="119">
        <v>0.3993055555555556</v>
      </c>
      <c r="G74" s="192" t="b">
        <v>1</v>
      </c>
      <c r="H74" s="230" t="s">
        <v>1092</v>
      </c>
      <c r="I74" s="219" t="s">
        <v>1178</v>
      </c>
      <c r="J74" s="120" t="s">
        <v>1145</v>
      </c>
      <c r="K74" s="124"/>
      <c r="L74" s="120"/>
      <c r="M74" s="115" t="s">
        <v>707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1</v>
      </c>
      <c r="AA74" s="64"/>
      <c r="AC74" s="133"/>
      <c r="AD74" s="133">
        <f t="shared" si="40"/>
        <v>0.3527777778</v>
      </c>
      <c r="AE74" s="133">
        <f t="shared" si="41"/>
        <v>0.3993055556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186</v>
      </c>
      <c r="C75" s="146" t="s">
        <v>37</v>
      </c>
      <c r="D75" s="259">
        <v>0.35555555555555557</v>
      </c>
      <c r="E75" s="231" t="b">
        <v>1</v>
      </c>
      <c r="F75" s="148">
        <v>0.3923611111111111</v>
      </c>
      <c r="G75" s="190" t="b">
        <v>1</v>
      </c>
      <c r="H75" s="228" t="s">
        <v>1079</v>
      </c>
      <c r="I75" s="152" t="s">
        <v>75</v>
      </c>
      <c r="J75" s="153" t="s">
        <v>75</v>
      </c>
      <c r="K75" s="169" t="s">
        <v>206</v>
      </c>
      <c r="L75" s="150" t="s">
        <v>220</v>
      </c>
      <c r="M75" s="168" t="s">
        <v>38</v>
      </c>
      <c r="N75" s="170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PK-BVX</v>
      </c>
      <c r="X75" s="160" t="str">
        <f t="shared" si="6"/>
        <v>AVANTI</v>
      </c>
      <c r="Y75" s="161" t="str">
        <f t="shared" si="7"/>
        <v>SUSI AIR</v>
      </c>
      <c r="Z75" s="104" t="b">
        <v>1</v>
      </c>
      <c r="AA75" s="64"/>
      <c r="AC75" s="133"/>
      <c r="AD75" s="133">
        <f t="shared" si="40"/>
        <v>0.3555555556</v>
      </c>
      <c r="AE75" s="133">
        <f t="shared" si="41"/>
        <v>0.3923611111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906</v>
      </c>
      <c r="C76" s="117" t="s">
        <v>700</v>
      </c>
      <c r="D76" s="252">
        <v>0.3541666666666667</v>
      </c>
      <c r="E76" s="229" t="b">
        <v>1</v>
      </c>
      <c r="F76" s="119">
        <v>0.4652777777777778</v>
      </c>
      <c r="G76" s="192" t="b">
        <v>1</v>
      </c>
      <c r="H76" s="230" t="s">
        <v>1096</v>
      </c>
      <c r="I76" s="219" t="s">
        <v>1079</v>
      </c>
      <c r="J76" s="120" t="s">
        <v>1352</v>
      </c>
      <c r="K76" s="124"/>
      <c r="L76" s="120"/>
      <c r="M76" s="115" t="s">
        <v>1153</v>
      </c>
      <c r="N76" s="171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0.3541666667</v>
      </c>
      <c r="AE76" s="133">
        <f t="shared" si="41"/>
        <v>0.4652777778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544</v>
      </c>
      <c r="C77" s="146" t="s">
        <v>28</v>
      </c>
      <c r="D77" s="259">
        <v>0.3875</v>
      </c>
      <c r="E77" s="231" t="b">
        <v>1</v>
      </c>
      <c r="F77" s="148">
        <v>0.8590277777777777</v>
      </c>
      <c r="G77" s="190" t="b">
        <v>1</v>
      </c>
      <c r="H77" s="228" t="s">
        <v>1085</v>
      </c>
      <c r="I77" s="221" t="s">
        <v>1087</v>
      </c>
      <c r="J77" s="153" t="s">
        <v>13</v>
      </c>
      <c r="K77" s="169"/>
      <c r="L77" s="150" t="s">
        <v>629</v>
      </c>
      <c r="M77" s="168" t="s">
        <v>530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0.3875</v>
      </c>
      <c r="AE77" s="133">
        <f t="shared" si="41"/>
        <v>0.8590277778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413</v>
      </c>
      <c r="C78" s="117" t="s">
        <v>37</v>
      </c>
      <c r="D78" s="252">
        <v>0.3902777777777778</v>
      </c>
      <c r="E78" s="229" t="b">
        <v>1</v>
      </c>
      <c r="F78" s="119">
        <v>0.45</v>
      </c>
      <c r="G78" s="192" t="b">
        <v>1</v>
      </c>
      <c r="H78" s="230" t="s">
        <v>1084</v>
      </c>
      <c r="I78" s="122" t="s">
        <v>75</v>
      </c>
      <c r="J78" s="123" t="s">
        <v>231</v>
      </c>
      <c r="K78" s="124" t="s">
        <v>497</v>
      </c>
      <c r="L78" s="120" t="s">
        <v>467</v>
      </c>
      <c r="M78" s="115" t="s">
        <v>338</v>
      </c>
      <c r="N78" s="401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0.3902777778</v>
      </c>
      <c r="AE78" s="133">
        <f t="shared" si="41"/>
        <v>0.45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376</v>
      </c>
      <c r="C79" s="146" t="s">
        <v>37</v>
      </c>
      <c r="D79" s="259">
        <v>0.4097222222222222</v>
      </c>
      <c r="E79" s="231" t="b">
        <v>1</v>
      </c>
      <c r="F79" s="148">
        <v>0.4513888888888889</v>
      </c>
      <c r="G79" s="190" t="b">
        <v>1</v>
      </c>
      <c r="H79" s="228" t="s">
        <v>1080</v>
      </c>
      <c r="I79" s="152" t="s">
        <v>75</v>
      </c>
      <c r="J79" s="153" t="s">
        <v>153</v>
      </c>
      <c r="K79" s="169" t="s">
        <v>489</v>
      </c>
      <c r="L79" s="150" t="s">
        <v>463</v>
      </c>
      <c r="M79" s="168" t="s">
        <v>338</v>
      </c>
      <c r="N79" s="271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0.4097222222</v>
      </c>
      <c r="AE79" s="133">
        <f t="shared" si="41"/>
        <v>0.4513888889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708</v>
      </c>
      <c r="C80" s="117" t="s">
        <v>709</v>
      </c>
      <c r="D80" s="252">
        <v>0.40625</v>
      </c>
      <c r="E80" s="229" t="b">
        <v>1</v>
      </c>
      <c r="F80" s="119"/>
      <c r="G80" s="192" t="b">
        <v>0</v>
      </c>
      <c r="H80" s="230" t="s">
        <v>1145</v>
      </c>
      <c r="I80" s="219" t="s">
        <v>1092</v>
      </c>
      <c r="J80" s="123" t="s">
        <v>1349</v>
      </c>
      <c r="K80" s="124"/>
      <c r="L80" s="120"/>
      <c r="M80" s="115" t="s">
        <v>707</v>
      </c>
      <c r="N80" s="193"/>
      <c r="O80" s="128" t="str">
        <f t="shared" si="34"/>
        <v>RON</v>
      </c>
      <c r="Q80" s="64" t="str">
        <f t="shared" si="35"/>
        <v>SA08</v>
      </c>
      <c r="R80" s="64" t="str">
        <f t="shared" si="36"/>
        <v>RON</v>
      </c>
      <c r="S80" s="64" t="str">
        <f t="shared" si="37"/>
        <v>BBJ</v>
      </c>
      <c r="T80" s="64" t="str">
        <f t="shared" si="38"/>
        <v>T7-777</v>
      </c>
      <c r="U80" s="64" t="str">
        <f t="shared" si="39"/>
        <v>JIP</v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0.40625</v>
      </c>
      <c r="AE80" s="133" t="str">
        <f t="shared" si="41"/>
        <v>-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754</v>
      </c>
      <c r="C81" s="146" t="s">
        <v>697</v>
      </c>
      <c r="D81" s="259">
        <v>0.4166666666666667</v>
      </c>
      <c r="E81" s="231" t="b">
        <v>1</v>
      </c>
      <c r="F81" s="148">
        <v>0.5826388888888889</v>
      </c>
      <c r="G81" s="190" t="b">
        <v>1</v>
      </c>
      <c r="H81" s="228" t="s">
        <v>1092</v>
      </c>
      <c r="I81" s="221" t="s">
        <v>1171</v>
      </c>
      <c r="J81" s="150" t="s">
        <v>13</v>
      </c>
      <c r="K81" s="169"/>
      <c r="L81" s="150"/>
      <c r="M81" s="168" t="s">
        <v>738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0.4166666667</v>
      </c>
      <c r="AE81" s="133">
        <f t="shared" si="41"/>
        <v>0.5826388889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280</v>
      </c>
      <c r="C82" s="117" t="s">
        <v>37</v>
      </c>
      <c r="D82" s="252">
        <v>0.4222222222222222</v>
      </c>
      <c r="E82" s="229" t="b">
        <v>1</v>
      </c>
      <c r="F82" s="119">
        <v>0.4548611111111111</v>
      </c>
      <c r="G82" s="192" t="b">
        <v>1</v>
      </c>
      <c r="H82" s="230" t="s">
        <v>1081</v>
      </c>
      <c r="I82" s="122" t="s">
        <v>153</v>
      </c>
      <c r="J82" s="120" t="s">
        <v>1151</v>
      </c>
      <c r="K82" s="124" t="s">
        <v>159</v>
      </c>
      <c r="L82" s="120"/>
      <c r="M82" s="115" t="s">
        <v>38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0.4222222222</v>
      </c>
      <c r="AE82" s="133">
        <f t="shared" si="41"/>
        <v>0.4548611111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197</v>
      </c>
      <c r="C83" s="146" t="s">
        <v>37</v>
      </c>
      <c r="D83" s="259">
        <v>0.42916666666666664</v>
      </c>
      <c r="E83" s="231" t="b">
        <v>1</v>
      </c>
      <c r="F83" s="148">
        <v>0.5861111111111111</v>
      </c>
      <c r="G83" s="190" t="b">
        <v>1</v>
      </c>
      <c r="H83" s="228" t="s">
        <v>1079</v>
      </c>
      <c r="I83" s="152" t="s">
        <v>265</v>
      </c>
      <c r="J83" s="153" t="s">
        <v>67</v>
      </c>
      <c r="K83" s="169" t="s">
        <v>264</v>
      </c>
      <c r="L83" s="150" t="s">
        <v>183</v>
      </c>
      <c r="M83" s="168" t="s">
        <v>38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0.4291666667</v>
      </c>
      <c r="AE83" s="133">
        <f t="shared" si="41"/>
        <v>0.5861111111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827</v>
      </c>
      <c r="C84" s="117" t="s">
        <v>20</v>
      </c>
      <c r="D84" s="252">
        <v>0.4361111111111111</v>
      </c>
      <c r="E84" s="229" t="b">
        <v>1</v>
      </c>
      <c r="F84" s="119">
        <v>0.5069444444444444</v>
      </c>
      <c r="G84" s="192" t="b">
        <v>1</v>
      </c>
      <c r="H84" s="230" t="s">
        <v>1093</v>
      </c>
      <c r="I84" s="122" t="s">
        <v>35</v>
      </c>
      <c r="J84" s="123" t="s">
        <v>35</v>
      </c>
      <c r="K84" s="124" t="s">
        <v>343</v>
      </c>
      <c r="L84" s="120" t="s">
        <v>625</v>
      </c>
      <c r="M84" s="115" t="s">
        <v>824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0.4361111111</v>
      </c>
      <c r="AE84" s="133">
        <f t="shared" si="41"/>
        <v>0.5069444444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819</v>
      </c>
      <c r="C85" s="146" t="s">
        <v>20</v>
      </c>
      <c r="D85" s="259">
        <v>0.45</v>
      </c>
      <c r="E85" s="231" t="b">
        <v>1</v>
      </c>
      <c r="F85" s="148">
        <v>0.4791666666666667</v>
      </c>
      <c r="G85" s="190" t="b">
        <v>1</v>
      </c>
      <c r="H85" s="228" t="s">
        <v>1101</v>
      </c>
      <c r="I85" s="152" t="s">
        <v>89</v>
      </c>
      <c r="J85" s="150" t="s">
        <v>1154</v>
      </c>
      <c r="K85" s="169" t="s">
        <v>88</v>
      </c>
      <c r="L85" s="150"/>
      <c r="M85" s="168" t="s">
        <v>814</v>
      </c>
      <c r="N85" s="170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0.45</v>
      </c>
      <c r="AE85" s="133">
        <f t="shared" si="41"/>
        <v>0.4791666667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383</v>
      </c>
      <c r="C86" s="117" t="s">
        <v>37</v>
      </c>
      <c r="D86" s="252">
        <v>0.4826388888888889</v>
      </c>
      <c r="E86" s="229" t="b">
        <v>1</v>
      </c>
      <c r="F86" s="119">
        <v>1232.0</v>
      </c>
      <c r="G86" s="192" t="b">
        <v>1</v>
      </c>
      <c r="H86" s="230" t="s">
        <v>1084</v>
      </c>
      <c r="I86" s="122" t="s">
        <v>435</v>
      </c>
      <c r="J86" s="123" t="s">
        <v>265</v>
      </c>
      <c r="K86" s="124" t="s">
        <v>437</v>
      </c>
      <c r="L86" s="120" t="s">
        <v>483</v>
      </c>
      <c r="M86" s="115" t="s">
        <v>338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0.4826388889</v>
      </c>
      <c r="AE86" s="133">
        <f t="shared" si="41"/>
        <v>1232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321</v>
      </c>
      <c r="C87" s="146" t="s">
        <v>37</v>
      </c>
      <c r="D87" s="259">
        <v>0.4756944444444444</v>
      </c>
      <c r="E87" s="231" t="b">
        <v>1</v>
      </c>
      <c r="F87" s="148">
        <v>0.5173611111111112</v>
      </c>
      <c r="G87" s="190" t="b">
        <v>1</v>
      </c>
      <c r="H87" s="228" t="s">
        <v>1078</v>
      </c>
      <c r="I87" s="152" t="s">
        <v>231</v>
      </c>
      <c r="J87" s="153" t="s">
        <v>75</v>
      </c>
      <c r="K87" s="169" t="s">
        <v>247</v>
      </c>
      <c r="L87" s="150" t="s">
        <v>216</v>
      </c>
      <c r="M87" s="168" t="s">
        <v>38</v>
      </c>
      <c r="N87" s="170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0.4756944444</v>
      </c>
      <c r="AE87" s="133">
        <f t="shared" si="41"/>
        <v>0.5173611111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280</v>
      </c>
      <c r="C88" s="117" t="s">
        <v>37</v>
      </c>
      <c r="D88" s="264">
        <v>0.4618055555555556</v>
      </c>
      <c r="E88" s="232" t="b">
        <v>1</v>
      </c>
      <c r="F88" s="233"/>
      <c r="G88" s="234" t="b">
        <v>0</v>
      </c>
      <c r="H88" s="235" t="s">
        <v>1151</v>
      </c>
      <c r="I88" s="219" t="s">
        <v>1081</v>
      </c>
      <c r="J88" s="123" t="s">
        <v>1349</v>
      </c>
      <c r="K88" s="236"/>
      <c r="L88" s="227"/>
      <c r="M88" s="115" t="s">
        <v>38</v>
      </c>
      <c r="N88" s="265"/>
      <c r="O88" s="128" t="str">
        <f t="shared" si="34"/>
        <v>RON</v>
      </c>
      <c r="Q88" s="64" t="str">
        <f t="shared" si="35"/>
        <v>SA14</v>
      </c>
      <c r="R88" s="64" t="str">
        <f t="shared" si="36"/>
        <v>RON</v>
      </c>
      <c r="S88" s="64" t="str">
        <f t="shared" si="37"/>
        <v>A 320</v>
      </c>
      <c r="T88" s="64" t="str">
        <f t="shared" si="38"/>
        <v>PK-LUH</v>
      </c>
      <c r="U88" s="64" t="str">
        <f t="shared" si="39"/>
        <v>BATIK AIR</v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0.4618055556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83</v>
      </c>
      <c r="C89" s="146" t="s">
        <v>37</v>
      </c>
      <c r="D89" s="259">
        <v>0.4875</v>
      </c>
      <c r="E89" s="231" t="b">
        <v>1</v>
      </c>
      <c r="F89" s="148">
        <v>0.5381944444444444</v>
      </c>
      <c r="G89" s="190" t="b">
        <v>1</v>
      </c>
      <c r="H89" s="228" t="s">
        <v>1080</v>
      </c>
      <c r="I89" s="152" t="s">
        <v>148</v>
      </c>
      <c r="J89" s="153" t="s">
        <v>153</v>
      </c>
      <c r="K89" s="169" t="s">
        <v>147</v>
      </c>
      <c r="L89" s="150" t="s">
        <v>152</v>
      </c>
      <c r="M89" s="168" t="s">
        <v>38</v>
      </c>
      <c r="N89" s="271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0.4875</v>
      </c>
      <c r="AE89" s="133">
        <f t="shared" si="41"/>
        <v>0.5381944444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819</v>
      </c>
      <c r="C90" s="117" t="s">
        <v>20</v>
      </c>
      <c r="D90" s="252">
        <v>0.4861111111111111</v>
      </c>
      <c r="E90" s="229" t="b">
        <v>1</v>
      </c>
      <c r="F90" s="119"/>
      <c r="G90" s="192" t="b">
        <v>0</v>
      </c>
      <c r="H90" s="230" t="s">
        <v>1154</v>
      </c>
      <c r="I90" s="219" t="s">
        <v>1101</v>
      </c>
      <c r="J90" s="123" t="s">
        <v>1349</v>
      </c>
      <c r="K90" s="124"/>
      <c r="L90" s="120"/>
      <c r="M90" s="115" t="s">
        <v>814</v>
      </c>
      <c r="N90" s="193"/>
      <c r="O90" s="128" t="str">
        <f t="shared" si="34"/>
        <v>RON</v>
      </c>
      <c r="Q90" s="64" t="str">
        <f t="shared" si="35"/>
        <v>SA17</v>
      </c>
      <c r="R90" s="64" t="str">
        <f t="shared" si="36"/>
        <v>RON</v>
      </c>
      <c r="S90" s="64" t="str">
        <f t="shared" si="37"/>
        <v>B 733</v>
      </c>
      <c r="T90" s="64" t="str">
        <f t="shared" si="38"/>
        <v>PK-MBA</v>
      </c>
      <c r="U90" s="64" t="str">
        <f t="shared" si="39"/>
        <v>TRI MG</v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0.4861111111</v>
      </c>
      <c r="AE90" s="133" t="str">
        <f t="shared" si="41"/>
        <v>-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705</v>
      </c>
      <c r="C91" s="146" t="s">
        <v>706</v>
      </c>
      <c r="D91" s="259">
        <v>0.5055555555555555</v>
      </c>
      <c r="E91" s="231" t="b">
        <v>1</v>
      </c>
      <c r="F91" s="148">
        <v>0.5902777777777778</v>
      </c>
      <c r="G91" s="190" t="b">
        <v>1</v>
      </c>
      <c r="H91" s="228" t="s">
        <v>1096</v>
      </c>
      <c r="I91" s="221" t="s">
        <v>1178</v>
      </c>
      <c r="J91" s="150" t="s">
        <v>23</v>
      </c>
      <c r="K91" s="169"/>
      <c r="L91" s="150"/>
      <c r="M91" s="168" t="s">
        <v>707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0.5055555556</v>
      </c>
      <c r="AE91" s="133">
        <f t="shared" si="41"/>
        <v>0.5902777778</v>
      </c>
    </row>
    <row r="92">
      <c r="A92" s="115">
        <v>75.0</v>
      </c>
      <c r="B92" s="115" t="s">
        <v>76</v>
      </c>
      <c r="C92" s="117" t="s">
        <v>37</v>
      </c>
      <c r="D92" s="252">
        <v>0.5090277777777777</v>
      </c>
      <c r="E92" s="229" t="b">
        <v>1</v>
      </c>
      <c r="F92" s="119">
        <v>0.5694444444444444</v>
      </c>
      <c r="G92" s="192" t="b">
        <v>1</v>
      </c>
      <c r="H92" s="230" t="s">
        <v>1076</v>
      </c>
      <c r="I92" s="122" t="s">
        <v>75</v>
      </c>
      <c r="J92" s="123" t="s">
        <v>64</v>
      </c>
      <c r="K92" s="124" t="s">
        <v>218</v>
      </c>
      <c r="L92" s="120" t="s">
        <v>141</v>
      </c>
      <c r="M92" s="115" t="s">
        <v>38</v>
      </c>
      <c r="N92" s="171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0.5090277778</v>
      </c>
      <c r="AE92" s="133">
        <f t="shared" si="41"/>
        <v>0.5694444444</v>
      </c>
    </row>
    <row r="93">
      <c r="A93" s="168">
        <v>76.0</v>
      </c>
      <c r="B93" s="168" t="s">
        <v>299</v>
      </c>
      <c r="C93" s="146" t="s">
        <v>37</v>
      </c>
      <c r="D93" s="259">
        <v>0.5208333333333334</v>
      </c>
      <c r="E93" s="231" t="b">
        <v>1</v>
      </c>
      <c r="F93" s="148">
        <v>0.6145833333333334</v>
      </c>
      <c r="G93" s="190" t="b">
        <v>1</v>
      </c>
      <c r="H93" s="228" t="s">
        <v>1078</v>
      </c>
      <c r="I93" s="152" t="s">
        <v>252</v>
      </c>
      <c r="J93" s="153" t="s">
        <v>190</v>
      </c>
      <c r="K93" s="169" t="s">
        <v>256</v>
      </c>
      <c r="L93" s="150" t="s">
        <v>196</v>
      </c>
      <c r="M93" s="168" t="s">
        <v>38</v>
      </c>
      <c r="N93" s="271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0.5208333333</v>
      </c>
      <c r="AE93" s="133">
        <f t="shared" si="41"/>
        <v>0.6145833333</v>
      </c>
    </row>
    <row r="94">
      <c r="A94" s="115">
        <v>77.0</v>
      </c>
      <c r="B94" s="115" t="s">
        <v>186</v>
      </c>
      <c r="C94" s="117" t="s">
        <v>37</v>
      </c>
      <c r="D94" s="252">
        <v>0.5277777777777778</v>
      </c>
      <c r="E94" s="229" t="b">
        <v>1</v>
      </c>
      <c r="F94" s="119">
        <v>0.5611111111111111</v>
      </c>
      <c r="G94" s="192" t="b">
        <v>1</v>
      </c>
      <c r="H94" s="230" t="s">
        <v>1084</v>
      </c>
      <c r="I94" s="122" t="s">
        <v>75</v>
      </c>
      <c r="J94" s="123" t="s">
        <v>75</v>
      </c>
      <c r="K94" s="124" t="s">
        <v>226</v>
      </c>
      <c r="L94" s="120" t="s">
        <v>198</v>
      </c>
      <c r="M94" s="115" t="s">
        <v>38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0.5277777778</v>
      </c>
      <c r="AE94" s="133">
        <f t="shared" si="41"/>
        <v>0.5611111111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574</v>
      </c>
      <c r="C95" s="146" t="s">
        <v>28</v>
      </c>
      <c r="D95" s="259">
        <v>0.5263888888888889</v>
      </c>
      <c r="E95" s="231" t="b">
        <v>1</v>
      </c>
      <c r="F95" s="148">
        <v>0.5680555555555555</v>
      </c>
      <c r="G95" s="190" t="b">
        <v>1</v>
      </c>
      <c r="H95" s="228" t="s">
        <v>1087</v>
      </c>
      <c r="I95" s="152" t="s">
        <v>64</v>
      </c>
      <c r="J95" s="153" t="s">
        <v>75</v>
      </c>
      <c r="K95" s="169" t="s">
        <v>73</v>
      </c>
      <c r="L95" s="150" t="s">
        <v>74</v>
      </c>
      <c r="M95" s="168" t="s">
        <v>530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0.5263888889</v>
      </c>
      <c r="AE95" s="133">
        <f t="shared" si="41"/>
        <v>0.5680555556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317</v>
      </c>
      <c r="C96" s="117" t="s">
        <v>37</v>
      </c>
      <c r="D96" s="252">
        <v>0.5611111111111111</v>
      </c>
      <c r="E96" s="229" t="b">
        <v>1</v>
      </c>
      <c r="F96" s="119">
        <v>0.6006944444444444</v>
      </c>
      <c r="G96" s="192" t="b">
        <v>1</v>
      </c>
      <c r="H96" s="230" t="s">
        <v>1080</v>
      </c>
      <c r="I96" s="122" t="s">
        <v>190</v>
      </c>
      <c r="J96" s="123" t="s">
        <v>252</v>
      </c>
      <c r="K96" s="124" t="s">
        <v>189</v>
      </c>
      <c r="L96" s="120" t="s">
        <v>262</v>
      </c>
      <c r="M96" s="115" t="s">
        <v>38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0.5611111111</v>
      </c>
      <c r="AE96" s="133">
        <f t="shared" si="41"/>
        <v>0.6006944444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376</v>
      </c>
      <c r="C97" s="146" t="s">
        <v>37</v>
      </c>
      <c r="D97" s="259">
        <v>0.5868055555555556</v>
      </c>
      <c r="E97" s="231" t="b">
        <v>1</v>
      </c>
      <c r="F97" s="148">
        <v>0.6125</v>
      </c>
      <c r="G97" s="190" t="b">
        <v>1</v>
      </c>
      <c r="H97" s="228" t="s">
        <v>1084</v>
      </c>
      <c r="I97" s="152" t="s">
        <v>153</v>
      </c>
      <c r="J97" s="153" t="s">
        <v>75</v>
      </c>
      <c r="K97" s="169" t="s">
        <v>465</v>
      </c>
      <c r="L97" s="150" t="s">
        <v>495</v>
      </c>
      <c r="M97" s="168" t="s">
        <v>338</v>
      </c>
      <c r="N97" s="271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0.5868055556</v>
      </c>
      <c r="AE97" s="133">
        <f t="shared" si="41"/>
        <v>0.6125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823</v>
      </c>
      <c r="C98" s="117" t="s">
        <v>20</v>
      </c>
      <c r="D98" s="252">
        <v>0.5972222222222222</v>
      </c>
      <c r="E98" s="229" t="b">
        <v>1</v>
      </c>
      <c r="F98" s="119">
        <v>0.6833333333333333</v>
      </c>
      <c r="G98" s="192" t="b">
        <v>1</v>
      </c>
      <c r="H98" s="230" t="s">
        <v>1093</v>
      </c>
      <c r="I98" s="122" t="s">
        <v>55</v>
      </c>
      <c r="J98" s="123" t="s">
        <v>46</v>
      </c>
      <c r="K98" s="124" t="s">
        <v>304</v>
      </c>
      <c r="L98" s="120" t="s">
        <v>382</v>
      </c>
      <c r="M98" s="115" t="s">
        <v>824</v>
      </c>
      <c r="N98" s="401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0.5972222222</v>
      </c>
      <c r="AE98" s="133">
        <f t="shared" si="41"/>
        <v>0.6833333333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833</v>
      </c>
      <c r="C99" s="146" t="s">
        <v>20</v>
      </c>
      <c r="D99" s="259">
        <v>0.6006944444444444</v>
      </c>
      <c r="E99" s="231" t="b">
        <v>1</v>
      </c>
      <c r="F99" s="148">
        <v>0.7291666666666666</v>
      </c>
      <c r="G99" s="190" t="b">
        <v>1</v>
      </c>
      <c r="H99" s="228" t="s">
        <v>1097</v>
      </c>
      <c r="I99" s="152" t="s">
        <v>314</v>
      </c>
      <c r="J99" s="150" t="s">
        <v>1171</v>
      </c>
      <c r="K99" s="169" t="s">
        <v>316</v>
      </c>
      <c r="L99" s="150"/>
      <c r="M99" s="168" t="s">
        <v>824</v>
      </c>
      <c r="N99" s="170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0.6006944444</v>
      </c>
      <c r="AE99" s="133">
        <f t="shared" si="41"/>
        <v>0.7291666667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413</v>
      </c>
      <c r="C100" s="115" t="s">
        <v>37</v>
      </c>
      <c r="D100" s="252">
        <v>0.6055555555555555</v>
      </c>
      <c r="E100" s="229" t="b">
        <v>1</v>
      </c>
      <c r="F100" s="119">
        <v>0.6625</v>
      </c>
      <c r="G100" s="192" t="b">
        <v>1</v>
      </c>
      <c r="H100" s="230" t="s">
        <v>1087</v>
      </c>
      <c r="I100" s="122" t="s">
        <v>231</v>
      </c>
      <c r="J100" s="123" t="s">
        <v>64</v>
      </c>
      <c r="K100" s="124" t="s">
        <v>469</v>
      </c>
      <c r="L100" s="120" t="s">
        <v>439</v>
      </c>
      <c r="M100" s="115" t="s">
        <v>338</v>
      </c>
      <c r="N100" s="171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0.6055555556</v>
      </c>
      <c r="AE100" s="133">
        <f t="shared" si="41"/>
        <v>0.6625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502</v>
      </c>
      <c r="C101" s="146" t="s">
        <v>337</v>
      </c>
      <c r="D101" s="259">
        <v>0.6104166666666667</v>
      </c>
      <c r="E101" s="231" t="b">
        <v>1</v>
      </c>
      <c r="F101" s="148">
        <v>0.9041666666666667</v>
      </c>
      <c r="G101" s="190" t="b">
        <v>1</v>
      </c>
      <c r="H101" s="228" t="s">
        <v>1076</v>
      </c>
      <c r="I101" s="152" t="s">
        <v>528</v>
      </c>
      <c r="J101" s="150" t="s">
        <v>1155</v>
      </c>
      <c r="K101" s="169" t="s">
        <v>539</v>
      </c>
      <c r="L101" s="150"/>
      <c r="M101" s="168" t="s">
        <v>338</v>
      </c>
      <c r="N101" s="170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0.6104166667</v>
      </c>
      <c r="AE101" s="133">
        <f t="shared" si="41"/>
        <v>0.9041666667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757</v>
      </c>
      <c r="C102" s="117" t="s">
        <v>758</v>
      </c>
      <c r="D102" s="252">
        <v>0.5993055555555555</v>
      </c>
      <c r="E102" s="229" t="b">
        <v>1</v>
      </c>
      <c r="F102" s="119">
        <v>0.6770833333333334</v>
      </c>
      <c r="G102" s="192" t="b">
        <v>1</v>
      </c>
      <c r="H102" s="230" t="s">
        <v>1079</v>
      </c>
      <c r="I102" s="219" t="s">
        <v>1144</v>
      </c>
      <c r="J102" s="120" t="s">
        <v>1273</v>
      </c>
      <c r="K102" s="124"/>
      <c r="L102" s="120"/>
      <c r="M102" s="115" t="s">
        <v>759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38</v>
      </c>
      <c r="AA102" s="14"/>
      <c r="AD102" s="133">
        <f t="shared" si="40"/>
        <v>0.5993055556</v>
      </c>
      <c r="AE102" s="133">
        <f t="shared" si="41"/>
        <v>0.6770833333</v>
      </c>
    </row>
    <row r="103">
      <c r="A103" s="168">
        <v>86.0</v>
      </c>
      <c r="B103" s="168" t="s">
        <v>882</v>
      </c>
      <c r="C103" s="146" t="s">
        <v>813</v>
      </c>
      <c r="D103" s="259">
        <v>0.6090277777777777</v>
      </c>
      <c r="E103" s="231" t="b">
        <v>1</v>
      </c>
      <c r="F103" s="148">
        <v>0.6381944444444444</v>
      </c>
      <c r="G103" s="190" t="b">
        <v>1</v>
      </c>
      <c r="H103" s="228" t="s">
        <v>1096</v>
      </c>
      <c r="I103" s="221" t="s">
        <v>1178</v>
      </c>
      <c r="J103" s="150" t="s">
        <v>1171</v>
      </c>
      <c r="K103" s="169"/>
      <c r="L103" s="150"/>
      <c r="M103" s="168" t="s">
        <v>1138</v>
      </c>
      <c r="N103" s="271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Z102-'16'!Z102</f>
        <v>32</v>
      </c>
      <c r="AC103" s="133"/>
      <c r="AD103" s="133">
        <f t="shared" si="40"/>
        <v>0.6090277778</v>
      </c>
      <c r="AE103" s="133">
        <f t="shared" si="41"/>
        <v>0.6381944444</v>
      </c>
    </row>
    <row r="104">
      <c r="A104" s="115">
        <v>87.0</v>
      </c>
      <c r="B104" s="115" t="s">
        <v>754</v>
      </c>
      <c r="C104" s="117" t="s">
        <v>697</v>
      </c>
      <c r="D104" s="252">
        <v>0.6326388888888889</v>
      </c>
      <c r="E104" s="229" t="b">
        <v>1</v>
      </c>
      <c r="F104" s="119">
        <v>0.6479166666666667</v>
      </c>
      <c r="G104" s="192" t="b">
        <v>1</v>
      </c>
      <c r="H104" s="230" t="s">
        <v>1092</v>
      </c>
      <c r="I104" s="219" t="s">
        <v>13</v>
      </c>
      <c r="J104" s="120" t="s">
        <v>1165</v>
      </c>
      <c r="K104" s="124"/>
      <c r="L104" s="120"/>
      <c r="M104" s="115" t="s">
        <v>738</v>
      </c>
      <c r="N104" s="401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0.6326388889</v>
      </c>
      <c r="AE104" s="133">
        <f t="shared" si="41"/>
        <v>0.6479166667</v>
      </c>
    </row>
    <row r="105">
      <c r="A105" s="168">
        <v>88.0</v>
      </c>
      <c r="B105" s="168" t="s">
        <v>389</v>
      </c>
      <c r="C105" s="168" t="s">
        <v>1353</v>
      </c>
      <c r="D105" s="259">
        <v>0.6583333333333333</v>
      </c>
      <c r="E105" s="231" t="b">
        <v>1</v>
      </c>
      <c r="F105" s="148">
        <v>0.6923611111111111</v>
      </c>
      <c r="G105" s="190" t="b">
        <v>1</v>
      </c>
      <c r="H105" s="228" t="s">
        <v>1084</v>
      </c>
      <c r="I105" s="152" t="s">
        <v>190</v>
      </c>
      <c r="J105" s="153" t="s">
        <v>190</v>
      </c>
      <c r="K105" s="169" t="s">
        <v>518</v>
      </c>
      <c r="L105" s="150" t="s">
        <v>516</v>
      </c>
      <c r="M105" s="168" t="s">
        <v>338</v>
      </c>
      <c r="N105" s="271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0.6583333333</v>
      </c>
      <c r="AE105" s="133">
        <f t="shared" si="41"/>
        <v>0.6923611111</v>
      </c>
    </row>
    <row r="106">
      <c r="A106" s="115">
        <v>89.0</v>
      </c>
      <c r="B106" s="115" t="s">
        <v>83</v>
      </c>
      <c r="C106" s="117" t="s">
        <v>37</v>
      </c>
      <c r="D106" s="252">
        <v>0.6555555555555556</v>
      </c>
      <c r="E106" s="229" t="b">
        <v>1</v>
      </c>
      <c r="F106" s="119">
        <v>0.6875</v>
      </c>
      <c r="G106" s="192" t="b">
        <v>1</v>
      </c>
      <c r="H106" s="230" t="s">
        <v>1080</v>
      </c>
      <c r="I106" s="122" t="s">
        <v>153</v>
      </c>
      <c r="J106" s="123" t="s">
        <v>75</v>
      </c>
      <c r="K106" s="124" t="s">
        <v>155</v>
      </c>
      <c r="L106" s="120" t="s">
        <v>202</v>
      </c>
      <c r="M106" s="115" t="s">
        <v>38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0.6555555556</v>
      </c>
      <c r="AE106" s="133">
        <f t="shared" si="41"/>
        <v>0.6875</v>
      </c>
    </row>
    <row r="107">
      <c r="A107" s="168">
        <v>90.0</v>
      </c>
      <c r="B107" s="168" t="s">
        <v>383</v>
      </c>
      <c r="C107" s="146" t="s">
        <v>37</v>
      </c>
      <c r="D107" s="259">
        <v>0.6694444444444444</v>
      </c>
      <c r="E107" s="231" t="b">
        <v>1</v>
      </c>
      <c r="F107" s="148"/>
      <c r="G107" s="190" t="b">
        <v>0</v>
      </c>
      <c r="H107" s="228" t="s">
        <v>1081</v>
      </c>
      <c r="I107" s="152" t="s">
        <v>265</v>
      </c>
      <c r="J107" s="153" t="s">
        <v>1349</v>
      </c>
      <c r="K107" s="169" t="s">
        <v>485</v>
      </c>
      <c r="L107" s="150"/>
      <c r="M107" s="168" t="s">
        <v>338</v>
      </c>
      <c r="N107" s="170"/>
      <c r="O107" s="155" t="str">
        <f t="shared" si="34"/>
        <v>RON</v>
      </c>
      <c r="Q107" s="64" t="str">
        <f t="shared" si="35"/>
        <v>B8</v>
      </c>
      <c r="R107" s="64" t="str">
        <f t="shared" si="36"/>
        <v>RON</v>
      </c>
      <c r="S107" s="64" t="str">
        <f t="shared" si="37"/>
        <v>A 320</v>
      </c>
      <c r="T107" s="64" t="str">
        <f t="shared" si="38"/>
        <v>PK-GLU</v>
      </c>
      <c r="U107" s="64" t="str">
        <f t="shared" si="39"/>
        <v>CITILINK</v>
      </c>
      <c r="AC107" s="133"/>
      <c r="AD107" s="133">
        <f t="shared" si="40"/>
        <v>0.6694444444</v>
      </c>
      <c r="AE107" s="133" t="str">
        <f t="shared" si="41"/>
        <v>-</v>
      </c>
    </row>
    <row r="108">
      <c r="A108" s="115">
        <v>91.0</v>
      </c>
      <c r="B108" s="115" t="s">
        <v>321</v>
      </c>
      <c r="C108" s="117" t="s">
        <v>37</v>
      </c>
      <c r="D108" s="252">
        <v>0.6736111111111112</v>
      </c>
      <c r="E108" s="229" t="b">
        <v>1</v>
      </c>
      <c r="F108" s="119">
        <v>0.7930555555555555</v>
      </c>
      <c r="G108" s="463" t="b">
        <v>1</v>
      </c>
      <c r="H108" s="230" t="s">
        <v>1088</v>
      </c>
      <c r="I108" s="122" t="s">
        <v>75</v>
      </c>
      <c r="J108" s="123" t="s">
        <v>153</v>
      </c>
      <c r="K108" s="124" t="s">
        <v>214</v>
      </c>
      <c r="L108" s="120" t="s">
        <v>161</v>
      </c>
      <c r="M108" s="115" t="s">
        <v>38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0.6736111111</v>
      </c>
      <c r="AE108" s="133">
        <f t="shared" si="41"/>
        <v>0.7930555556</v>
      </c>
    </row>
    <row r="109">
      <c r="A109" s="168">
        <v>92.0</v>
      </c>
      <c r="B109" s="168" t="s">
        <v>754</v>
      </c>
      <c r="C109" s="146" t="s">
        <v>697</v>
      </c>
      <c r="D109" s="259">
        <v>0.6513888888888889</v>
      </c>
      <c r="E109" s="231" t="b">
        <v>1</v>
      </c>
      <c r="F109" s="148">
        <v>0.6666666666666666</v>
      </c>
      <c r="G109" s="190" t="b">
        <v>1</v>
      </c>
      <c r="H109" s="228" t="s">
        <v>1165</v>
      </c>
      <c r="I109" s="221" t="s">
        <v>1092</v>
      </c>
      <c r="J109" s="150" t="s">
        <v>1171</v>
      </c>
      <c r="K109" s="169"/>
      <c r="L109" s="150"/>
      <c r="M109" s="168" t="s">
        <v>738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0.6513888889</v>
      </c>
      <c r="AE109" s="133">
        <f t="shared" si="41"/>
        <v>0.6666666667</v>
      </c>
    </row>
    <row r="110">
      <c r="A110" s="115">
        <v>93.0</v>
      </c>
      <c r="B110" s="115" t="s">
        <v>186</v>
      </c>
      <c r="C110" s="117" t="s">
        <v>37</v>
      </c>
      <c r="D110" s="252">
        <v>0.7048611111111112</v>
      </c>
      <c r="E110" s="229" t="b">
        <v>1</v>
      </c>
      <c r="F110" s="119"/>
      <c r="G110" s="192" t="b">
        <v>0</v>
      </c>
      <c r="H110" s="230" t="s">
        <v>1080</v>
      </c>
      <c r="I110" s="122" t="s">
        <v>75</v>
      </c>
      <c r="J110" s="123" t="s">
        <v>1349</v>
      </c>
      <c r="K110" s="124" t="s">
        <v>210</v>
      </c>
      <c r="L110" s="120"/>
      <c r="M110" s="115" t="s">
        <v>38</v>
      </c>
      <c r="N110" s="193"/>
      <c r="O110" s="128" t="str">
        <f t="shared" si="34"/>
        <v>RON</v>
      </c>
      <c r="Q110" s="64" t="str">
        <f t="shared" si="35"/>
        <v>A3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PK-LAO</v>
      </c>
      <c r="U110" s="64" t="str">
        <f t="shared" si="39"/>
        <v>BATIK AIR</v>
      </c>
      <c r="AC110" s="133"/>
      <c r="AD110" s="133">
        <f t="shared" si="40"/>
        <v>0.7048611111</v>
      </c>
      <c r="AE110" s="133" t="str">
        <f t="shared" si="41"/>
        <v>-</v>
      </c>
    </row>
    <row r="111">
      <c r="A111" s="168">
        <v>94.0</v>
      </c>
      <c r="B111" s="168" t="s">
        <v>715</v>
      </c>
      <c r="C111" s="146" t="s">
        <v>337</v>
      </c>
      <c r="D111" s="259">
        <v>0.6847222222222222</v>
      </c>
      <c r="E111" s="231" t="b">
        <v>1</v>
      </c>
      <c r="F111" s="148"/>
      <c r="G111" s="190" t="b">
        <v>0</v>
      </c>
      <c r="H111" s="228" t="s">
        <v>1078</v>
      </c>
      <c r="I111" s="152" t="s">
        <v>422</v>
      </c>
      <c r="J111" s="153" t="s">
        <v>1349</v>
      </c>
      <c r="K111" s="169" t="s">
        <v>424</v>
      </c>
      <c r="L111" s="150"/>
      <c r="M111" s="168" t="s">
        <v>716</v>
      </c>
      <c r="N111" s="170"/>
      <c r="O111" s="155" t="str">
        <f t="shared" si="34"/>
        <v>RON</v>
      </c>
      <c r="Q111" s="64" t="str">
        <f t="shared" si="35"/>
        <v>A2</v>
      </c>
      <c r="R111" s="64" t="str">
        <f t="shared" si="36"/>
        <v>RON</v>
      </c>
      <c r="S111" s="64" t="str">
        <f t="shared" si="37"/>
        <v>ATR 72</v>
      </c>
      <c r="T111" s="64" t="str">
        <f t="shared" si="38"/>
        <v>PK-PAH</v>
      </c>
      <c r="U111" s="64" t="str">
        <f t="shared" si="39"/>
        <v>PELITA</v>
      </c>
      <c r="AC111" s="133"/>
      <c r="AD111" s="133">
        <f t="shared" si="40"/>
        <v>0.6847222222</v>
      </c>
      <c r="AE111" s="133" t="str">
        <f t="shared" si="41"/>
        <v>-</v>
      </c>
    </row>
    <row r="112">
      <c r="A112" s="115">
        <v>95.0</v>
      </c>
      <c r="B112" s="115" t="s">
        <v>317</v>
      </c>
      <c r="C112" s="117" t="s">
        <v>37</v>
      </c>
      <c r="D112" s="252">
        <v>0.7090277777777778</v>
      </c>
      <c r="E112" s="229" t="b">
        <v>1</v>
      </c>
      <c r="F112" s="119">
        <v>0.7902777777777777</v>
      </c>
      <c r="G112" s="192" t="b">
        <v>1</v>
      </c>
      <c r="H112" s="230" t="s">
        <v>1092</v>
      </c>
      <c r="I112" s="122" t="s">
        <v>252</v>
      </c>
      <c r="J112" s="123" t="s">
        <v>170</v>
      </c>
      <c r="K112" s="124" t="s">
        <v>260</v>
      </c>
      <c r="L112" s="120" t="s">
        <v>177</v>
      </c>
      <c r="M112" s="115" t="s">
        <v>38</v>
      </c>
      <c r="N112" s="171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0.7090277778</v>
      </c>
      <c r="AE112" s="133">
        <f t="shared" si="41"/>
        <v>0.7902777778</v>
      </c>
    </row>
    <row r="113">
      <c r="A113" s="168">
        <v>96.0</v>
      </c>
      <c r="B113" s="168" t="s">
        <v>574</v>
      </c>
      <c r="C113" s="146" t="s">
        <v>28</v>
      </c>
      <c r="D113" s="259">
        <v>0.7229166666666667</v>
      </c>
      <c r="E113" s="231" t="b">
        <v>1</v>
      </c>
      <c r="F113" s="148">
        <v>0.7888888888888889</v>
      </c>
      <c r="G113" s="190" t="b">
        <v>1</v>
      </c>
      <c r="H113" s="228" t="s">
        <v>1087</v>
      </c>
      <c r="I113" s="152" t="s">
        <v>75</v>
      </c>
      <c r="J113" s="153" t="s">
        <v>67</v>
      </c>
      <c r="K113" s="169" t="s">
        <v>77</v>
      </c>
      <c r="L113" s="150" t="s">
        <v>69</v>
      </c>
      <c r="M113" s="168" t="s">
        <v>530</v>
      </c>
      <c r="N113" s="271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0.7229166667</v>
      </c>
      <c r="AE113" s="133">
        <f t="shared" si="41"/>
        <v>0.7888888889</v>
      </c>
    </row>
    <row r="114">
      <c r="A114" s="115">
        <v>97.0</v>
      </c>
      <c r="B114" s="115" t="s">
        <v>827</v>
      </c>
      <c r="C114" s="117" t="s">
        <v>20</v>
      </c>
      <c r="D114" s="252">
        <v>1717.0</v>
      </c>
      <c r="E114" s="229" t="b">
        <v>1</v>
      </c>
      <c r="F114" s="119">
        <v>0.7986111111111112</v>
      </c>
      <c r="G114" s="192" t="b">
        <v>1</v>
      </c>
      <c r="H114" s="230" t="s">
        <v>1101</v>
      </c>
      <c r="I114" s="122" t="s">
        <v>35</v>
      </c>
      <c r="J114" s="123" t="s">
        <v>23</v>
      </c>
      <c r="K114" s="124" t="s">
        <v>345</v>
      </c>
      <c r="L114" s="120" t="s">
        <v>335</v>
      </c>
      <c r="M114" s="115" t="s">
        <v>824</v>
      </c>
      <c r="N114" s="401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1717</v>
      </c>
      <c r="AE114" s="133">
        <f t="shared" si="41"/>
        <v>0.7986111111</v>
      </c>
    </row>
    <row r="115">
      <c r="A115" s="168">
        <v>98.0</v>
      </c>
      <c r="B115" s="168" t="s">
        <v>197</v>
      </c>
      <c r="C115" s="146" t="s">
        <v>37</v>
      </c>
      <c r="D115" s="259">
        <v>0.7951388888888888</v>
      </c>
      <c r="E115" s="231" t="b">
        <v>1</v>
      </c>
      <c r="F115" s="148">
        <v>0.83125</v>
      </c>
      <c r="G115" s="190" t="b">
        <v>1</v>
      </c>
      <c r="H115" s="228" t="s">
        <v>1084</v>
      </c>
      <c r="I115" s="152" t="s">
        <v>67</v>
      </c>
      <c r="J115" s="153" t="s">
        <v>75</v>
      </c>
      <c r="K115" s="169" t="s">
        <v>181</v>
      </c>
      <c r="L115" s="150" t="s">
        <v>228</v>
      </c>
      <c r="M115" s="168" t="s">
        <v>38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0.7951388889</v>
      </c>
      <c r="AE115" s="133">
        <f t="shared" si="41"/>
        <v>0.83125</v>
      </c>
    </row>
    <row r="116">
      <c r="A116" s="115">
        <v>99.0</v>
      </c>
      <c r="B116" s="115" t="s">
        <v>810</v>
      </c>
      <c r="C116" s="117" t="s">
        <v>337</v>
      </c>
      <c r="D116" s="252">
        <v>0.7986111111111112</v>
      </c>
      <c r="E116" s="229" t="b">
        <v>1</v>
      </c>
      <c r="F116" s="119">
        <v>0.8145833333333333</v>
      </c>
      <c r="G116" s="192" t="b">
        <v>1</v>
      </c>
      <c r="H116" s="230" t="s">
        <v>1092</v>
      </c>
      <c r="I116" s="219" t="s">
        <v>1303</v>
      </c>
      <c r="J116" s="120" t="s">
        <v>1171</v>
      </c>
      <c r="K116" s="124"/>
      <c r="L116" s="120"/>
      <c r="M116" s="115" t="s">
        <v>802</v>
      </c>
      <c r="N116" s="171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0.7986111111</v>
      </c>
      <c r="AE116" s="133">
        <f t="shared" si="41"/>
        <v>0.8145833333</v>
      </c>
    </row>
    <row r="117">
      <c r="A117" s="168">
        <v>100.0</v>
      </c>
      <c r="B117" s="337" t="s">
        <v>640</v>
      </c>
      <c r="C117" s="338" t="s">
        <v>28</v>
      </c>
      <c r="D117" s="339">
        <v>0.8041666666666667</v>
      </c>
      <c r="E117" s="231" t="b">
        <v>1</v>
      </c>
      <c r="F117" s="148">
        <v>0.8548611111111111</v>
      </c>
      <c r="G117" s="190" t="b">
        <v>1</v>
      </c>
      <c r="H117" s="228" t="s">
        <v>1100</v>
      </c>
      <c r="I117" s="400" t="s">
        <v>1352</v>
      </c>
      <c r="J117" s="153" t="s">
        <v>13</v>
      </c>
      <c r="K117" s="341" t="s">
        <v>1354</v>
      </c>
      <c r="L117" s="150" t="s">
        <v>627</v>
      </c>
      <c r="M117" s="337" t="s">
        <v>530</v>
      </c>
      <c r="N117" s="342" t="s">
        <v>1355</v>
      </c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0.8041666667</v>
      </c>
      <c r="AE117" s="133">
        <f t="shared" si="41"/>
        <v>0.8548611111</v>
      </c>
    </row>
    <row r="118">
      <c r="A118" s="115">
        <v>101.0</v>
      </c>
      <c r="B118" s="115" t="s">
        <v>310</v>
      </c>
      <c r="C118" s="117" t="s">
        <v>37</v>
      </c>
      <c r="D118" s="252">
        <v>0.8104166666666667</v>
      </c>
      <c r="E118" s="229" t="b">
        <v>1</v>
      </c>
      <c r="F118" s="119">
        <v>0.9229166666666667</v>
      </c>
      <c r="G118" s="192" t="b">
        <v>1</v>
      </c>
      <c r="H118" s="230" t="s">
        <v>1079</v>
      </c>
      <c r="I118" s="122" t="s">
        <v>64</v>
      </c>
      <c r="J118" s="120" t="s">
        <v>1076</v>
      </c>
      <c r="K118" s="124" t="s">
        <v>139</v>
      </c>
      <c r="L118" s="120"/>
      <c r="M118" s="246" t="s">
        <v>38</v>
      </c>
      <c r="N118" s="464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0.8104166667</v>
      </c>
      <c r="AE118" s="133">
        <f t="shared" si="41"/>
        <v>0.9229166667</v>
      </c>
    </row>
    <row r="119">
      <c r="A119" s="168">
        <v>102.0</v>
      </c>
      <c r="B119" s="168" t="s">
        <v>534</v>
      </c>
      <c r="C119" s="146" t="s">
        <v>28</v>
      </c>
      <c r="D119" s="259">
        <v>0.8215277777777777</v>
      </c>
      <c r="E119" s="231" t="b">
        <v>1</v>
      </c>
      <c r="F119" s="148"/>
      <c r="G119" s="190" t="b">
        <v>0</v>
      </c>
      <c r="H119" s="228" t="s">
        <v>1087</v>
      </c>
      <c r="I119" s="152" t="s">
        <v>67</v>
      </c>
      <c r="J119" s="153" t="s">
        <v>1349</v>
      </c>
      <c r="K119" s="169" t="s">
        <v>66</v>
      </c>
      <c r="L119" s="150"/>
      <c r="M119" s="168" t="s">
        <v>530</v>
      </c>
      <c r="N119" s="170"/>
      <c r="O119" s="155" t="str">
        <f t="shared" si="34"/>
        <v>RON</v>
      </c>
      <c r="Q119" s="64" t="str">
        <f t="shared" si="35"/>
        <v>B2</v>
      </c>
      <c r="R119" s="64" t="str">
        <f t="shared" si="36"/>
        <v>RON</v>
      </c>
      <c r="S119" s="64" t="str">
        <f t="shared" si="37"/>
        <v>B 738</v>
      </c>
      <c r="T119" s="64" t="str">
        <f t="shared" si="38"/>
        <v>PK-GFD</v>
      </c>
      <c r="U119" s="64" t="str">
        <f t="shared" si="39"/>
        <v>GARUDA</v>
      </c>
      <c r="AC119" s="133"/>
      <c r="AD119" s="133">
        <f t="shared" si="40"/>
        <v>0.8215277778</v>
      </c>
      <c r="AE119" s="133" t="str">
        <f t="shared" si="41"/>
        <v>-</v>
      </c>
    </row>
    <row r="120">
      <c r="A120" s="115">
        <v>103.0</v>
      </c>
      <c r="B120" s="246" t="s">
        <v>856</v>
      </c>
      <c r="C120" s="242" t="s">
        <v>818</v>
      </c>
      <c r="D120" s="261">
        <v>0.81875</v>
      </c>
      <c r="E120" s="229" t="b">
        <v>1</v>
      </c>
      <c r="F120" s="119">
        <v>0.8423611111111111</v>
      </c>
      <c r="G120" s="192" t="b">
        <v>1</v>
      </c>
      <c r="H120" s="230" t="s">
        <v>1096</v>
      </c>
      <c r="I120" s="431" t="s">
        <v>1352</v>
      </c>
      <c r="J120" s="120" t="s">
        <v>1133</v>
      </c>
      <c r="K120" s="124"/>
      <c r="L120" s="120"/>
      <c r="M120" s="246" t="s">
        <v>1153</v>
      </c>
      <c r="N120" s="247" t="s">
        <v>1254</v>
      </c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0.81875</v>
      </c>
      <c r="AE120" s="133">
        <f t="shared" si="41"/>
        <v>0.8423611111</v>
      </c>
    </row>
    <row r="121">
      <c r="A121" s="168">
        <v>104.0</v>
      </c>
      <c r="B121" s="168" t="s">
        <v>83</v>
      </c>
      <c r="C121" s="146" t="s">
        <v>37</v>
      </c>
      <c r="D121" s="259">
        <v>0.825</v>
      </c>
      <c r="E121" s="231" t="b">
        <v>1</v>
      </c>
      <c r="F121" s="148"/>
      <c r="G121" s="190" t="b">
        <v>0</v>
      </c>
      <c r="H121" s="228" t="s">
        <v>1088</v>
      </c>
      <c r="I121" s="152" t="s">
        <v>75</v>
      </c>
      <c r="J121" s="153" t="s">
        <v>1349</v>
      </c>
      <c r="K121" s="169" t="s">
        <v>200</v>
      </c>
      <c r="L121" s="150"/>
      <c r="M121" s="168" t="s">
        <v>38</v>
      </c>
      <c r="N121" s="465"/>
      <c r="O121" s="155" t="str">
        <f t="shared" si="34"/>
        <v>RON</v>
      </c>
      <c r="Q121" s="64" t="str">
        <f t="shared" si="35"/>
        <v>B10</v>
      </c>
      <c r="R121" s="64" t="str">
        <f t="shared" si="36"/>
        <v>RON</v>
      </c>
      <c r="S121" s="64" t="str">
        <f t="shared" si="37"/>
        <v>A 320</v>
      </c>
      <c r="T121" s="64" t="str">
        <f t="shared" si="38"/>
        <v>PK-BKT</v>
      </c>
      <c r="U121" s="64" t="str">
        <f t="shared" si="39"/>
        <v>BATIK AIR</v>
      </c>
      <c r="AC121" s="133"/>
      <c r="AD121" s="133">
        <f t="shared" si="40"/>
        <v>0.825</v>
      </c>
      <c r="AE121" s="133" t="str">
        <f t="shared" si="41"/>
        <v>-</v>
      </c>
    </row>
    <row r="122">
      <c r="A122" s="115">
        <v>105.0</v>
      </c>
      <c r="B122" s="246" t="s">
        <v>299</v>
      </c>
      <c r="C122" s="242" t="s">
        <v>37</v>
      </c>
      <c r="D122" s="261">
        <v>0.83125</v>
      </c>
      <c r="E122" s="229" t="b">
        <v>1</v>
      </c>
      <c r="F122" s="119">
        <v>0.8958333333333334</v>
      </c>
      <c r="G122" s="192" t="b">
        <v>1</v>
      </c>
      <c r="H122" s="230" t="s">
        <v>1077</v>
      </c>
      <c r="I122" s="262" t="s">
        <v>190</v>
      </c>
      <c r="J122" s="120" t="s">
        <v>1144</v>
      </c>
      <c r="K122" s="263" t="s">
        <v>194</v>
      </c>
      <c r="L122" s="125"/>
      <c r="M122" s="246" t="s">
        <v>38</v>
      </c>
      <c r="N122" s="247" t="s">
        <v>1356</v>
      </c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0.83125</v>
      </c>
      <c r="AE122" s="133">
        <f t="shared" si="41"/>
        <v>0.8958333333</v>
      </c>
    </row>
    <row r="123">
      <c r="A123" s="168">
        <v>106.0</v>
      </c>
      <c r="B123" s="337" t="s">
        <v>757</v>
      </c>
      <c r="C123" s="338" t="s">
        <v>758</v>
      </c>
      <c r="D123" s="259">
        <v>0.6840277777777778</v>
      </c>
      <c r="E123" s="231" t="b">
        <v>1</v>
      </c>
      <c r="F123" s="148">
        <v>0.7854166666666667</v>
      </c>
      <c r="G123" s="190" t="b">
        <v>1</v>
      </c>
      <c r="H123" s="228" t="s">
        <v>1273</v>
      </c>
      <c r="I123" s="221" t="s">
        <v>1079</v>
      </c>
      <c r="J123" s="150" t="s">
        <v>1284</v>
      </c>
      <c r="K123" s="169"/>
      <c r="L123" s="150" t="s">
        <v>1357</v>
      </c>
      <c r="M123" s="337" t="s">
        <v>759</v>
      </c>
      <c r="N123" s="342" t="s">
        <v>1329</v>
      </c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0.6840277778</v>
      </c>
      <c r="AE123" s="133">
        <f t="shared" si="41"/>
        <v>0.7854166667</v>
      </c>
    </row>
    <row r="124">
      <c r="A124" s="115">
        <v>107.0</v>
      </c>
      <c r="B124" s="115" t="s">
        <v>823</v>
      </c>
      <c r="C124" s="117" t="s">
        <v>20</v>
      </c>
      <c r="D124" s="252">
        <v>0.8631944444444445</v>
      </c>
      <c r="E124" s="229" t="b">
        <v>1</v>
      </c>
      <c r="F124" s="119">
        <v>0.9395833333333333</v>
      </c>
      <c r="G124" s="192" t="b">
        <v>1</v>
      </c>
      <c r="H124" s="230" t="s">
        <v>1093</v>
      </c>
      <c r="I124" s="122" t="s">
        <v>46</v>
      </c>
      <c r="J124" s="123" t="s">
        <v>64</v>
      </c>
      <c r="K124" s="124" t="s">
        <v>384</v>
      </c>
      <c r="L124" s="120" t="s">
        <v>290</v>
      </c>
      <c r="M124" s="115" t="s">
        <v>824</v>
      </c>
      <c r="N124" s="401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0.8631944444</v>
      </c>
      <c r="AE124" s="133">
        <f t="shared" si="41"/>
        <v>0.9395833333</v>
      </c>
    </row>
    <row r="125">
      <c r="A125" s="168">
        <v>108.0</v>
      </c>
      <c r="B125" s="168" t="s">
        <v>856</v>
      </c>
      <c r="C125" s="146" t="s">
        <v>818</v>
      </c>
      <c r="D125" s="259">
        <v>0.8493055555555555</v>
      </c>
      <c r="E125" s="231" t="b">
        <v>1</v>
      </c>
      <c r="F125" s="148"/>
      <c r="G125" s="190" t="b">
        <v>0</v>
      </c>
      <c r="H125" s="228" t="s">
        <v>1133</v>
      </c>
      <c r="I125" s="221" t="s">
        <v>1096</v>
      </c>
      <c r="J125" s="153" t="s">
        <v>1349</v>
      </c>
      <c r="K125" s="169"/>
      <c r="L125" s="150"/>
      <c r="M125" s="168" t="s">
        <v>1153</v>
      </c>
      <c r="N125" s="465"/>
      <c r="O125" s="155" t="str">
        <f t="shared" si="34"/>
        <v>RON</v>
      </c>
      <c r="Q125" s="64" t="str">
        <f t="shared" si="35"/>
        <v>NSA07</v>
      </c>
      <c r="R125" s="64" t="str">
        <f t="shared" si="36"/>
        <v>RON</v>
      </c>
      <c r="S125" s="64" t="str">
        <f t="shared" si="37"/>
        <v>HK 800</v>
      </c>
      <c r="T125" s="64" t="str">
        <f t="shared" si="38"/>
        <v>N-2409K</v>
      </c>
      <c r="U125" s="64" t="str">
        <f t="shared" si="39"/>
        <v>AFM</v>
      </c>
      <c r="AC125" s="133"/>
      <c r="AD125" s="133">
        <f t="shared" si="40"/>
        <v>0.8493055556</v>
      </c>
      <c r="AE125" s="133" t="str">
        <f t="shared" si="41"/>
        <v>-</v>
      </c>
    </row>
    <row r="126">
      <c r="A126" s="115">
        <v>109.0</v>
      </c>
      <c r="B126" s="115" t="s">
        <v>752</v>
      </c>
      <c r="C126" s="117" t="s">
        <v>753</v>
      </c>
      <c r="D126" s="252">
        <v>0.8784722222222222</v>
      </c>
      <c r="E126" s="229" t="b">
        <v>1</v>
      </c>
      <c r="F126" s="119">
        <v>0.9333333333333333</v>
      </c>
      <c r="G126" s="192" t="b">
        <v>1</v>
      </c>
      <c r="H126" s="230" t="s">
        <v>1092</v>
      </c>
      <c r="I126" s="219" t="s">
        <v>1171</v>
      </c>
      <c r="J126" s="120" t="s">
        <v>1358</v>
      </c>
      <c r="K126" s="124"/>
      <c r="L126" s="125"/>
      <c r="M126" s="115" t="s">
        <v>738</v>
      </c>
      <c r="N126" s="193"/>
      <c r="O126" s="128" t="str">
        <f t="shared" si="34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0.8784722222</v>
      </c>
      <c r="AE126" s="133">
        <f t="shared" si="41"/>
        <v>0.9333333333</v>
      </c>
    </row>
    <row r="127">
      <c r="A127" s="168">
        <v>110.0</v>
      </c>
      <c r="B127" s="168" t="s">
        <v>413</v>
      </c>
      <c r="C127" s="146" t="s">
        <v>37</v>
      </c>
      <c r="D127" s="259">
        <v>0.8923611111111112</v>
      </c>
      <c r="E127" s="231" t="b">
        <v>1</v>
      </c>
      <c r="F127" s="148"/>
      <c r="G127" s="190" t="b">
        <v>0</v>
      </c>
      <c r="H127" s="228" t="s">
        <v>1084</v>
      </c>
      <c r="I127" s="152" t="s">
        <v>64</v>
      </c>
      <c r="J127" s="153" t="s">
        <v>1349</v>
      </c>
      <c r="K127" s="169" t="s">
        <v>441</v>
      </c>
      <c r="L127" s="150"/>
      <c r="M127" s="168" t="s">
        <v>338</v>
      </c>
      <c r="N127" s="271"/>
      <c r="O127" s="155" t="str">
        <f t="shared" si="34"/>
        <v>RON</v>
      </c>
      <c r="Q127" s="64" t="str">
        <f t="shared" si="35"/>
        <v>B1</v>
      </c>
      <c r="R127" s="64" t="str">
        <f t="shared" si="36"/>
        <v>RON</v>
      </c>
      <c r="S127" s="64" t="str">
        <f t="shared" si="37"/>
        <v>A 320</v>
      </c>
      <c r="T127" s="64" t="str">
        <f t="shared" si="38"/>
        <v>PK-GQI</v>
      </c>
      <c r="U127" s="64" t="str">
        <f t="shared" si="39"/>
        <v>CITILINK</v>
      </c>
      <c r="AC127" s="133"/>
      <c r="AD127" s="133">
        <f t="shared" si="40"/>
        <v>0.8923611111</v>
      </c>
      <c r="AE127" s="133" t="str">
        <f t="shared" si="41"/>
        <v>-</v>
      </c>
    </row>
    <row r="128">
      <c r="A128" s="115">
        <v>111.0</v>
      </c>
      <c r="B128" s="115" t="s">
        <v>502</v>
      </c>
      <c r="C128" s="117" t="s">
        <v>337</v>
      </c>
      <c r="D128" s="252">
        <v>0.9111111111111111</v>
      </c>
      <c r="E128" s="229" t="b">
        <v>1</v>
      </c>
      <c r="F128" s="166"/>
      <c r="G128" s="192" t="b">
        <v>0</v>
      </c>
      <c r="H128" s="230" t="s">
        <v>1155</v>
      </c>
      <c r="I128" s="219" t="s">
        <v>1076</v>
      </c>
      <c r="J128" s="123" t="s">
        <v>1349</v>
      </c>
      <c r="K128" s="124"/>
      <c r="L128" s="125"/>
      <c r="M128" s="115" t="s">
        <v>338</v>
      </c>
      <c r="N128" s="193"/>
      <c r="O128" s="128" t="str">
        <f t="shared" si="34"/>
        <v>RON</v>
      </c>
      <c r="Q128" s="64" t="str">
        <f t="shared" si="35"/>
        <v>SA19</v>
      </c>
      <c r="R128" s="64" t="str">
        <f t="shared" si="36"/>
        <v>RON</v>
      </c>
      <c r="S128" s="64" t="str">
        <f t="shared" si="37"/>
        <v>ATR 72</v>
      </c>
      <c r="T128" s="64" t="str">
        <f t="shared" si="38"/>
        <v>PK-GJV</v>
      </c>
      <c r="U128" s="64" t="str">
        <f t="shared" si="39"/>
        <v>CITILINK</v>
      </c>
      <c r="AC128" s="133"/>
      <c r="AD128" s="133">
        <f t="shared" si="40"/>
        <v>0.9111111111</v>
      </c>
      <c r="AE128" s="133" t="str">
        <f t="shared" si="41"/>
        <v>-</v>
      </c>
    </row>
    <row r="129">
      <c r="A129" s="168">
        <v>112.0</v>
      </c>
      <c r="B129" s="168" t="s">
        <v>310</v>
      </c>
      <c r="C129" s="146" t="s">
        <v>37</v>
      </c>
      <c r="D129" s="259">
        <v>0.9277777777777778</v>
      </c>
      <c r="E129" s="231" t="b">
        <v>1</v>
      </c>
      <c r="F129" s="148"/>
      <c r="G129" s="190" t="b">
        <v>0</v>
      </c>
      <c r="H129" s="228" t="s">
        <v>1076</v>
      </c>
      <c r="I129" s="221" t="s">
        <v>1079</v>
      </c>
      <c r="J129" s="153" t="s">
        <v>1349</v>
      </c>
      <c r="K129" s="169"/>
      <c r="L129" s="150"/>
      <c r="M129" s="168" t="s">
        <v>38</v>
      </c>
      <c r="N129" s="271"/>
      <c r="O129" s="155" t="str">
        <f t="shared" si="34"/>
        <v>RON</v>
      </c>
      <c r="Q129" s="64" t="str">
        <f t="shared" si="35"/>
        <v>A1</v>
      </c>
      <c r="R129" s="64" t="str">
        <f t="shared" si="36"/>
        <v>RON</v>
      </c>
      <c r="S129" s="64" t="str">
        <f t="shared" si="37"/>
        <v>A 320</v>
      </c>
      <c r="T129" s="64" t="str">
        <f t="shared" si="38"/>
        <v>PK-LUV</v>
      </c>
      <c r="U129" s="64" t="str">
        <f t="shared" si="39"/>
        <v>BATIK AIR</v>
      </c>
      <c r="AC129" s="133"/>
      <c r="AD129" s="133">
        <f t="shared" si="40"/>
        <v>0.9277777778</v>
      </c>
      <c r="AE129" s="133" t="str">
        <f t="shared" si="41"/>
        <v>-</v>
      </c>
    </row>
    <row r="130">
      <c r="A130" s="115">
        <v>113.0</v>
      </c>
      <c r="B130" s="115" t="s">
        <v>502</v>
      </c>
      <c r="C130" s="117" t="s">
        <v>337</v>
      </c>
      <c r="D130" s="252">
        <v>0.9111111111111111</v>
      </c>
      <c r="E130" s="229" t="b">
        <v>1</v>
      </c>
      <c r="F130" s="166"/>
      <c r="G130" s="192" t="b">
        <v>0</v>
      </c>
      <c r="H130" s="230" t="s">
        <v>1155</v>
      </c>
      <c r="I130" s="219" t="s">
        <v>1076</v>
      </c>
      <c r="J130" s="123" t="s">
        <v>1349</v>
      </c>
      <c r="K130" s="124"/>
      <c r="L130" s="125"/>
      <c r="M130" s="115" t="s">
        <v>338</v>
      </c>
      <c r="N130" s="171"/>
      <c r="O130" s="128" t="str">
        <f t="shared" si="34"/>
        <v>RON</v>
      </c>
      <c r="Q130" s="64" t="str">
        <f t="shared" si="35"/>
        <v>SA19</v>
      </c>
      <c r="R130" s="64" t="str">
        <f t="shared" si="36"/>
        <v>RON</v>
      </c>
      <c r="S130" s="64" t="str">
        <f t="shared" si="37"/>
        <v>ATR 72</v>
      </c>
      <c r="T130" s="64" t="str">
        <f t="shared" si="38"/>
        <v>PK-GJV</v>
      </c>
      <c r="U130" s="64" t="str">
        <f t="shared" si="39"/>
        <v>CITILINK</v>
      </c>
      <c r="AC130" s="133"/>
      <c r="AD130" s="133">
        <f t="shared" si="40"/>
        <v>0.9111111111</v>
      </c>
      <c r="AE130" s="133" t="str">
        <f t="shared" si="41"/>
        <v>-</v>
      </c>
    </row>
    <row r="131">
      <c r="A131" s="282">
        <v>114.0</v>
      </c>
      <c r="B131" s="282" t="s">
        <v>299</v>
      </c>
      <c r="C131" s="283" t="s">
        <v>37</v>
      </c>
      <c r="D131" s="284">
        <v>0.9027777777777778</v>
      </c>
      <c r="E131" s="285" t="b">
        <v>1</v>
      </c>
      <c r="F131" s="286"/>
      <c r="G131" s="287" t="b">
        <v>0</v>
      </c>
      <c r="H131" s="288" t="s">
        <v>1144</v>
      </c>
      <c r="I131" s="364" t="s">
        <v>1077</v>
      </c>
      <c r="J131" s="290" t="s">
        <v>1349</v>
      </c>
      <c r="K131" s="291"/>
      <c r="L131" s="406"/>
      <c r="M131" s="282" t="s">
        <v>38</v>
      </c>
      <c r="N131" s="293"/>
      <c r="O131" s="294" t="str">
        <f t="shared" si="34"/>
        <v>RON</v>
      </c>
      <c r="Q131" s="64" t="str">
        <f t="shared" si="35"/>
        <v>SA07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PK-LUQ</v>
      </c>
      <c r="U131" s="64" t="str">
        <f t="shared" si="39"/>
        <v>BATIK AIR</v>
      </c>
      <c r="AC131" s="133"/>
      <c r="AD131" s="133">
        <f t="shared" si="40"/>
        <v>0.9027777778</v>
      </c>
      <c r="AE131" s="133" t="str">
        <f t="shared" si="41"/>
        <v>-</v>
      </c>
    </row>
    <row r="132">
      <c r="A132" s="314"/>
      <c r="B132" s="314"/>
      <c r="C132" s="315"/>
      <c r="D132" s="316"/>
      <c r="E132" s="314"/>
      <c r="F132" s="317"/>
      <c r="G132" s="314"/>
      <c r="H132" s="318"/>
      <c r="I132" s="319"/>
      <c r="J132" s="320"/>
      <c r="K132" s="321"/>
      <c r="L132" s="314"/>
      <c r="M132" s="314"/>
      <c r="N132" s="323"/>
      <c r="O132" s="315"/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314"/>
      <c r="B133" s="314"/>
      <c r="C133" s="315"/>
      <c r="D133" s="316"/>
      <c r="E133" s="317"/>
      <c r="F133" s="317"/>
      <c r="G133" s="314"/>
      <c r="H133" s="318"/>
      <c r="I133" s="319"/>
      <c r="J133" s="320"/>
      <c r="K133" s="321"/>
      <c r="L133" s="322"/>
      <c r="M133" s="314"/>
      <c r="N133" s="323"/>
      <c r="O133" s="315"/>
      <c r="Q133" s="64" t="str">
        <f t="shared" si="35"/>
        <v/>
      </c>
      <c r="R133" s="64" t="str">
        <f t="shared" si="36"/>
        <v/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314"/>
      <c r="B134" s="314"/>
      <c r="C134" s="315"/>
      <c r="D134" s="316"/>
      <c r="E134" s="317"/>
      <c r="F134" s="317"/>
      <c r="G134" s="314"/>
      <c r="H134" s="318"/>
      <c r="I134" s="319"/>
      <c r="J134" s="320"/>
      <c r="K134" s="321"/>
      <c r="L134" s="314"/>
      <c r="M134" s="314"/>
      <c r="N134" s="323"/>
      <c r="O134" s="315"/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314"/>
      <c r="B135" s="314"/>
      <c r="C135" s="315"/>
      <c r="D135" s="316"/>
      <c r="E135" s="317"/>
      <c r="F135" s="317"/>
      <c r="G135" s="314"/>
      <c r="H135" s="318"/>
      <c r="I135" s="319"/>
      <c r="J135" s="320"/>
      <c r="K135" s="321"/>
      <c r="L135" s="322"/>
      <c r="M135" s="314"/>
      <c r="N135" s="323"/>
      <c r="O135" s="315"/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314"/>
      <c r="B136" s="314"/>
      <c r="C136" s="315"/>
      <c r="D136" s="316"/>
      <c r="E136" s="317"/>
      <c r="F136" s="317"/>
      <c r="G136" s="314"/>
      <c r="H136" s="318"/>
      <c r="I136" s="319"/>
      <c r="J136" s="320"/>
      <c r="K136" s="321"/>
      <c r="L136" s="314"/>
      <c r="M136" s="314"/>
      <c r="N136" s="323"/>
      <c r="O136" s="315"/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314"/>
      <c r="B137" s="314"/>
      <c r="C137" s="315"/>
      <c r="D137" s="316"/>
      <c r="E137" s="317"/>
      <c r="F137" s="317"/>
      <c r="G137" s="314"/>
      <c r="H137" s="318"/>
      <c r="I137" s="319"/>
      <c r="J137" s="320"/>
      <c r="K137" s="321"/>
      <c r="L137" s="322"/>
      <c r="M137" s="314"/>
      <c r="N137" s="323"/>
      <c r="O137" s="315"/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314"/>
      <c r="B138" s="314"/>
      <c r="C138" s="315"/>
      <c r="D138" s="316"/>
      <c r="E138" s="317"/>
      <c r="F138" s="317"/>
      <c r="G138" s="314"/>
      <c r="H138" s="318"/>
      <c r="I138" s="319"/>
      <c r="J138" s="320"/>
      <c r="K138" s="321"/>
      <c r="L138" s="314"/>
      <c r="M138" s="314"/>
      <c r="N138" s="323"/>
      <c r="O138" s="315"/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314"/>
      <c r="B139" s="314"/>
      <c r="C139" s="315"/>
      <c r="D139" s="316"/>
      <c r="E139" s="317"/>
      <c r="F139" s="317"/>
      <c r="G139" s="314"/>
      <c r="H139" s="318"/>
      <c r="I139" s="319"/>
      <c r="J139" s="320"/>
      <c r="K139" s="321"/>
      <c r="L139" s="322"/>
      <c r="M139" s="314"/>
      <c r="N139" s="323"/>
      <c r="O139" s="315"/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47 J49:J167">
    <cfRule type="containsBlanks" dxfId="1" priority="2">
      <formula>LEN(TRIM(F18))=0</formula>
    </cfRule>
  </conditionalFormatting>
  <conditionalFormatting sqref="J18:J47 J49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2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45795.0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>PK-VVO</v>
      </c>
      <c r="X17" s="102" t="str">
        <f t="shared" ref="X17:X101" si="6">IFERROR(INDEX($Q$18:$U$167,MATCH(V17,$Q$18:$Q$167,0),MATCH(3,$Q$17:$U$17,0)),"")</f>
        <v>C 208</v>
      </c>
      <c r="Y17" s="103" t="str">
        <f t="shared" ref="Y17:Y101" si="7">IFERROR(INDEX($Q$18:$U$167,MATCH(V17,$Q$18:$Q$167,0),MATCH(5,$Q$17:$U$17,0)),"")</f>
        <v>SUSI AIR</v>
      </c>
      <c r="Z17" s="104" t="b">
        <v>1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1</v>
      </c>
      <c r="AI17" s="108">
        <f>COUNTIF($AE$18:$AE$167,"&lt;=01:00")</f>
        <v>0</v>
      </c>
      <c r="AJ17" s="109">
        <f t="shared" ref="AJ17:AJ40" si="8">AI17+AH17</f>
        <v>1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2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1</v>
      </c>
      <c r="BJ17" s="113">
        <f t="shared" ref="BJ17:BJ33" si="32">COUNTIFS($H$18:$H$167,AL17,$D$18:$D$167,"&gt;23:00")</f>
        <v>0</v>
      </c>
      <c r="BK17" s="114">
        <f t="shared" ref="BK17:BK33" si="33">SUM(AM17:BJ17)</f>
        <v>3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1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2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PK-GJT</v>
      </c>
      <c r="X19" s="160" t="str">
        <f t="shared" si="6"/>
        <v>ATR 72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0</v>
      </c>
      <c r="BB19" s="141">
        <f t="shared" si="24"/>
        <v>1</v>
      </c>
      <c r="BC19" s="141">
        <f t="shared" si="25"/>
        <v>1</v>
      </c>
      <c r="BD19" s="141">
        <f t="shared" si="26"/>
        <v>0</v>
      </c>
      <c r="BE19" s="141">
        <f t="shared" si="27"/>
        <v>1</v>
      </c>
      <c r="BF19" s="141">
        <f t="shared" si="28"/>
        <v>0</v>
      </c>
      <c r="BG19" s="141">
        <f t="shared" si="29"/>
        <v>0</v>
      </c>
      <c r="BH19" s="141">
        <f t="shared" si="30"/>
        <v>1</v>
      </c>
      <c r="BI19" s="141">
        <f t="shared" si="31"/>
        <v>0</v>
      </c>
      <c r="BJ19" s="142">
        <f t="shared" si="32"/>
        <v>0</v>
      </c>
      <c r="BK19" s="143">
        <f t="shared" si="33"/>
        <v>6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PK-GQI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1</v>
      </c>
      <c r="AY20" s="141">
        <f t="shared" si="21"/>
        <v>0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1</v>
      </c>
      <c r="BJ20" s="142">
        <f t="shared" si="32"/>
        <v>0</v>
      </c>
      <c r="BK20" s="143">
        <f t="shared" si="33"/>
        <v>6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PK-BKT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1</v>
      </c>
      <c r="AV21" s="141">
        <f t="shared" si="18"/>
        <v>0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1</v>
      </c>
      <c r="BE21" s="141">
        <f t="shared" si="27"/>
        <v>1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8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PK-GFJ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1</v>
      </c>
      <c r="AI22" s="137">
        <f>COUNTIFS($AE$18:$AE$167,"&gt;05:00",$AE$18:$AE$167,"&lt;=06:00")</f>
        <v>2</v>
      </c>
      <c r="AJ22" s="138">
        <f t="shared" si="8"/>
        <v>3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1</v>
      </c>
      <c r="BC22" s="141">
        <f t="shared" si="25"/>
        <v>0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5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PK-BLA</v>
      </c>
      <c r="X23" s="160" t="str">
        <f t="shared" si="6"/>
        <v>A 320</v>
      </c>
      <c r="Y23" s="161" t="str">
        <f t="shared" si="7"/>
        <v>BATIK AIR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1</v>
      </c>
      <c r="AI23" s="165">
        <f>COUNTIFS($AE$18:$AE$167,"&gt;06:00",$AE$18:$AE$167,"&lt;=07:00")</f>
        <v>4</v>
      </c>
      <c r="AJ23" s="109">
        <f t="shared" si="8"/>
        <v>5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1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1</v>
      </c>
      <c r="BB23" s="141">
        <f t="shared" si="24"/>
        <v>0</v>
      </c>
      <c r="BC23" s="141">
        <f t="shared" si="25"/>
        <v>1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3</v>
      </c>
      <c r="AI24" s="137">
        <f>COUNTIFS($AE$18:$AE$167,"&gt;07:00",$AE$18:$AE$167,"&lt;=08:00")</f>
        <v>2</v>
      </c>
      <c r="AJ24" s="138">
        <f t="shared" si="8"/>
        <v>5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1</v>
      </c>
      <c r="AX24" s="141">
        <f t="shared" si="20"/>
        <v>0</v>
      </c>
      <c r="AY24" s="141">
        <f t="shared" si="21"/>
        <v>0</v>
      </c>
      <c r="AZ24" s="141">
        <f t="shared" si="22"/>
        <v>1</v>
      </c>
      <c r="BA24" s="141">
        <f t="shared" si="23"/>
        <v>0</v>
      </c>
      <c r="BB24" s="141">
        <f t="shared" si="24"/>
        <v>0</v>
      </c>
      <c r="BC24" s="141">
        <f t="shared" si="25"/>
        <v>1</v>
      </c>
      <c r="BD24" s="141">
        <f t="shared" si="26"/>
        <v>0</v>
      </c>
      <c r="BE24" s="141">
        <f t="shared" si="27"/>
        <v>0</v>
      </c>
      <c r="BF24" s="141">
        <f t="shared" si="28"/>
        <v>1</v>
      </c>
      <c r="BG24" s="141">
        <f t="shared" si="29"/>
        <v>1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4</v>
      </c>
      <c r="AJ25" s="109">
        <f t="shared" si="8"/>
        <v>8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1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>
        <v>0.6736111111111112</v>
      </c>
      <c r="G26" s="120" t="b">
        <v>1</v>
      </c>
      <c r="H26" s="230" t="s">
        <v>1162</v>
      </c>
      <c r="I26" s="122" t="str">
        <f>IF(K26&gt;1,VLOOKUP(K26,DB!$A$4:$B$500,2,0),"")</f>
        <v>EX RON</v>
      </c>
      <c r="J26" s="120" t="s">
        <v>1096</v>
      </c>
      <c r="K26" s="124" t="s">
        <v>7</v>
      </c>
      <c r="L26" s="125"/>
      <c r="M26" s="115" t="s">
        <v>1136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>
        <f t="shared" si="41"/>
        <v>0.6736111111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4</v>
      </c>
      <c r="AJ26" s="138">
        <f t="shared" si="8"/>
        <v>6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1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298" t="s">
        <v>842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>
        <v>0.36527777777777776</v>
      </c>
      <c r="G27" s="150" t="b">
        <v>1</v>
      </c>
      <c r="H27" s="228" t="s">
        <v>1135</v>
      </c>
      <c r="I27" s="152" t="str">
        <f>IF(K27&gt;1,VLOOKUP(K27,DB!$A$4:$B$500,2,0),"")</f>
        <v>EX RON</v>
      </c>
      <c r="J27" s="150" t="s">
        <v>1092</v>
      </c>
      <c r="K27" s="169" t="s">
        <v>7</v>
      </c>
      <c r="L27" s="172"/>
      <c r="M27" s="168" t="s">
        <v>1253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>PK-GQK</v>
      </c>
      <c r="X27" s="160" t="str">
        <f t="shared" si="6"/>
        <v>A 320</v>
      </c>
      <c r="Y27" s="161" t="str">
        <f t="shared" si="7"/>
        <v>CITILINK</v>
      </c>
      <c r="Z27" s="104" t="b">
        <v>1</v>
      </c>
      <c r="AA27" s="64"/>
      <c r="AC27" s="133"/>
      <c r="AD27" s="133" t="str">
        <f t="shared" si="40"/>
        <v>-</v>
      </c>
      <c r="AE27" s="133">
        <f t="shared" si="41"/>
        <v>0.3652777778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6</v>
      </c>
      <c r="AJ27" s="109">
        <f t="shared" si="8"/>
        <v>8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1</v>
      </c>
      <c r="AU27" s="141">
        <f t="shared" si="17"/>
        <v>0</v>
      </c>
      <c r="AV27" s="141">
        <f t="shared" si="18"/>
        <v>1</v>
      </c>
      <c r="AW27" s="141">
        <f t="shared" si="19"/>
        <v>0</v>
      </c>
      <c r="AX27" s="141">
        <f t="shared" si="20"/>
        <v>0</v>
      </c>
      <c r="AY27" s="141">
        <f t="shared" si="21"/>
        <v>1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1</v>
      </c>
      <c r="BI27" s="141">
        <f t="shared" si="31"/>
        <v>0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297" t="s">
        <v>1054</v>
      </c>
      <c r="C28" s="117" t="str">
        <f>IF(B28&gt;1,VLOOKUP(B28,DB!$D$4:$E$800,2,0),"")</f>
        <v>HK 800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701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PK-CEO</v>
      </c>
      <c r="U28" s="64" t="str">
        <f t="shared" si="39"/>
        <v>JETSET</v>
      </c>
      <c r="V28" s="129" t="s">
        <v>1081</v>
      </c>
      <c r="W28" s="130" t="str">
        <f t="shared" si="5"/>
        <v>PK-LAF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7</v>
      </c>
      <c r="AI28" s="137">
        <f>COUNTIFS($AE$18:$AE$167,"&gt;11:00",$AE$18:$AE$167,"&lt;=12:00")</f>
        <v>3</v>
      </c>
      <c r="AJ28" s="138">
        <f t="shared" si="8"/>
        <v>10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1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296" t="s">
        <v>775</v>
      </c>
      <c r="C29" s="146" t="str">
        <f>IF(B29&gt;1,VLOOKUP(B29,DB!$D$4:$E$800,2,0),"")</f>
        <v>AVANTI</v>
      </c>
      <c r="D29" s="259" t="s">
        <v>7</v>
      </c>
      <c r="E29" s="148" t="b">
        <v>0</v>
      </c>
      <c r="F29" s="148">
        <v>0.9166666666666666</v>
      </c>
      <c r="G29" s="150" t="b">
        <v>1</v>
      </c>
      <c r="H29" s="228" t="s">
        <v>1184</v>
      </c>
      <c r="I29" s="221" t="s">
        <v>8</v>
      </c>
      <c r="J29" s="150" t="s">
        <v>1075</v>
      </c>
      <c r="K29" s="169" t="s">
        <v>7</v>
      </c>
      <c r="L29" s="172"/>
      <c r="M29" s="168" t="str">
        <f>IF(B29&gt;1,VLOOKUP(B29,DB!$D$4:$F$800,3,0),"")</f>
        <v>SUSI AIR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>
        <f t="shared" si="41"/>
        <v>0.9166666667</v>
      </c>
      <c r="AF29" s="162">
        <v>0.5006944444444444</v>
      </c>
      <c r="AG29" s="163">
        <v>0.5416666666666666</v>
      </c>
      <c r="AH29" s="164">
        <f>COUNTIFS($AD$18:$AD$167,"&gt;12:00",$AD$18:$AD$167,"&lt;=13:00")</f>
        <v>3</v>
      </c>
      <c r="AI29" s="165">
        <f>COUNTIFS($AE$18:$AE$167,"&gt;12:00",$AE$18:$AE$167,"&lt;=13:00")</f>
        <v>6</v>
      </c>
      <c r="AJ29" s="109">
        <f t="shared" si="8"/>
        <v>9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1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965</v>
      </c>
      <c r="C30" s="117" t="str">
        <f>IF(B30&gt;1,VLOOKUP(B30,DB!$D$4:$E$800,2,0),"")</f>
        <v>EC 135</v>
      </c>
      <c r="D30" s="252" t="s">
        <v>7</v>
      </c>
      <c r="E30" s="119" t="b">
        <v>0</v>
      </c>
      <c r="F30" s="119"/>
      <c r="G30" s="120" t="b">
        <v>0</v>
      </c>
      <c r="H30" s="230" t="s">
        <v>1139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">
        <v>738</v>
      </c>
      <c r="N30" s="171"/>
      <c r="O30" s="128" t="str">
        <f t="shared" si="34"/>
        <v>RON</v>
      </c>
      <c r="Q30" s="64" t="str">
        <f t="shared" si="35"/>
        <v>SA01</v>
      </c>
      <c r="R30" s="64" t="str">
        <f t="shared" si="36"/>
        <v>RON</v>
      </c>
      <c r="S30" s="64" t="str">
        <f t="shared" si="37"/>
        <v>EC 135</v>
      </c>
      <c r="T30" s="64" t="str">
        <f t="shared" si="38"/>
        <v>PK-RJH</v>
      </c>
      <c r="U30" s="64" t="str">
        <f t="shared" si="39"/>
        <v>PREMI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4</v>
      </c>
      <c r="AJ30" s="138">
        <f t="shared" si="8"/>
        <v>9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1</v>
      </c>
    </row>
    <row r="31">
      <c r="A31" s="168">
        <v>14.0</v>
      </c>
      <c r="B31" s="296" t="s">
        <v>912</v>
      </c>
      <c r="C31" s="146" t="str">
        <f>IF(B31&gt;1,VLOOKUP(B31,DB!$D$4:$E$800,2,0),"")</f>
        <v>G VI</v>
      </c>
      <c r="D31" s="259" t="s">
        <v>7</v>
      </c>
      <c r="E31" s="148" t="b">
        <v>0</v>
      </c>
      <c r="F31" s="148"/>
      <c r="G31" s="150" t="b">
        <v>0</v>
      </c>
      <c r="H31" s="228" t="s">
        <v>1148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">
        <v>1153</v>
      </c>
      <c r="N31" s="170"/>
      <c r="O31" s="155" t="str">
        <f t="shared" si="34"/>
        <v>RON</v>
      </c>
      <c r="Q31" s="64" t="str">
        <f t="shared" si="35"/>
        <v>SA02</v>
      </c>
      <c r="R31" s="64" t="str">
        <f t="shared" si="36"/>
        <v>RON</v>
      </c>
      <c r="S31" s="64" t="str">
        <f t="shared" si="37"/>
        <v>G VI</v>
      </c>
      <c r="T31" s="64" t="str">
        <f t="shared" si="38"/>
        <v>T7-X14</v>
      </c>
      <c r="U31" s="64" t="str">
        <f t="shared" si="39"/>
        <v>AFM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3</v>
      </c>
      <c r="AI31" s="165">
        <f>COUNTIFS($AE$18:$AE$167,"&gt;14:00",$AE$18:$AE$167,"&lt;=15:00")</f>
        <v>5</v>
      </c>
      <c r="AJ31" s="109">
        <f t="shared" si="8"/>
        <v>8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1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2</v>
      </c>
    </row>
    <row r="32">
      <c r="A32" s="115">
        <v>15.0</v>
      </c>
      <c r="B32" s="295" t="s">
        <v>969</v>
      </c>
      <c r="C32" s="117" t="str">
        <f>IF(B32&gt;1,VLOOKUP(B32,DB!$D$4:$E$800,2,0),"")</f>
        <v>ATR 72</v>
      </c>
      <c r="D32" s="252" t="s">
        <v>7</v>
      </c>
      <c r="E32" s="119" t="b">
        <v>0</v>
      </c>
      <c r="F32" s="119"/>
      <c r="G32" s="120" t="b">
        <v>0</v>
      </c>
      <c r="H32" s="230" t="s">
        <v>1140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1134</v>
      </c>
      <c r="N32" s="171"/>
      <c r="O32" s="128" t="str">
        <f t="shared" si="34"/>
        <v>RON</v>
      </c>
      <c r="Q32" s="64" t="str">
        <f t="shared" si="35"/>
        <v>SA03</v>
      </c>
      <c r="R32" s="64" t="str">
        <f t="shared" si="36"/>
        <v>RON</v>
      </c>
      <c r="S32" s="64" t="str">
        <f t="shared" si="37"/>
        <v>ATR 72</v>
      </c>
      <c r="T32" s="64" t="str">
        <f t="shared" si="38"/>
        <v>PK-OTR</v>
      </c>
      <c r="U32" s="64" t="str">
        <f t="shared" si="39"/>
        <v>TAS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6</v>
      </c>
      <c r="AI32" s="137">
        <f>COUNTIFS($AE$18:$AE$167,"&gt;15:00",$AE$18:$AE$167,"&lt;=16:00")</f>
        <v>3</v>
      </c>
      <c r="AJ32" s="138">
        <f t="shared" si="8"/>
        <v>9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1</v>
      </c>
    </row>
    <row r="33">
      <c r="A33" s="168">
        <v>16.0</v>
      </c>
      <c r="B33" s="296" t="s">
        <v>31</v>
      </c>
      <c r="C33" s="146" t="str">
        <f>IF(B33&gt;1,VLOOKUP(B33,DB!$D$4:$E$800,2,0),"")</f>
        <v>B 734</v>
      </c>
      <c r="D33" s="259" t="s">
        <v>7</v>
      </c>
      <c r="E33" s="148" t="b">
        <v>0</v>
      </c>
      <c r="F33" s="148"/>
      <c r="G33" s="150" t="b">
        <v>0</v>
      </c>
      <c r="H33" s="228" t="s">
        <v>1141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B. B. N.</v>
      </c>
      <c r="N33" s="170"/>
      <c r="O33" s="155" t="str">
        <f t="shared" si="34"/>
        <v>RON</v>
      </c>
      <c r="Q33" s="64" t="str">
        <f t="shared" si="35"/>
        <v>SA04</v>
      </c>
      <c r="R33" s="64" t="str">
        <f t="shared" si="36"/>
        <v>RON</v>
      </c>
      <c r="S33" s="64" t="str">
        <f t="shared" si="37"/>
        <v>B 734</v>
      </c>
      <c r="T33" s="64" t="str">
        <f t="shared" si="38"/>
        <v>PK-BBJ</v>
      </c>
      <c r="U33" s="64" t="str">
        <f t="shared" si="39"/>
        <v>B. B. N.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4</v>
      </c>
      <c r="AI33" s="165">
        <f>COUNTIFS($AE$18:$AE$167,"&gt;16:00",$AE$18:$AE$167,"&lt;=17:00")</f>
        <v>6</v>
      </c>
      <c r="AJ33" s="109">
        <f t="shared" si="8"/>
        <v>10</v>
      </c>
      <c r="AL33" s="177" t="s">
        <v>1101</v>
      </c>
      <c r="AM33" s="178">
        <f t="shared" si="9"/>
        <v>1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1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1</v>
      </c>
      <c r="AY33" s="179">
        <f t="shared" si="21"/>
        <v>0</v>
      </c>
      <c r="AZ33" s="179">
        <f t="shared" si="22"/>
        <v>1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1</v>
      </c>
      <c r="BI33" s="179">
        <f t="shared" si="31"/>
        <v>0</v>
      </c>
      <c r="BJ33" s="180">
        <f t="shared" si="32"/>
        <v>0</v>
      </c>
      <c r="BK33" s="181">
        <f t="shared" si="33"/>
        <v>5</v>
      </c>
    </row>
    <row r="34">
      <c r="A34" s="115">
        <v>17.0</v>
      </c>
      <c r="B34" s="295" t="s">
        <v>739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1142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PREMI</v>
      </c>
      <c r="N34" s="171"/>
      <c r="O34" s="128" t="str">
        <f t="shared" si="34"/>
        <v>RON</v>
      </c>
      <c r="Q34" s="64" t="str">
        <f t="shared" si="35"/>
        <v>SA05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N-970NX</v>
      </c>
      <c r="U34" s="64" t="str">
        <f t="shared" si="39"/>
        <v>PREMI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3</v>
      </c>
      <c r="AI34" s="137">
        <f>COUNTIFS($AE$18:$AE$167,"&gt;17:00",$AE$18:$AE$167,"&lt;=18:00")</f>
        <v>4</v>
      </c>
      <c r="AJ34" s="138">
        <f t="shared" si="8"/>
        <v>7</v>
      </c>
      <c r="AM34" s="186">
        <f t="shared" ref="AM34:BJ34" si="42">SUM(AM17:AM33)</f>
        <v>1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1</v>
      </c>
      <c r="AS34" s="187">
        <f t="shared" si="42"/>
        <v>1</v>
      </c>
      <c r="AT34" s="187">
        <f t="shared" si="42"/>
        <v>3</v>
      </c>
      <c r="AU34" s="187">
        <f t="shared" si="42"/>
        <v>4</v>
      </c>
      <c r="AV34" s="187">
        <f t="shared" si="42"/>
        <v>2</v>
      </c>
      <c r="AW34" s="187">
        <f t="shared" si="42"/>
        <v>2</v>
      </c>
      <c r="AX34" s="187">
        <f t="shared" si="42"/>
        <v>7</v>
      </c>
      <c r="AY34" s="187">
        <f t="shared" si="42"/>
        <v>3</v>
      </c>
      <c r="AZ34" s="187">
        <f t="shared" si="42"/>
        <v>5</v>
      </c>
      <c r="BA34" s="187">
        <f t="shared" si="42"/>
        <v>3</v>
      </c>
      <c r="BB34" s="187">
        <f t="shared" si="42"/>
        <v>6</v>
      </c>
      <c r="BC34" s="187">
        <f t="shared" si="42"/>
        <v>4</v>
      </c>
      <c r="BD34" s="187">
        <f t="shared" si="42"/>
        <v>3</v>
      </c>
      <c r="BE34" s="187">
        <f t="shared" si="42"/>
        <v>3</v>
      </c>
      <c r="BF34" s="187">
        <f t="shared" si="42"/>
        <v>5</v>
      </c>
      <c r="BG34" s="187">
        <f t="shared" si="42"/>
        <v>3</v>
      </c>
      <c r="BH34" s="187">
        <f t="shared" si="42"/>
        <v>4</v>
      </c>
      <c r="BI34" s="187">
        <f t="shared" si="42"/>
        <v>3</v>
      </c>
      <c r="BJ34" s="188">
        <f t="shared" si="42"/>
        <v>0</v>
      </c>
    </row>
    <row r="35">
      <c r="A35" s="168">
        <v>18.0</v>
      </c>
      <c r="B35" s="298" t="s">
        <v>704</v>
      </c>
      <c r="C35" s="146" t="str">
        <f>IF(B35&gt;1,VLOOKUP(B35,DB!$D$4:$E$800,2,0),"")</f>
        <v>EMB 135</v>
      </c>
      <c r="D35" s="259" t="s">
        <v>7</v>
      </c>
      <c r="E35" s="148" t="b">
        <v>0</v>
      </c>
      <c r="F35" s="149"/>
      <c r="G35" s="150" t="b">
        <v>0</v>
      </c>
      <c r="H35" s="228" t="s">
        <v>1143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JETSET</v>
      </c>
      <c r="N35" s="170"/>
      <c r="O35" s="155" t="str">
        <f t="shared" si="34"/>
        <v>RON</v>
      </c>
      <c r="Q35" s="64" t="str">
        <f t="shared" si="35"/>
        <v>SA06</v>
      </c>
      <c r="R35" s="64" t="str">
        <f t="shared" si="36"/>
        <v>RON</v>
      </c>
      <c r="S35" s="64" t="str">
        <f t="shared" si="37"/>
        <v>EMB 135</v>
      </c>
      <c r="T35" s="64" t="str">
        <f t="shared" si="38"/>
        <v>PK-VCS</v>
      </c>
      <c r="U35" s="64" t="str">
        <f t="shared" si="39"/>
        <v>JETSET</v>
      </c>
      <c r="V35" s="158" t="s">
        <v>1148</v>
      </c>
      <c r="W35" s="159" t="str">
        <f t="shared" si="5"/>
        <v>T7-X14</v>
      </c>
      <c r="X35" s="160" t="str">
        <f t="shared" si="6"/>
        <v>G VI</v>
      </c>
      <c r="Y35" s="161" t="str">
        <f t="shared" si="7"/>
        <v>AFM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3</v>
      </c>
      <c r="AI35" s="165">
        <f>COUNTIFS($AE$18:$AE$167,"&gt;18:00",$AE$18:$AE$167,"&lt;=19:00")</f>
        <v>4</v>
      </c>
      <c r="AJ35" s="109">
        <f t="shared" si="8"/>
        <v>7</v>
      </c>
    </row>
    <row r="36">
      <c r="A36" s="115">
        <v>19.0</v>
      </c>
      <c r="B36" s="297" t="s">
        <v>299</v>
      </c>
      <c r="C36" s="117" t="str">
        <f>IF(B36&gt;1,VLOOKUP(B36,DB!$D$4:$E$800,2,0),"")</f>
        <v>A 320</v>
      </c>
      <c r="D36" s="252" t="s">
        <v>7</v>
      </c>
      <c r="E36" s="119" t="b">
        <v>0</v>
      </c>
      <c r="F36" s="119">
        <v>0.26944444444444443</v>
      </c>
      <c r="G36" s="120" t="b">
        <v>1</v>
      </c>
      <c r="H36" s="230" t="s">
        <v>1144</v>
      </c>
      <c r="I36" s="122" t="str">
        <f>IF(K36&gt;1,VLOOKUP(K36,DB!$A$4:$B$500,2,0),"")</f>
        <v>EX RON</v>
      </c>
      <c r="J36" s="120" t="s">
        <v>1085</v>
      </c>
      <c r="K36" s="124" t="s">
        <v>7</v>
      </c>
      <c r="L36" s="120"/>
      <c r="M36" s="115" t="str">
        <f>IF(B36&gt;1,VLOOKUP(B36,DB!$D$4:$F$800,3,0),"")</f>
        <v>BATIK AIR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PK-OTR</v>
      </c>
      <c r="X36" s="131" t="str">
        <f t="shared" si="6"/>
        <v>ATR 72</v>
      </c>
      <c r="Y36" s="132" t="str">
        <f t="shared" si="7"/>
        <v>TAS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0.2694444444</v>
      </c>
      <c r="AF36" s="134">
        <v>0.7923611111111111</v>
      </c>
      <c r="AG36" s="135">
        <v>0.8333333333333334</v>
      </c>
      <c r="AH36" s="136">
        <f>COUNTIFS($AD$18:$AD$167,"&gt;19:00",$AD$18:$AD$167,"&lt;=20:00")</f>
        <v>5</v>
      </c>
      <c r="AI36" s="137">
        <f>COUNTIFS($AE$18:$AE$167,"&gt;19:00",$AE$18:$AE$167,"&lt;=20:00")</f>
        <v>1</v>
      </c>
      <c r="AJ36" s="138">
        <f t="shared" si="8"/>
        <v>6</v>
      </c>
    </row>
    <row r="37">
      <c r="A37" s="168">
        <v>20.0</v>
      </c>
      <c r="B37" s="298" t="s">
        <v>708</v>
      </c>
      <c r="C37" s="146" t="str">
        <f>IF(B37&gt;1,VLOOKUP(B37,DB!$D$4:$E$800,2,0),"")</f>
        <v>BBJ</v>
      </c>
      <c r="D37" s="259" t="s">
        <v>7</v>
      </c>
      <c r="E37" s="148" t="b">
        <v>0</v>
      </c>
      <c r="F37" s="148">
        <v>0.4673611111111111</v>
      </c>
      <c r="G37" s="150" t="b">
        <v>1</v>
      </c>
      <c r="H37" s="228" t="s">
        <v>1145</v>
      </c>
      <c r="I37" s="152" t="str">
        <f>IF(K37&gt;1,VLOOKUP(K37,DB!$A$4:$B$500,2,0),"")</f>
        <v>EX RON</v>
      </c>
      <c r="J37" s="150" t="s">
        <v>1092</v>
      </c>
      <c r="K37" s="169" t="s">
        <v>7</v>
      </c>
      <c r="L37" s="150"/>
      <c r="M37" s="168" t="str">
        <f>IF(B37&gt;1,VLOOKUP(B37,DB!$D$4:$F$800,3,0),"")</f>
        <v>JIP</v>
      </c>
      <c r="N37" s="170"/>
      <c r="O37" s="155" t="str">
        <f t="shared" si="34"/>
        <v/>
      </c>
      <c r="Q37" s="64" t="str">
        <f t="shared" si="35"/>
        <v/>
      </c>
      <c r="R37" s="64" t="str">
        <f t="shared" si="36"/>
        <v/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>
        <f t="shared" si="41"/>
        <v>0.4673611111</v>
      </c>
      <c r="AF37" s="162">
        <v>0.8340277777777778</v>
      </c>
      <c r="AG37" s="163">
        <v>0.875</v>
      </c>
      <c r="AH37" s="164">
        <f>COUNTIFS($AD$18:$AD$167,"&gt;20:00",$AD$18:$AD$167,"&lt;=21:00")</f>
        <v>5</v>
      </c>
      <c r="AI37" s="165">
        <f>COUNTIFS($AE$18:$AE$167,"&gt;20:00",$AE$18:$AE$167,"&lt;=21:00")</f>
        <v>4</v>
      </c>
      <c r="AJ37" s="109">
        <f t="shared" si="8"/>
        <v>9</v>
      </c>
    </row>
    <row r="38">
      <c r="A38" s="115">
        <v>21.0</v>
      </c>
      <c r="B38" s="295" t="s">
        <v>736</v>
      </c>
      <c r="C38" s="117" t="str">
        <f>IF(B38&gt;1,VLOOKUP(B38,DB!$D$4:$E$800,2,0),"")</f>
        <v>L 1000</v>
      </c>
      <c r="D38" s="252" t="s">
        <v>7</v>
      </c>
      <c r="E38" s="119" t="b">
        <v>0</v>
      </c>
      <c r="F38" s="119"/>
      <c r="G38" s="120" t="b">
        <v>0</v>
      </c>
      <c r="H38" s="230" t="s">
        <v>1146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>PREMI</v>
      </c>
      <c r="N38" s="171"/>
      <c r="O38" s="128" t="str">
        <f t="shared" si="34"/>
        <v>RON</v>
      </c>
      <c r="Q38" s="64" t="str">
        <f t="shared" si="35"/>
        <v>SA09</v>
      </c>
      <c r="R38" s="64" t="str">
        <f t="shared" si="36"/>
        <v>RON</v>
      </c>
      <c r="S38" s="64" t="str">
        <f t="shared" si="37"/>
        <v>L 1000</v>
      </c>
      <c r="T38" s="64" t="str">
        <f t="shared" si="38"/>
        <v>N-227GV</v>
      </c>
      <c r="U38" s="64" t="str">
        <f t="shared" si="39"/>
        <v>PREMI</v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6</v>
      </c>
      <c r="AI38" s="137">
        <f>COUNTIFS($AE$18:$AE$167,"&gt;21:00",$AE$18:$AE$167,"&lt;=22:00")</f>
        <v>5</v>
      </c>
      <c r="AJ38" s="138">
        <f t="shared" si="8"/>
        <v>11</v>
      </c>
    </row>
    <row r="39">
      <c r="A39" s="168">
        <v>22.0</v>
      </c>
      <c r="B39" s="145" t="s">
        <v>920</v>
      </c>
      <c r="C39" s="146" t="str">
        <f>IF(B39&gt;1,VLOOKUP(B39,DB!$D$4:$E$800,2,0),"")</f>
        <v>GLEX</v>
      </c>
      <c r="D39" s="259" t="s">
        <v>7</v>
      </c>
      <c r="E39" s="189" t="b">
        <v>0</v>
      </c>
      <c r="F39" s="148"/>
      <c r="G39" s="190" t="b">
        <v>0</v>
      </c>
      <c r="H39" s="228" t="s">
        <v>1147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1153</v>
      </c>
      <c r="N39" s="170"/>
      <c r="O39" s="155" t="str">
        <f t="shared" si="34"/>
        <v>RON</v>
      </c>
      <c r="Q39" s="64" t="str">
        <f t="shared" si="35"/>
        <v>SA10</v>
      </c>
      <c r="R39" s="64" t="str">
        <f t="shared" si="36"/>
        <v>RON</v>
      </c>
      <c r="S39" s="64" t="str">
        <f t="shared" si="37"/>
        <v>GLEX</v>
      </c>
      <c r="T39" s="64" t="str">
        <f t="shared" si="38"/>
        <v>VP-CGO</v>
      </c>
      <c r="U39" s="64" t="str">
        <f t="shared" si="39"/>
        <v>AFM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4</v>
      </c>
      <c r="AI39" s="165">
        <f>COUNTIFS($AE$18:$AE$167,"&gt;22:00",$AE$18:$AE$167,"&lt;=23:00")</f>
        <v>1</v>
      </c>
      <c r="AJ39" s="109">
        <f t="shared" si="8"/>
        <v>5</v>
      </c>
    </row>
    <row r="40">
      <c r="A40" s="115">
        <v>23.0</v>
      </c>
      <c r="B40" s="297" t="s">
        <v>327</v>
      </c>
      <c r="C40" s="117" t="str">
        <f>IF(B40&gt;1,VLOOKUP(B40,DB!$D$4:$E$800,2,0),"")</f>
        <v>GLEX</v>
      </c>
      <c r="D40" s="252" t="s">
        <v>7</v>
      </c>
      <c r="E40" s="191" t="b">
        <v>0</v>
      </c>
      <c r="F40" s="119"/>
      <c r="G40" s="192" t="b">
        <v>0</v>
      </c>
      <c r="H40" s="230" t="s">
        <v>1149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>BIOMANTARA</v>
      </c>
      <c r="N40" s="193"/>
      <c r="O40" s="128" t="str">
        <f t="shared" si="34"/>
        <v>RON</v>
      </c>
      <c r="Q40" s="64" t="str">
        <f t="shared" si="35"/>
        <v>SA11</v>
      </c>
      <c r="R40" s="64" t="str">
        <f t="shared" si="36"/>
        <v>RON</v>
      </c>
      <c r="S40" s="64" t="str">
        <f t="shared" si="37"/>
        <v>GLEX</v>
      </c>
      <c r="T40" s="64" t="str">
        <f t="shared" si="38"/>
        <v>N-939AP</v>
      </c>
      <c r="U40" s="64" t="str">
        <f t="shared" si="39"/>
        <v>BIOMANTARA</v>
      </c>
      <c r="V40" s="129" t="s">
        <v>1144</v>
      </c>
      <c r="W40" s="130" t="str">
        <f t="shared" si="5"/>
        <v>T7-HNA</v>
      </c>
      <c r="X40" s="131" t="str">
        <f t="shared" si="6"/>
        <v>G IV</v>
      </c>
      <c r="Y40" s="132" t="str">
        <f t="shared" si="7"/>
        <v>AFM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298" t="s">
        <v>885</v>
      </c>
      <c r="C41" s="146" t="str">
        <f>IF(B41&gt;1,VLOOKUP(B41,DB!$D$4:$E$800,2,0),"")</f>
        <v>CL 850</v>
      </c>
      <c r="D41" s="259" t="s">
        <v>7</v>
      </c>
      <c r="E41" s="199" t="b">
        <v>0</v>
      </c>
      <c r="F41" s="148"/>
      <c r="G41" s="190" t="b">
        <v>0</v>
      </c>
      <c r="H41" s="228" t="s">
        <v>1150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738</v>
      </c>
      <c r="N41" s="200"/>
      <c r="O41" s="155" t="str">
        <f t="shared" si="34"/>
        <v>RON</v>
      </c>
      <c r="Q41" s="64" t="str">
        <f t="shared" si="35"/>
        <v>SA12</v>
      </c>
      <c r="R41" s="64" t="str">
        <f t="shared" si="36"/>
        <v>RON</v>
      </c>
      <c r="S41" s="64" t="str">
        <f t="shared" si="37"/>
        <v>CL 850</v>
      </c>
      <c r="T41" s="64" t="str">
        <f t="shared" si="38"/>
        <v>PK-IDR</v>
      </c>
      <c r="U41" s="64" t="str">
        <f t="shared" si="39"/>
        <v>PREMI</v>
      </c>
      <c r="V41" s="158" t="s">
        <v>1145</v>
      </c>
      <c r="W41" s="159" t="str">
        <f t="shared" si="5"/>
        <v>VP-CLL</v>
      </c>
      <c r="X41" s="160" t="str">
        <f t="shared" si="6"/>
        <v>EMB 135</v>
      </c>
      <c r="Y41" s="161" t="str">
        <f t="shared" si="7"/>
        <v>KARISMA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69</v>
      </c>
      <c r="AI41" s="204">
        <f t="shared" si="43"/>
        <v>69</v>
      </c>
      <c r="AJ41" s="204">
        <f t="shared" si="43"/>
        <v>138</v>
      </c>
    </row>
    <row r="42">
      <c r="A42" s="205">
        <v>25.0</v>
      </c>
      <c r="B42" s="297" t="s">
        <v>1055</v>
      </c>
      <c r="C42" s="117" t="str">
        <f>IF(B42&gt;1,VLOOKUP(B42,DB!$D$4:$E$800,2,0),"")</f>
        <v>CL 60</v>
      </c>
      <c r="D42" s="252" t="s">
        <v>7</v>
      </c>
      <c r="E42" s="206" t="b">
        <v>0</v>
      </c>
      <c r="F42" s="119">
        <v>0.5451388888888888</v>
      </c>
      <c r="G42" s="192" t="b">
        <v>1</v>
      </c>
      <c r="H42" s="230" t="s">
        <v>1156</v>
      </c>
      <c r="I42" s="122" t="str">
        <f>IF(K42&gt;1,VLOOKUP(K42,DB!$A$4:$B$500,2,0),"")</f>
        <v>EX RON</v>
      </c>
      <c r="J42" s="120" t="s">
        <v>1096</v>
      </c>
      <c r="K42" s="124" t="s">
        <v>7</v>
      </c>
      <c r="L42" s="120"/>
      <c r="M42" s="115" t="s">
        <v>329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N-227GV</v>
      </c>
      <c r="X42" s="131" t="str">
        <f t="shared" si="6"/>
        <v>L 1000</v>
      </c>
      <c r="Y42" s="132" t="str">
        <f t="shared" si="7"/>
        <v>PREMI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0.5451388889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5</v>
      </c>
      <c r="AJ42" s="210">
        <f t="shared" ref="AJ42:AJ43" si="46">SUM(AH42:AI42)</f>
        <v>10</v>
      </c>
    </row>
    <row r="43">
      <c r="A43" s="168">
        <v>26.0</v>
      </c>
      <c r="B43" s="298" t="s">
        <v>280</v>
      </c>
      <c r="C43" s="146" t="str">
        <f>IF(B43&gt;1,VLOOKUP(B43,DB!$D$4:$E$800,2,0),"")</f>
        <v>A 320</v>
      </c>
      <c r="D43" s="259" t="s">
        <v>7</v>
      </c>
      <c r="E43" s="199" t="b">
        <v>0</v>
      </c>
      <c r="F43" s="148">
        <v>0.29583333333333334</v>
      </c>
      <c r="G43" s="190" t="b">
        <v>1</v>
      </c>
      <c r="H43" s="228" t="s">
        <v>1151</v>
      </c>
      <c r="I43" s="152" t="str">
        <f>IF(K43&gt;1,VLOOKUP(K43,DB!$A$4:$B$500,2,0),"")</f>
        <v>EX RON</v>
      </c>
      <c r="J43" s="150" t="s">
        <v>1079</v>
      </c>
      <c r="K43" s="169" t="s">
        <v>7</v>
      </c>
      <c r="L43" s="150"/>
      <c r="M43" s="168" t="str">
        <f>IF(B43&gt;1,VLOOKUP(B43,DB!$D$4:$F$800,3,0),"")</f>
        <v>BATIK AIR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0.2958333333</v>
      </c>
      <c r="AF43" s="212" t="s">
        <v>1158</v>
      </c>
      <c r="AG43" s="213"/>
      <c r="AH43" s="214">
        <f t="shared" ref="AH43:AI43" si="45">COUNTIF(I18:I165,"HGR")</f>
        <v>3</v>
      </c>
      <c r="AI43" s="215">
        <f t="shared" si="45"/>
        <v>2</v>
      </c>
      <c r="AJ43" s="215">
        <f t="shared" si="46"/>
        <v>5</v>
      </c>
    </row>
    <row r="44">
      <c r="A44" s="115">
        <v>27.0</v>
      </c>
      <c r="B44" s="297" t="s">
        <v>888</v>
      </c>
      <c r="C44" s="117" t="str">
        <f>IF(B44&gt;1,VLOOKUP(B44,DB!$D$4:$E$800,2,0),"")</f>
        <v>EMB 135</v>
      </c>
      <c r="D44" s="252" t="s">
        <v>7</v>
      </c>
      <c r="E44" s="206" t="b">
        <v>0</v>
      </c>
      <c r="F44" s="119"/>
      <c r="G44" s="192" t="b">
        <v>0</v>
      </c>
      <c r="H44" s="230" t="s">
        <v>1161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759</v>
      </c>
      <c r="N44" s="193"/>
      <c r="O44" s="128" t="str">
        <f t="shared" si="34"/>
        <v>RON</v>
      </c>
      <c r="Q44" s="64" t="str">
        <f t="shared" si="35"/>
        <v>SA15</v>
      </c>
      <c r="R44" s="64" t="str">
        <f t="shared" si="36"/>
        <v>RON</v>
      </c>
      <c r="S44" s="64" t="str">
        <f t="shared" si="37"/>
        <v>EMB 135</v>
      </c>
      <c r="T44" s="64" t="str">
        <f t="shared" si="38"/>
        <v>PK-RSS</v>
      </c>
      <c r="U44" s="64" t="str">
        <f t="shared" si="39"/>
        <v>PTN</v>
      </c>
      <c r="V44" s="129" t="s">
        <v>1149</v>
      </c>
      <c r="W44" s="130" t="str">
        <f t="shared" si="5"/>
        <v>N-939AP</v>
      </c>
      <c r="X44" s="131" t="str">
        <f t="shared" si="6"/>
        <v>GLEX</v>
      </c>
      <c r="Y44" s="132" t="str">
        <f t="shared" si="7"/>
        <v>BIOMANTARA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855</v>
      </c>
      <c r="C45" s="146" t="str">
        <f>IF(B45&gt;1,VLOOKUP(B45,DB!$D$4:$E$800,2,0),"")</f>
        <v>GLEX</v>
      </c>
      <c r="D45" s="259" t="s">
        <v>7</v>
      </c>
      <c r="E45" s="189" t="b">
        <v>0</v>
      </c>
      <c r="F45" s="148"/>
      <c r="G45" s="190" t="b">
        <v>0</v>
      </c>
      <c r="H45" s="228" t="s">
        <v>1152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759</v>
      </c>
      <c r="N45" s="211"/>
      <c r="O45" s="155" t="str">
        <f t="shared" si="34"/>
        <v>RON</v>
      </c>
      <c r="Q45" s="64" t="str">
        <f t="shared" si="35"/>
        <v>SA16</v>
      </c>
      <c r="R45" s="64" t="str">
        <f t="shared" si="36"/>
        <v>RON</v>
      </c>
      <c r="S45" s="64" t="str">
        <f t="shared" si="37"/>
        <v>GLEX</v>
      </c>
      <c r="T45" s="64" t="str">
        <f t="shared" si="38"/>
        <v>N-11UB</v>
      </c>
      <c r="U45" s="64" t="str">
        <f t="shared" si="39"/>
        <v>PTN</v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819</v>
      </c>
      <c r="C46" s="117" t="str">
        <f>IF(B46&gt;1,VLOOKUP(B46,DB!$D$4:$E$800,2,0),"")</f>
        <v>B 733</v>
      </c>
      <c r="D46" s="252" t="s">
        <v>7</v>
      </c>
      <c r="E46" s="191" t="b">
        <v>0</v>
      </c>
      <c r="F46" s="119">
        <v>0.4479166666666667</v>
      </c>
      <c r="G46" s="192" t="b">
        <v>1</v>
      </c>
      <c r="H46" s="230" t="s">
        <v>1154</v>
      </c>
      <c r="I46" s="122" t="str">
        <f>IF(K46&gt;1,VLOOKUP(K46,DB!$A$4:$B$500,2,0),"")</f>
        <v>EX RON</v>
      </c>
      <c r="J46" s="120" t="s">
        <v>1359</v>
      </c>
      <c r="K46" s="124" t="s">
        <v>7</v>
      </c>
      <c r="L46" s="120"/>
      <c r="M46" s="115" t="str">
        <f>IF(B46&gt;1,VLOOKUP(B46,DB!$D$4:$F$800,3,0),"")</f>
        <v>TRI MG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PK-LUY</v>
      </c>
      <c r="X46" s="131" t="str">
        <f t="shared" si="6"/>
        <v>A 320</v>
      </c>
      <c r="Y46" s="132" t="str">
        <f t="shared" si="7"/>
        <v>BATIK AIR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0.4479166667</v>
      </c>
    </row>
    <row r="47">
      <c r="A47" s="168">
        <v>30.0</v>
      </c>
      <c r="B47" s="298" t="s">
        <v>502</v>
      </c>
      <c r="C47" s="146" t="str">
        <f>IF(B47&gt;1,VLOOKUP(B47,DB!$D$4:$E$800,2,0),"")</f>
        <v>ATR 72</v>
      </c>
      <c r="D47" s="259" t="s">
        <v>7</v>
      </c>
      <c r="E47" s="199" t="b">
        <v>0</v>
      </c>
      <c r="F47" s="148"/>
      <c r="G47" s="190" t="b">
        <v>0</v>
      </c>
      <c r="H47" s="228" t="s">
        <v>1159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>CITILINK</v>
      </c>
      <c r="N47" s="200"/>
      <c r="O47" s="155" t="str">
        <f t="shared" si="34"/>
        <v>RON</v>
      </c>
      <c r="Q47" s="64" t="str">
        <f t="shared" si="35"/>
        <v>SA18</v>
      </c>
      <c r="R47" s="64" t="str">
        <f t="shared" si="36"/>
        <v>RON</v>
      </c>
      <c r="S47" s="64" t="str">
        <f t="shared" si="37"/>
        <v>ATR 72</v>
      </c>
      <c r="T47" s="64" t="str">
        <f t="shared" si="38"/>
        <v>PK-GJV</v>
      </c>
      <c r="U47" s="64" t="str">
        <f t="shared" si="39"/>
        <v>CITILINK</v>
      </c>
      <c r="V47" s="158" t="s">
        <v>1151</v>
      </c>
      <c r="W47" s="159" t="str">
        <f t="shared" si="5"/>
        <v>PK-LAO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340</v>
      </c>
      <c r="C48" s="117" t="str">
        <f>IF(B48&gt;1,VLOOKUP(B48,DB!$D$4:$E$800,2,0),"")</f>
        <v>ATR 72</v>
      </c>
      <c r="D48" s="252" t="s">
        <v>7</v>
      </c>
      <c r="E48" s="206" t="b">
        <v>0</v>
      </c>
      <c r="F48" s="119">
        <v>0.8958333333333334</v>
      </c>
      <c r="G48" s="192" t="b">
        <v>1</v>
      </c>
      <c r="H48" s="230" t="s">
        <v>1155</v>
      </c>
      <c r="I48" s="122" t="str">
        <f>IF(K48&gt;1,VLOOKUP(K48,DB!$A$4:$B$500,2,0),"")</f>
        <v>EX RON</v>
      </c>
      <c r="J48" s="120" t="s">
        <v>1078</v>
      </c>
      <c r="K48" s="124" t="s">
        <v>7</v>
      </c>
      <c r="L48" s="120"/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PK-RSS</v>
      </c>
      <c r="X48" s="131" t="str">
        <f t="shared" si="6"/>
        <v>EMB 135</v>
      </c>
      <c r="Y48" s="132" t="str">
        <f t="shared" si="7"/>
        <v>PTN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0.8958333333</v>
      </c>
    </row>
    <row r="49">
      <c r="A49" s="168">
        <v>32.0</v>
      </c>
      <c r="B49" s="146" t="s">
        <v>310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>
        <v>0.36428082175552845</v>
      </c>
      <c r="G49" s="190" t="b">
        <v>1</v>
      </c>
      <c r="H49" s="300" t="s">
        <v>1076</v>
      </c>
      <c r="I49" s="152" t="str">
        <f>IF(K49&gt;1,VLOOKUP(K49,DB!$A$4:$B$500,2,0),"")</f>
        <v>EX RON</v>
      </c>
      <c r="J49" s="153" t="str">
        <f>IF(L49&gt;1,VLOOKUP(L49,DB!$A$4:$B$500,2,0),"")</f>
        <v>WAHQ</v>
      </c>
      <c r="K49" s="169" t="s">
        <v>7</v>
      </c>
      <c r="L49" s="150" t="s">
        <v>150</v>
      </c>
      <c r="M49" s="168" t="str">
        <f>IF(B49&gt;1,VLOOKUP(B49,DB!$D$4:$F$800,3,0),"")</f>
        <v>BATIK AIR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0.3642808218</v>
      </c>
    </row>
    <row r="50">
      <c r="A50" s="115">
        <v>33.0</v>
      </c>
      <c r="B50" s="117" t="s">
        <v>715</v>
      </c>
      <c r="C50" s="117" t="str">
        <f>IF(B50&gt;1,VLOOKUP(B50,DB!$D$4:$E$800,2,0),"")</f>
        <v>ATR 72</v>
      </c>
      <c r="D50" s="252" t="s">
        <v>7</v>
      </c>
      <c r="E50" s="206" t="b">
        <v>0</v>
      </c>
      <c r="F50" s="119">
        <v>0.20972222222222223</v>
      </c>
      <c r="G50" s="192" t="b">
        <v>1</v>
      </c>
      <c r="H50" s="299" t="s">
        <v>1078</v>
      </c>
      <c r="I50" s="122" t="str">
        <f>IF(K50&gt;1,VLOOKUP(K50,DB!$A$4:$B$500,2,0),"")</f>
        <v>EX RON</v>
      </c>
      <c r="J50" s="123" t="str">
        <f>IF(L50&gt;1,VLOOKUP(L50,DB!$A$4:$B$500,2,0),"")</f>
        <v>WIDM</v>
      </c>
      <c r="K50" s="124" t="s">
        <v>7</v>
      </c>
      <c r="L50" s="120" t="s">
        <v>421</v>
      </c>
      <c r="M50" s="115" t="str">
        <f>IF(B50&gt;1,VLOOKUP(B50,DB!$D$4:$F$800,3,0),"")</f>
        <v>PELITA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T7-777</v>
      </c>
      <c r="X50" s="131" t="str">
        <f t="shared" si="6"/>
        <v>BBJ</v>
      </c>
      <c r="Y50" s="132" t="str">
        <f t="shared" si="7"/>
        <v>JIP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0.2097222222</v>
      </c>
    </row>
    <row r="51">
      <c r="A51" s="168">
        <v>34.0</v>
      </c>
      <c r="B51" s="146" t="s">
        <v>186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0.36683438657200895</v>
      </c>
      <c r="G51" s="190" t="b">
        <v>1</v>
      </c>
      <c r="H51" s="300" t="s">
        <v>1080</v>
      </c>
      <c r="I51" s="152" t="str">
        <f>IF(K51&gt;1,VLOOKUP(K51,DB!$A$4:$B$500,2,0),"")</f>
        <v>EX RON</v>
      </c>
      <c r="J51" s="153" t="str">
        <f>IF(L51&gt;1,VLOOKUP(L51,DB!$A$4:$B$500,2,0),"")</f>
        <v>WARR</v>
      </c>
      <c r="K51" s="169" t="s">
        <v>7</v>
      </c>
      <c r="L51" s="150" t="s">
        <v>212</v>
      </c>
      <c r="M51" s="168" t="str">
        <f>IF(B51&gt;1,VLOOKUP(B51,DB!$D$4:$F$800,3,0),"")</f>
        <v>BATIK AIR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PK-GJV</v>
      </c>
      <c r="X51" s="160" t="str">
        <f t="shared" si="6"/>
        <v>ATR 72</v>
      </c>
      <c r="Y51" s="161" t="str">
        <f t="shared" si="7"/>
        <v>CITILINK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0.3668343866</v>
      </c>
    </row>
    <row r="52">
      <c r="A52" s="115">
        <v>35.0</v>
      </c>
      <c r="B52" s="117" t="s">
        <v>413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0.2798611111111111</v>
      </c>
      <c r="G52" s="192" t="b">
        <v>1</v>
      </c>
      <c r="H52" s="299" t="s">
        <v>1084</v>
      </c>
      <c r="I52" s="122" t="str">
        <f>IF(K52&gt;1,VLOOKUP(K52,DB!$A$4:$B$500,2,0),"")</f>
        <v>EX RON</v>
      </c>
      <c r="J52" s="123" t="str">
        <f>IF(L52&gt;1,VLOOKUP(L52,DB!$A$4:$B$500,2,0),"")</f>
        <v>WIMN</v>
      </c>
      <c r="K52" s="124" t="s">
        <v>7</v>
      </c>
      <c r="L52" s="120" t="s">
        <v>434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0.2798611111</v>
      </c>
    </row>
    <row r="53">
      <c r="A53" s="168">
        <v>36.0</v>
      </c>
      <c r="B53" s="146" t="s">
        <v>534</v>
      </c>
      <c r="C53" s="146" t="str">
        <f>IF(B53&gt;1,VLOOKUP(B53,DB!$D$4:$E$800,2,0),"")</f>
        <v>B 738</v>
      </c>
      <c r="D53" s="259" t="s">
        <v>7</v>
      </c>
      <c r="E53" s="199" t="b">
        <v>0</v>
      </c>
      <c r="F53" s="148">
        <v>0.25763888888888886</v>
      </c>
      <c r="G53" s="190" t="b">
        <v>1</v>
      </c>
      <c r="H53" s="300" t="s">
        <v>1087</v>
      </c>
      <c r="I53" s="152" t="str">
        <f>IF(K53&gt;1,VLOOKUP(K53,DB!$A$4:$B$500,2,0),"")</f>
        <v>EX RON</v>
      </c>
      <c r="J53" s="153" t="str">
        <f>IF(L53&gt;1,VLOOKUP(L53,DB!$A$4:$B$500,2,0),"")</f>
        <v>WIMM</v>
      </c>
      <c r="K53" s="169" t="s">
        <v>7</v>
      </c>
      <c r="L53" s="150" t="s">
        <v>71</v>
      </c>
      <c r="M53" s="168" t="str">
        <f>IF(B53&gt;1,VLOOKUP(B53,DB!$D$4:$F$800,3,0),"")</f>
        <v>GARUDA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0.2576388889</v>
      </c>
    </row>
    <row r="54">
      <c r="A54" s="115">
        <v>37.0</v>
      </c>
      <c r="B54" s="117" t="s">
        <v>383</v>
      </c>
      <c r="C54" s="117" t="str">
        <f>IF(B54&gt;1,VLOOKUP(B54,DB!$D$4:$E$800,2,0),"")</f>
        <v>A 320</v>
      </c>
      <c r="D54" s="252" t="s">
        <v>7</v>
      </c>
      <c r="E54" s="206" t="b">
        <v>0</v>
      </c>
      <c r="F54" s="119">
        <v>0.4548611111111111</v>
      </c>
      <c r="G54" s="192" t="b">
        <v>1</v>
      </c>
      <c r="H54" s="299" t="s">
        <v>1081</v>
      </c>
      <c r="I54" s="122" t="str">
        <f>IF(K54&gt;1,VLOOKUP(K54,DB!$A$4:$B$500,2,0),"")</f>
        <v>EX RON</v>
      </c>
      <c r="J54" s="123" t="str">
        <f>IF(L54&gt;1,VLOOKUP(L54,DB!$A$4:$B$500,2,0),"")</f>
        <v>WIPP</v>
      </c>
      <c r="K54" s="124" t="s">
        <v>7</v>
      </c>
      <c r="L54" s="120" t="s">
        <v>463</v>
      </c>
      <c r="M54" s="115" t="str">
        <f>IF(B54&gt;1,VLOOKUP(B54,DB!$D$4:$F$800,3,0),"")</f>
        <v>CITILINK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0.4548611111</v>
      </c>
    </row>
    <row r="55">
      <c r="A55" s="168">
        <v>38.0</v>
      </c>
      <c r="B55" s="146" t="s">
        <v>83</v>
      </c>
      <c r="C55" s="146" t="str">
        <f>IF(B55&gt;1,VLOOKUP(B55,DB!$D$4:$E$800,2,0),"")</f>
        <v>A 320</v>
      </c>
      <c r="D55" s="259" t="s">
        <v>7</v>
      </c>
      <c r="E55" s="199" t="b">
        <v>0</v>
      </c>
      <c r="F55" s="148">
        <v>0.28680555555555554</v>
      </c>
      <c r="G55" s="190" t="b">
        <v>1</v>
      </c>
      <c r="H55" s="300" t="s">
        <v>1088</v>
      </c>
      <c r="I55" s="152" t="str">
        <f>IF(K55&gt;1,VLOOKUP(K55,DB!$A$4:$B$500,2,0),"")</f>
        <v>EX RON</v>
      </c>
      <c r="J55" s="153" t="str">
        <f>IF(L55&gt;1,VLOOKUP(L55,DB!$A$4:$B$500,2,0),"")</f>
        <v>WARA</v>
      </c>
      <c r="K55" s="169" t="s">
        <v>7</v>
      </c>
      <c r="L55" s="150" t="s">
        <v>267</v>
      </c>
      <c r="M55" s="168" t="str">
        <f>IF(B55&gt;1,VLOOKUP(B55,DB!$D$4:$F$800,3,0),"")</f>
        <v>BATIK AIR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0.2868055556</v>
      </c>
      <c r="AF55" s="4"/>
    </row>
    <row r="56">
      <c r="A56" s="115">
        <v>39.0</v>
      </c>
      <c r="B56" s="115" t="s">
        <v>833</v>
      </c>
      <c r="C56" s="117" t="str">
        <f>IF(B56&gt;1,VLOOKUP(B56,DB!$D$4:$E$800,2,0),"")</f>
        <v>B 733</v>
      </c>
      <c r="D56" s="252">
        <v>6.944444444444445E-4</v>
      </c>
      <c r="E56" s="206" t="b">
        <v>1</v>
      </c>
      <c r="F56" s="119">
        <v>0.23125</v>
      </c>
      <c r="G56" s="192" t="b">
        <v>1</v>
      </c>
      <c r="H56" s="230" t="s">
        <v>1101</v>
      </c>
      <c r="I56" s="219" t="s">
        <v>1171</v>
      </c>
      <c r="J56" s="123" t="str">
        <f>IF(L56&gt;1,VLOOKUP(L56,DB!$A$4:$B$500,2,0),"")</f>
        <v>WAAA</v>
      </c>
      <c r="K56" s="124"/>
      <c r="L56" s="120" t="s">
        <v>324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>
        <f t="shared" si="40"/>
        <v>0.0006944444444</v>
      </c>
      <c r="AE56" s="133">
        <f t="shared" si="41"/>
        <v>0.23125</v>
      </c>
      <c r="AF56" s="4"/>
    </row>
    <row r="57">
      <c r="A57" s="168">
        <v>40.0</v>
      </c>
      <c r="B57" s="168" t="s">
        <v>823</v>
      </c>
      <c r="C57" s="146" t="str">
        <f>IF(B57&gt;1,VLOOKUP(B57,DB!$D$4:$E$800,2,0),"")</f>
        <v>B 733</v>
      </c>
      <c r="D57" s="259">
        <v>0.21041666666666667</v>
      </c>
      <c r="E57" s="199" t="b">
        <v>1</v>
      </c>
      <c r="F57" s="148">
        <v>0.30069444444444443</v>
      </c>
      <c r="G57" s="190" t="b">
        <v>1</v>
      </c>
      <c r="H57" s="228" t="s">
        <v>1093</v>
      </c>
      <c r="I57" s="152" t="str">
        <f>IF(K57&gt;1,VLOOKUP(K57,DB!$A$4:$B$500,2,0),"")</f>
        <v>WIMM</v>
      </c>
      <c r="J57" s="153" t="str">
        <f>IF(L57&gt;1,VLOOKUP(L57,DB!$A$4:$B$500,2,0),"")</f>
        <v>WALL</v>
      </c>
      <c r="K57" s="169" t="s">
        <v>292</v>
      </c>
      <c r="L57" s="150" t="s">
        <v>349</v>
      </c>
      <c r="M57" s="168" t="str">
        <f>IF(B57&gt;1,VLOOKUP(B57,DB!$D$4:$F$800,3,0),"")</f>
        <v>TRIGANA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0.2104166667</v>
      </c>
      <c r="AE57" s="133">
        <f t="shared" si="41"/>
        <v>0.3006944444</v>
      </c>
      <c r="AF57" s="4"/>
    </row>
    <row r="58">
      <c r="A58" s="115">
        <v>41.0</v>
      </c>
      <c r="B58" s="115" t="s">
        <v>299</v>
      </c>
      <c r="C58" s="117" t="str">
        <f>IF(B58&gt;1,VLOOKUP(B58,DB!$D$4:$E$800,2,0),"")</f>
        <v>A 320</v>
      </c>
      <c r="D58" s="252">
        <v>0.2763888888888889</v>
      </c>
      <c r="E58" s="224" t="b">
        <v>1</v>
      </c>
      <c r="F58" s="119">
        <v>0.3961869328704779</v>
      </c>
      <c r="G58" s="120" t="b">
        <v>1</v>
      </c>
      <c r="H58" s="230" t="s">
        <v>1085</v>
      </c>
      <c r="I58" s="219" t="s">
        <v>1144</v>
      </c>
      <c r="J58" s="123" t="str">
        <f>IF(L58&gt;1,VLOOKUP(L58,DB!$A$4:$B$500,2,0),"")</f>
        <v>WAHS</v>
      </c>
      <c r="K58" s="124"/>
      <c r="L58" s="120" t="s">
        <v>258</v>
      </c>
      <c r="M58" s="115" t="str">
        <f>IF(B58&gt;1,VLOOKUP(B58,DB!$D$4:$F$800,3,0),"")</f>
        <v>BATIK AIR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0.2763888889</v>
      </c>
      <c r="AE58" s="133">
        <f t="shared" si="41"/>
        <v>0.3961869329</v>
      </c>
      <c r="AF58" s="4"/>
    </row>
    <row r="59">
      <c r="A59" s="168">
        <v>42.0</v>
      </c>
      <c r="B59" s="168" t="s">
        <v>280</v>
      </c>
      <c r="C59" s="146" t="str">
        <f>IF(B59&gt;1,VLOOKUP(B59,DB!$D$4:$E$800,2,0),"")</f>
        <v>A 320</v>
      </c>
      <c r="D59" s="259">
        <v>0.30277777777777776</v>
      </c>
      <c r="E59" s="226" t="b">
        <v>1</v>
      </c>
      <c r="F59" s="148">
        <v>0.3906201157369651</v>
      </c>
      <c r="G59" s="227" t="b">
        <v>1</v>
      </c>
      <c r="H59" s="228" t="s">
        <v>1079</v>
      </c>
      <c r="I59" s="221" t="s">
        <v>1151</v>
      </c>
      <c r="J59" s="153" t="str">
        <f>IF(L59&gt;1,VLOOKUP(L59,DB!$A$4:$B$500,2,0),"")</f>
        <v>WADD</v>
      </c>
      <c r="K59" s="169"/>
      <c r="L59" s="150" t="s">
        <v>192</v>
      </c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0.3027777778</v>
      </c>
      <c r="AE59" s="133">
        <f t="shared" si="41"/>
        <v>0.3906201157</v>
      </c>
      <c r="AF59" s="4"/>
    </row>
    <row r="60">
      <c r="A60" s="115">
        <v>43.0</v>
      </c>
      <c r="B60" s="115" t="s">
        <v>317</v>
      </c>
      <c r="C60" s="117" t="str">
        <f>IF(B60&gt;1,VLOOKUP(B60,DB!$D$4:$E$800,2,0),"")</f>
        <v>A 320</v>
      </c>
      <c r="D60" s="252">
        <v>0.3236111111111111</v>
      </c>
      <c r="E60" s="229" t="b">
        <v>1</v>
      </c>
      <c r="F60" s="119">
        <v>0.3548611111111111</v>
      </c>
      <c r="G60" s="192" t="b">
        <v>1</v>
      </c>
      <c r="H60" s="230" t="s">
        <v>1084</v>
      </c>
      <c r="I60" s="122" t="str">
        <f>IF(K60&gt;1,VLOOKUP(K60,DB!$A$4:$B$500,2,0),"")</f>
        <v>WIBB</v>
      </c>
      <c r="J60" s="123" t="str">
        <f>IF(L60&gt;1,VLOOKUP(L60,DB!$A$4:$B$500,2,0),"")</f>
        <v>WAHI</v>
      </c>
      <c r="K60" s="124" t="s">
        <v>179</v>
      </c>
      <c r="L60" s="120" t="s">
        <v>237</v>
      </c>
      <c r="M60" s="115" t="str">
        <f>IF(B60&gt;1,VLOOKUP(B60,DB!$D$4:$F$800,3,0),"")</f>
        <v>BATIK AIR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0.3236111111</v>
      </c>
      <c r="AE60" s="133">
        <f t="shared" si="41"/>
        <v>0.3548611111</v>
      </c>
    </row>
    <row r="61">
      <c r="A61" s="168">
        <v>44.0</v>
      </c>
      <c r="B61" s="168" t="s">
        <v>827</v>
      </c>
      <c r="C61" s="146" t="str">
        <f>IF(B61&gt;1,VLOOKUP(B61,DB!$D$4:$E$800,2,0),"")</f>
        <v>B 733</v>
      </c>
      <c r="D61" s="259">
        <v>0.3298611111111111</v>
      </c>
      <c r="E61" s="231" t="b">
        <v>1</v>
      </c>
      <c r="F61" s="148">
        <v>0.40597664352389984</v>
      </c>
      <c r="G61" s="190" t="b">
        <v>1</v>
      </c>
      <c r="H61" s="228" t="s">
        <v>1101</v>
      </c>
      <c r="I61" s="152" t="str">
        <f>IF(K61&gt;1,VLOOKUP(K61,DB!$A$4:$B$500,2,0),"")</f>
        <v>WAMM</v>
      </c>
      <c r="J61" s="153" t="str">
        <f>IF(L61&gt;1,VLOOKUP(L61,DB!$A$4:$B$500,2,0),"")</f>
        <v>WIOO</v>
      </c>
      <c r="K61" s="169" t="s">
        <v>361</v>
      </c>
      <c r="L61" s="150" t="s">
        <v>382</v>
      </c>
      <c r="M61" s="168" t="str">
        <f>IF(B61&gt;1,VLOOKUP(B61,DB!$D$4:$F$800,3,0),"")</f>
        <v>TRIGANA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0.3298611111</v>
      </c>
      <c r="AE61" s="133">
        <f t="shared" si="41"/>
        <v>0.4059766435</v>
      </c>
    </row>
    <row r="62">
      <c r="A62" s="115">
        <v>45.0</v>
      </c>
      <c r="B62" s="115" t="s">
        <v>321</v>
      </c>
      <c r="C62" s="117" t="str">
        <f>IF(B62&gt;1,VLOOKUP(B62,DB!$D$4:$E$800,2,0),"")</f>
        <v>A 320</v>
      </c>
      <c r="D62" s="264">
        <v>0.3347222222222222</v>
      </c>
      <c r="E62" s="232" t="b">
        <v>1</v>
      </c>
      <c r="F62" s="233">
        <v>0.528620729164686</v>
      </c>
      <c r="G62" s="234" t="b">
        <v>1</v>
      </c>
      <c r="H62" s="235" t="s">
        <v>1078</v>
      </c>
      <c r="I62" s="122" t="str">
        <f>IF(K62&gt;1,VLOOKUP(K62,DB!$A$4:$B$500,2,0),"")</f>
        <v>WIPP</v>
      </c>
      <c r="J62" s="123" t="str">
        <f>IF(L62&gt;1,VLOOKUP(L62,DB!$A$4:$B$500,2,0),"")</f>
        <v>WAHQ</v>
      </c>
      <c r="K62" s="236" t="s">
        <v>163</v>
      </c>
      <c r="L62" s="227" t="s">
        <v>233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0.3347222222</v>
      </c>
      <c r="AE62" s="133">
        <f t="shared" si="41"/>
        <v>0.5286207292</v>
      </c>
    </row>
    <row r="63">
      <c r="A63" s="168">
        <v>46.0</v>
      </c>
      <c r="B63" s="168" t="s">
        <v>760</v>
      </c>
      <c r="C63" s="146" t="str">
        <f>IF(B63&gt;1,VLOOKUP(B63,DB!$D$4:$E$800,2,0),"")</f>
        <v>PH 300</v>
      </c>
      <c r="D63" s="259">
        <v>0.349652280092414</v>
      </c>
      <c r="E63" s="231" t="b">
        <v>1</v>
      </c>
      <c r="F63" s="148">
        <v>0.4236111111111111</v>
      </c>
      <c r="G63" s="190" t="b">
        <v>1</v>
      </c>
      <c r="H63" s="228" t="s">
        <v>1096</v>
      </c>
      <c r="I63" s="221" t="s">
        <v>1171</v>
      </c>
      <c r="J63" s="150" t="s">
        <v>190</v>
      </c>
      <c r="K63" s="169"/>
      <c r="L63" s="150"/>
      <c r="M63" s="168" t="str">
        <f>IF(B63&gt;1,VLOOKUP(B63,DB!$D$4:$F$800,3,0),"")</f>
        <v>PURAWISATA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0.3496522801</v>
      </c>
      <c r="AE63" s="133">
        <f t="shared" si="41"/>
        <v>0.4236111111</v>
      </c>
    </row>
    <row r="64">
      <c r="A64" s="115">
        <v>47.0</v>
      </c>
      <c r="B64" s="115" t="s">
        <v>100</v>
      </c>
      <c r="C64" s="117" t="str">
        <f>IF(B64&gt;1,VLOOKUP(B64,DB!$D$4:$E$800,2,0),"")</f>
        <v>A 320</v>
      </c>
      <c r="D64" s="252">
        <v>0.36671597222448327</v>
      </c>
      <c r="E64" s="229" t="b">
        <v>1</v>
      </c>
      <c r="F64" s="119">
        <v>0.396307708331733</v>
      </c>
      <c r="G64" s="192" t="b">
        <v>1</v>
      </c>
      <c r="H64" s="230" t="s">
        <v>1084</v>
      </c>
      <c r="I64" s="122" t="str">
        <f>IF(K64&gt;1,VLOOKUP(K64,DB!$A$4:$B$500,2,0),"")</f>
        <v>WARR</v>
      </c>
      <c r="J64" s="123" t="str">
        <f>IF(L64&gt;1,VLOOKUP(L64,DB!$A$4:$B$500,2,0),"")</f>
        <v>WARR</v>
      </c>
      <c r="K64" s="124" t="s">
        <v>206</v>
      </c>
      <c r="L64" s="120" t="s">
        <v>220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0.3667159722</v>
      </c>
      <c r="AE64" s="133">
        <f t="shared" si="41"/>
        <v>0.3963077083</v>
      </c>
    </row>
    <row r="65">
      <c r="A65" s="168">
        <v>48.0</v>
      </c>
      <c r="B65" s="168" t="s">
        <v>842</v>
      </c>
      <c r="C65" s="146" t="str">
        <f>IF(B65&gt;1,VLOOKUP(B65,DB!$D$4:$E$800,2,0),"")</f>
        <v>AVANTI</v>
      </c>
      <c r="D65" s="259">
        <v>0.3725920370343374</v>
      </c>
      <c r="E65" s="231" t="b">
        <v>1</v>
      </c>
      <c r="F65" s="148">
        <v>0.45256539351976244</v>
      </c>
      <c r="G65" s="190" t="b">
        <v>1</v>
      </c>
      <c r="H65" s="228" t="s">
        <v>1092</v>
      </c>
      <c r="I65" s="221" t="s">
        <v>1135</v>
      </c>
      <c r="J65" s="150" t="s">
        <v>1175</v>
      </c>
      <c r="K65" s="169"/>
      <c r="L65" s="150"/>
      <c r="M65" s="168" t="s">
        <v>701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0.372592037</v>
      </c>
      <c r="AE65" s="133">
        <f t="shared" si="41"/>
        <v>0.4525653935</v>
      </c>
    </row>
    <row r="66">
      <c r="A66" s="115">
        <v>49.0</v>
      </c>
      <c r="B66" s="115" t="s">
        <v>418</v>
      </c>
      <c r="C66" s="117" t="str">
        <f>IF(B66&gt;1,VLOOKUP(B66,DB!$D$4:$E$800,2,0),"")</f>
        <v>A 320</v>
      </c>
      <c r="D66" s="252">
        <v>0.4111111111111111</v>
      </c>
      <c r="E66" s="229" t="b">
        <v>1</v>
      </c>
      <c r="F66" s="119">
        <v>0.4479166666666667</v>
      </c>
      <c r="G66" s="192" t="b">
        <v>1</v>
      </c>
      <c r="H66" s="230" t="s">
        <v>1087</v>
      </c>
      <c r="I66" s="122" t="str">
        <f>IF(K66&gt;1,VLOOKUP(K66,DB!$A$4:$B$500,2,0),"")</f>
        <v>WARR</v>
      </c>
      <c r="J66" s="123" t="str">
        <f>IF(L66&gt;1,VLOOKUP(L66,DB!$A$4:$B$500,2,0),"")</f>
        <v>WAHI</v>
      </c>
      <c r="K66" s="124" t="s">
        <v>489</v>
      </c>
      <c r="L66" s="120" t="s">
        <v>467</v>
      </c>
      <c r="M66" s="115" t="str">
        <f>IF(B66&gt;1,VLOOKUP(B66,DB!$D$4:$F$800,3,0),"")</f>
        <v>CITILINK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0.4111111111</v>
      </c>
      <c r="AE66" s="133">
        <f t="shared" si="41"/>
        <v>0.4479166667</v>
      </c>
    </row>
    <row r="67">
      <c r="A67" s="168">
        <v>50.0</v>
      </c>
      <c r="B67" s="168" t="s">
        <v>83</v>
      </c>
      <c r="C67" s="146" t="str">
        <f>IF(B67&gt;1,VLOOKUP(B67,DB!$D$4:$E$800,2,0),"")</f>
        <v>A 320</v>
      </c>
      <c r="D67" s="259">
        <v>0.42777777777777776</v>
      </c>
      <c r="E67" s="231" t="b">
        <v>1</v>
      </c>
      <c r="F67" s="148">
        <v>0.4673611111111111</v>
      </c>
      <c r="G67" s="190" t="b">
        <v>1</v>
      </c>
      <c r="H67" s="228" t="s">
        <v>1080</v>
      </c>
      <c r="I67" s="152" t="str">
        <f>IF(K67&gt;1,VLOOKUP(K67,DB!$A$4:$B$500,2,0),"")</f>
        <v>WARA</v>
      </c>
      <c r="J67" s="153" t="str">
        <f>IF(L67&gt;1,VLOOKUP(L67,DB!$A$4:$B$500,2,0),"")</f>
        <v>WARA</v>
      </c>
      <c r="K67" s="169" t="s">
        <v>264</v>
      </c>
      <c r="L67" s="150" t="s">
        <v>271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0.4277777778</v>
      </c>
      <c r="AE67" s="133">
        <f t="shared" si="41"/>
        <v>0.4673611111</v>
      </c>
    </row>
    <row r="68">
      <c r="A68" s="115">
        <v>51.0</v>
      </c>
      <c r="B68" s="115" t="s">
        <v>801</v>
      </c>
      <c r="C68" s="117" t="str">
        <f>IF(B68&gt;1,VLOOKUP(B68,DB!$D$4:$E$800,2,0),"")</f>
        <v>G V</v>
      </c>
      <c r="D68" s="264">
        <v>0.40566776620107703</v>
      </c>
      <c r="E68" s="232" t="b">
        <v>1</v>
      </c>
      <c r="F68" s="233">
        <v>0.4618055555555556</v>
      </c>
      <c r="G68" s="234" t="b">
        <v>1</v>
      </c>
      <c r="H68" s="235" t="s">
        <v>1079</v>
      </c>
      <c r="I68" s="219" t="s">
        <v>1171</v>
      </c>
      <c r="J68" s="120" t="s">
        <v>1178</v>
      </c>
      <c r="K68" s="236"/>
      <c r="L68" s="227"/>
      <c r="M68" s="115" t="str">
        <f>IF(B68&gt;1,VLOOKUP(B68,DB!$D$4:$F$800,3,0),"")</f>
        <v>TRAVIRA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0.4056677662</v>
      </c>
      <c r="AE68" s="133">
        <f t="shared" si="41"/>
        <v>0.4618055556</v>
      </c>
    </row>
    <row r="69">
      <c r="A69" s="168">
        <v>52.0</v>
      </c>
      <c r="B69" s="168" t="s">
        <v>413</v>
      </c>
      <c r="C69" s="146" t="str">
        <f>IF(B69&gt;1,VLOOKUP(B69,DB!$D$4:$E$800,2,0),"")</f>
        <v>A 320</v>
      </c>
      <c r="D69" s="259">
        <v>0.4909722222222222</v>
      </c>
      <c r="E69" s="231" t="b">
        <v>1</v>
      </c>
      <c r="F69" s="148">
        <v>0.536039120372152</v>
      </c>
      <c r="G69" s="190" t="b">
        <v>1</v>
      </c>
      <c r="H69" s="228" t="s">
        <v>1084</v>
      </c>
      <c r="I69" s="152" t="str">
        <f>IF(K69&gt;1,VLOOKUP(K69,DB!$A$4:$B$500,2,0),"")</f>
        <v>WIMN</v>
      </c>
      <c r="J69" s="153" t="str">
        <f>IF(L69&gt;1,VLOOKUP(L69,DB!$A$4:$B$500,2,0),"")</f>
        <v>WARA</v>
      </c>
      <c r="K69" s="169" t="s">
        <v>437</v>
      </c>
      <c r="L69" s="150" t="s">
        <v>483</v>
      </c>
      <c r="M69" s="168" t="str">
        <f>IF(B69&gt;1,VLOOKUP(B69,DB!$D$4:$F$800,3,0),"")</f>
        <v>CITILINK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0.4909722222</v>
      </c>
      <c r="AE69" s="133">
        <f t="shared" si="41"/>
        <v>0.5360391204</v>
      </c>
    </row>
    <row r="70">
      <c r="A70" s="115">
        <v>53.0</v>
      </c>
      <c r="B70" s="115" t="s">
        <v>534</v>
      </c>
      <c r="C70" s="117" t="str">
        <f>IF(B70&gt;1,VLOOKUP(B70,DB!$D$4:$E$800,2,0),"")</f>
        <v>B 738</v>
      </c>
      <c r="D70" s="252">
        <v>0.4937665161996847</v>
      </c>
      <c r="E70" s="229" t="b">
        <v>1</v>
      </c>
      <c r="F70" s="119">
        <v>0.5325868055515457</v>
      </c>
      <c r="G70" s="192" t="b">
        <v>1</v>
      </c>
      <c r="H70" s="230" t="s">
        <v>1087</v>
      </c>
      <c r="I70" s="122" t="str">
        <f>IF(K70&gt;1,VLOOKUP(K70,DB!$A$4:$B$500,2,0),"")</f>
        <v>WIMM</v>
      </c>
      <c r="J70" s="123" t="str">
        <f>IF(L70&gt;1,VLOOKUP(L70,DB!$A$4:$B$500,2,0),"")</f>
        <v>WARR</v>
      </c>
      <c r="K70" s="124" t="s">
        <v>73</v>
      </c>
      <c r="L70" s="120" t="s">
        <v>74</v>
      </c>
      <c r="M70" s="115" t="str">
        <f>IF(B70&gt;1,VLOOKUP(B70,DB!$D$4:$F$800,3,0),"")</f>
        <v>GARUDA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0.4937665162</v>
      </c>
      <c r="AE70" s="133">
        <f t="shared" si="41"/>
        <v>0.5325868056</v>
      </c>
      <c r="AF70" s="248" t="s">
        <v>1180</v>
      </c>
    </row>
    <row r="71">
      <c r="A71" s="168">
        <v>54.0</v>
      </c>
      <c r="B71" s="168" t="s">
        <v>833</v>
      </c>
      <c r="C71" s="146" t="str">
        <f>IF(B71&gt;1,VLOOKUP(B71,DB!$D$4:$E$800,2,0),"")</f>
        <v>B 733</v>
      </c>
      <c r="D71" s="259">
        <v>0.4638888888888889</v>
      </c>
      <c r="E71" s="231" t="b">
        <v>1</v>
      </c>
      <c r="F71" s="148">
        <v>0.5097222222222222</v>
      </c>
      <c r="G71" s="190" t="b">
        <v>1</v>
      </c>
      <c r="H71" s="228" t="s">
        <v>1101</v>
      </c>
      <c r="I71" s="152" t="str">
        <f>IF(K71&gt;1,VLOOKUP(K71,DB!$A$4:$B$500,2,0),"")</f>
        <v>WAAA</v>
      </c>
      <c r="J71" s="153" t="str">
        <f>IF(L71&gt;1,VLOOKUP(L71,DB!$A$4:$B$500,2,0),"")</f>
        <v>WAGG</v>
      </c>
      <c r="K71" s="169" t="s">
        <v>326</v>
      </c>
      <c r="L71" s="150" t="s">
        <v>300</v>
      </c>
      <c r="M71" s="168" t="str">
        <f>IF(B71&gt;1,VLOOKUP(B71,DB!$D$4:$F$800,3,0),"")</f>
        <v>TRIGANA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0.4638888889</v>
      </c>
      <c r="AE71" s="133">
        <f t="shared" si="41"/>
        <v>0.5097222222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853</v>
      </c>
      <c r="C72" s="117" t="str">
        <f>IF(B72&gt;1,VLOOKUP(B72,DB!$D$4:$E$800,2,0),"")</f>
        <v>FAL 8X</v>
      </c>
      <c r="D72" s="264">
        <v>0.4375</v>
      </c>
      <c r="E72" s="232" t="b">
        <v>1</v>
      </c>
      <c r="F72" s="233">
        <v>0.45208333333333334</v>
      </c>
      <c r="G72" s="234" t="b">
        <v>1</v>
      </c>
      <c r="H72" s="235" t="s">
        <v>1096</v>
      </c>
      <c r="I72" s="219" t="s">
        <v>1360</v>
      </c>
      <c r="J72" s="120" t="s">
        <v>1178</v>
      </c>
      <c r="K72" s="236"/>
      <c r="L72" s="227"/>
      <c r="M72" s="115" t="s">
        <v>1153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0.4375</v>
      </c>
      <c r="AE72" s="133">
        <f t="shared" si="41"/>
        <v>0.4520833333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310</v>
      </c>
      <c r="C73" s="146" t="str">
        <f>IF(B73&gt;1,VLOOKUP(B73,DB!$D$4:$E$800,2,0),"")</f>
        <v>A 320</v>
      </c>
      <c r="D73" s="259">
        <v>0.4826388888888889</v>
      </c>
      <c r="E73" s="231" t="b">
        <v>1</v>
      </c>
      <c r="F73" s="148">
        <v>0.5429082638875116</v>
      </c>
      <c r="G73" s="190" t="b">
        <v>1</v>
      </c>
      <c r="H73" s="228" t="s">
        <v>1076</v>
      </c>
      <c r="I73" s="152" t="str">
        <f>IF(K73&gt;1,VLOOKUP(K73,DB!$A$4:$B$500,2,0),"")</f>
        <v>WAHQ</v>
      </c>
      <c r="J73" s="153" t="str">
        <f>IF(L73&gt;1,VLOOKUP(L73,DB!$A$4:$B$500,2,0),"")</f>
        <v>WIMM</v>
      </c>
      <c r="K73" s="169" t="s">
        <v>147</v>
      </c>
      <c r="L73" s="150" t="s">
        <v>141</v>
      </c>
      <c r="M73" s="168" t="str">
        <f>IF(B73&gt;1,VLOOKUP(B73,DB!$D$4:$F$800,3,0),"")</f>
        <v>BATIK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>
        <f t="shared" si="40"/>
        <v>0.4826388889</v>
      </c>
      <c r="AE73" s="133">
        <f t="shared" si="41"/>
        <v>0.5429082639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186</v>
      </c>
      <c r="C74" s="117" t="str">
        <f>IF(B74&gt;1,VLOOKUP(B74,DB!$D$4:$E$800,2,0),"")</f>
        <v>A 320</v>
      </c>
      <c r="D74" s="252">
        <v>0.49930555555555556</v>
      </c>
      <c r="E74" s="229" t="b">
        <v>1</v>
      </c>
      <c r="F74" s="119">
        <v>0.5377633680545841</v>
      </c>
      <c r="G74" s="192" t="b">
        <v>1</v>
      </c>
      <c r="H74" s="230" t="s">
        <v>1077</v>
      </c>
      <c r="I74" s="122" t="str">
        <f>IF(K74&gt;1,VLOOKUP(K74,DB!$A$4:$B$500,2,0),"")</f>
        <v>WARR</v>
      </c>
      <c r="J74" s="123" t="str">
        <f>IF(L74&gt;1,VLOOKUP(L74,DB!$A$4:$B$500,2,0),"")</f>
        <v>WIPP</v>
      </c>
      <c r="K74" s="124" t="s">
        <v>218</v>
      </c>
      <c r="L74" s="120" t="s">
        <v>152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1</v>
      </c>
      <c r="AA74" s="64"/>
      <c r="AC74" s="133"/>
      <c r="AD74" s="133">
        <f t="shared" si="40"/>
        <v>0.4993055556</v>
      </c>
      <c r="AE74" s="133">
        <f t="shared" si="41"/>
        <v>0.5377633681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310</v>
      </c>
      <c r="C75" s="146" t="str">
        <f>IF(B75&gt;1,VLOOKUP(B75,DB!$D$4:$E$800,2,0),"")</f>
        <v>A 320</v>
      </c>
      <c r="D75" s="259">
        <v>0.48668238426034804</v>
      </c>
      <c r="E75" s="231" t="b">
        <v>1</v>
      </c>
      <c r="F75" s="148">
        <v>0.5201388888888889</v>
      </c>
      <c r="G75" s="190" t="b">
        <v>1</v>
      </c>
      <c r="H75" s="228" t="s">
        <v>1080</v>
      </c>
      <c r="I75" s="152" t="str">
        <f>IF(K75&gt;1,VLOOKUP(K75,DB!$A$4:$B$500,2,0),"")</f>
        <v>WAHI</v>
      </c>
      <c r="J75" s="153" t="str">
        <f>IF(L75&gt;1,VLOOKUP(L75,DB!$A$4:$B$500,2,0),"")</f>
        <v>WARR</v>
      </c>
      <c r="K75" s="169" t="s">
        <v>247</v>
      </c>
      <c r="L75" s="150" t="s">
        <v>216</v>
      </c>
      <c r="M75" s="168" t="str">
        <f>IF(B75&gt;1,VLOOKUP(B75,DB!$D$4:$F$800,3,0),"")</f>
        <v>BATIK AIR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0.4866823843</v>
      </c>
      <c r="AE75" s="133">
        <f t="shared" si="41"/>
        <v>0.5201388889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708</v>
      </c>
      <c r="C76" s="117" t="str">
        <f>IF(B76&gt;1,VLOOKUP(B76,DB!$D$4:$E$800,2,0),"")</f>
        <v>BBJ</v>
      </c>
      <c r="D76" s="252">
        <v>0.47430555555555554</v>
      </c>
      <c r="E76" s="229" t="b">
        <v>1</v>
      </c>
      <c r="F76" s="119">
        <v>0.5477071180503117</v>
      </c>
      <c r="G76" s="192" t="b">
        <v>1</v>
      </c>
      <c r="H76" s="230" t="s">
        <v>1092</v>
      </c>
      <c r="I76" s="219" t="s">
        <v>1145</v>
      </c>
      <c r="J76" s="120" t="s">
        <v>1178</v>
      </c>
      <c r="K76" s="124"/>
      <c r="L76" s="120"/>
      <c r="M76" s="115" t="str">
        <f>IF(B76&gt;1,VLOOKUP(B76,DB!$D$4:$F$800,3,0),"")</f>
        <v>JIP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0.4743055556</v>
      </c>
      <c r="AE76" s="133">
        <f t="shared" si="41"/>
        <v>0.5477071181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299</v>
      </c>
      <c r="C77" s="146" t="str">
        <f>IF(B77&gt;1,VLOOKUP(B77,DB!$D$4:$E$800,2,0),"")</f>
        <v>A 320</v>
      </c>
      <c r="D77" s="259">
        <v>0.5041666666666667</v>
      </c>
      <c r="E77" s="231" t="b">
        <v>1</v>
      </c>
      <c r="F77" s="148">
        <v>0.5866987500048708</v>
      </c>
      <c r="G77" s="190" t="b">
        <v>1</v>
      </c>
      <c r="H77" s="228" t="s">
        <v>1079</v>
      </c>
      <c r="I77" s="152" t="str">
        <f>IF(K77&gt;1,VLOOKUP(K77,DB!$A$4:$B$500,2,0),"")</f>
        <v>WAHS</v>
      </c>
      <c r="J77" s="153" t="str">
        <f>IF(L77&gt;1,VLOOKUP(L77,DB!$A$4:$B$500,2,0),"")</f>
        <v>WIEE</v>
      </c>
      <c r="K77" s="169" t="s">
        <v>256</v>
      </c>
      <c r="L77" s="150" t="s">
        <v>183</v>
      </c>
      <c r="M77" s="168" t="str">
        <f>IF(B77&gt;1,VLOOKUP(B77,DB!$D$4:$F$800,3,0),"")</f>
        <v>BATIK AIR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0.5041666667</v>
      </c>
      <c r="AE77" s="133">
        <f t="shared" si="41"/>
        <v>0.58669875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823</v>
      </c>
      <c r="C78" s="117" t="str">
        <f>IF(B78&gt;1,VLOOKUP(B78,DB!$D$4:$E$800,2,0),"")</f>
        <v>B 733</v>
      </c>
      <c r="D78" s="252">
        <v>0.5339031712937867</v>
      </c>
      <c r="E78" s="229" t="b">
        <v>1</v>
      </c>
      <c r="F78" s="119">
        <v>0.6694444444444444</v>
      </c>
      <c r="G78" s="192" t="b">
        <v>1</v>
      </c>
      <c r="H78" s="230" t="s">
        <v>1097</v>
      </c>
      <c r="I78" s="122" t="str">
        <f>IF(K78&gt;1,VLOOKUP(K78,DB!$A$4:$B$500,2,0),"")</f>
        <v>WALL</v>
      </c>
      <c r="J78" s="123" t="str">
        <f>IF(L78&gt;1,VLOOKUP(L78,DB!$A$4:$B$500,2,0),"")</f>
        <v>WIOO</v>
      </c>
      <c r="K78" s="124" t="s">
        <v>353</v>
      </c>
      <c r="L78" s="120" t="s">
        <v>388</v>
      </c>
      <c r="M78" s="115" t="str">
        <f>IF(B78&gt;1,VLOOKUP(B78,DB!$D$4:$F$800,3,0),"")</f>
        <v>TRIGANA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0.5339031713</v>
      </c>
      <c r="AE78" s="133">
        <f t="shared" si="41"/>
        <v>0.6694444444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100</v>
      </c>
      <c r="C79" s="146" t="str">
        <f>IF(B79&gt;1,VLOOKUP(B79,DB!$D$4:$E$800,2,0),"")</f>
        <v>A 320</v>
      </c>
      <c r="D79" s="259">
        <v>0.5402777777777777</v>
      </c>
      <c r="E79" s="231" t="b">
        <v>1</v>
      </c>
      <c r="F79" s="148">
        <v>0.5736111111111111</v>
      </c>
      <c r="G79" s="190" t="b">
        <v>1</v>
      </c>
      <c r="H79" s="228" t="s">
        <v>1078</v>
      </c>
      <c r="I79" s="152" t="str">
        <f>IF(K79&gt;1,VLOOKUP(K79,DB!$A$4:$B$500,2,0),"")</f>
        <v>WARR</v>
      </c>
      <c r="J79" s="153" t="str">
        <f>IF(L79&gt;1,VLOOKUP(L79,DB!$A$4:$B$500,2,0),"")</f>
        <v>WARR</v>
      </c>
      <c r="K79" s="169" t="s">
        <v>226</v>
      </c>
      <c r="L79" s="150" t="s">
        <v>198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0.5402777778</v>
      </c>
      <c r="AE79" s="133">
        <f t="shared" si="41"/>
        <v>0.5736111111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1055</v>
      </c>
      <c r="C80" s="117" t="str">
        <f>IF(B80&gt;1,VLOOKUP(B80,DB!$D$4:$E$800,2,0),"")</f>
        <v>CL 60</v>
      </c>
      <c r="D80" s="252">
        <v>0.5520833333333334</v>
      </c>
      <c r="E80" s="229" t="b">
        <v>1</v>
      </c>
      <c r="F80" s="119">
        <v>0.6235900000028778</v>
      </c>
      <c r="G80" s="192" t="b">
        <v>1</v>
      </c>
      <c r="H80" s="230" t="s">
        <v>1096</v>
      </c>
      <c r="I80" s="219" t="s">
        <v>1156</v>
      </c>
      <c r="J80" s="120" t="s">
        <v>1350</v>
      </c>
      <c r="K80" s="124"/>
      <c r="L80" s="120" t="s">
        <v>1361</v>
      </c>
      <c r="M80" s="115" t="s">
        <v>329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0.5520833333</v>
      </c>
      <c r="AE80" s="133">
        <f t="shared" si="41"/>
        <v>0.62359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827</v>
      </c>
      <c r="C81" s="146" t="str">
        <f>IF(B81&gt;1,VLOOKUP(B81,DB!$D$4:$E$800,2,0),"")</f>
        <v>B 733</v>
      </c>
      <c r="D81" s="259">
        <v>0.5576388888888889</v>
      </c>
      <c r="E81" s="231" t="b">
        <v>1</v>
      </c>
      <c r="F81" s="148">
        <v>0.6583333333333333</v>
      </c>
      <c r="G81" s="190" t="b">
        <v>1</v>
      </c>
      <c r="H81" s="228" t="s">
        <v>1101</v>
      </c>
      <c r="I81" s="152" t="str">
        <f>IF(K81&gt;1,VLOOKUP(K81,DB!$A$4:$B$500,2,0),"")</f>
        <v>WIOO</v>
      </c>
      <c r="J81" s="153" t="str">
        <f>IF(L81&gt;1,VLOOKUP(L81,DB!$A$4:$B$500,2,0),"")</f>
        <v>WAOO</v>
      </c>
      <c r="K81" s="169" t="s">
        <v>384</v>
      </c>
      <c r="L81" s="150" t="s">
        <v>341</v>
      </c>
      <c r="M81" s="168" t="str">
        <f>IF(B81&gt;1,VLOOKUP(B81,DB!$D$4:$F$800,3,0),"")</f>
        <v>TRIGANA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0.5576388889</v>
      </c>
      <c r="AE81" s="133">
        <f t="shared" si="41"/>
        <v>0.6583333333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418</v>
      </c>
      <c r="C82" s="117" t="str">
        <f>IF(B82&gt;1,VLOOKUP(B82,DB!$D$4:$E$800,2,0),"")</f>
        <v>A 320</v>
      </c>
      <c r="D82" s="252">
        <v>0.5605996064841747</v>
      </c>
      <c r="E82" s="229" t="b">
        <v>1</v>
      </c>
      <c r="F82" s="119">
        <v>0.5955041550914757</v>
      </c>
      <c r="G82" s="192" t="b">
        <v>1</v>
      </c>
      <c r="H82" s="230" t="s">
        <v>1087</v>
      </c>
      <c r="I82" s="122" t="str">
        <f>IF(K82&gt;1,VLOOKUP(K82,DB!$A$4:$B$500,2,0),"")</f>
        <v>WAHI</v>
      </c>
      <c r="J82" s="123" t="str">
        <f>IF(L82&gt;1,VLOOKUP(L82,DB!$A$4:$B$500,2,0),"")</f>
        <v>WAHI</v>
      </c>
      <c r="K82" s="124" t="s">
        <v>579</v>
      </c>
      <c r="L82" s="120" t="s">
        <v>577</v>
      </c>
      <c r="M82" s="115" t="str">
        <f>IF(B82&gt;1,VLOOKUP(B82,DB!$D$4:$F$800,3,0),"")</f>
        <v>CITILINK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0.5605996065</v>
      </c>
      <c r="AE82" s="133">
        <f t="shared" si="41"/>
        <v>0.5955041551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166</v>
      </c>
      <c r="C83" s="146" t="str">
        <f>IF(B83&gt;1,VLOOKUP(B83,DB!$D$4:$E$800,2,0),"")</f>
        <v>A 320</v>
      </c>
      <c r="D83" s="259">
        <v>0.5737098148165387</v>
      </c>
      <c r="E83" s="231" t="b">
        <v>1</v>
      </c>
      <c r="F83" s="148">
        <v>0.6777777777777778</v>
      </c>
      <c r="G83" s="190" t="b">
        <v>1</v>
      </c>
      <c r="H83" s="228" t="s">
        <v>1081</v>
      </c>
      <c r="I83" s="152" t="str">
        <f>IF(K83&gt;1,VLOOKUP(K83,DB!$A$4:$B$500,2,0),"")</f>
        <v>WADD</v>
      </c>
      <c r="J83" s="153" t="str">
        <f>IF(L83&gt;1,VLOOKUP(L83,DB!$A$4:$B$500,2,0),"")</f>
        <v>WIPP</v>
      </c>
      <c r="K83" s="169" t="s">
        <v>189</v>
      </c>
      <c r="L83" s="150" t="s">
        <v>167</v>
      </c>
      <c r="M83" s="168" t="str">
        <f>IF(B83&gt;1,VLOOKUP(B83,DB!$D$4:$F$800,3,0),"")</f>
        <v>BATIK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0.5737098148</v>
      </c>
      <c r="AE83" s="133">
        <f t="shared" si="41"/>
        <v>0.6777777778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383</v>
      </c>
      <c r="C84" s="117" t="str">
        <f>IF(B84&gt;1,VLOOKUP(B84,DB!$D$4:$E$800,2,0),"")</f>
        <v>A 320</v>
      </c>
      <c r="D84" s="252">
        <v>0.5756944444444444</v>
      </c>
      <c r="E84" s="229" t="b">
        <v>1</v>
      </c>
      <c r="F84" s="119">
        <v>0.6083333333333333</v>
      </c>
      <c r="G84" s="192" t="b">
        <v>1</v>
      </c>
      <c r="H84" s="230" t="s">
        <v>1084</v>
      </c>
      <c r="I84" s="122" t="str">
        <f>IF(K84&gt;1,VLOOKUP(K84,DB!$A$4:$B$500,2,0),"")</f>
        <v>WIPP</v>
      </c>
      <c r="J84" s="123" t="str">
        <f>IF(L84&gt;1,VLOOKUP(L84,DB!$A$4:$B$500,2,0),"")</f>
        <v>WARR</v>
      </c>
      <c r="K84" s="124" t="s">
        <v>465</v>
      </c>
      <c r="L84" s="120" t="s">
        <v>495</v>
      </c>
      <c r="M84" s="115" t="str">
        <f>IF(B84&gt;1,VLOOKUP(B84,DB!$D$4:$F$800,3,0),"")</f>
        <v>CITILINK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0.5756944444</v>
      </c>
      <c r="AE84" s="133">
        <f t="shared" si="41"/>
        <v>0.6083333333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760</v>
      </c>
      <c r="C85" s="146" t="str">
        <f>IF(B85&gt;1,VLOOKUP(B85,DB!$D$4:$E$800,2,0),"")</f>
        <v>PH 300</v>
      </c>
      <c r="D85" s="259">
        <v>0.5986111111111111</v>
      </c>
      <c r="E85" s="231" t="b">
        <v>1</v>
      </c>
      <c r="F85" s="148">
        <v>0.6138888888888889</v>
      </c>
      <c r="G85" s="190" t="b">
        <v>1</v>
      </c>
      <c r="H85" s="228" t="s">
        <v>1092</v>
      </c>
      <c r="I85" s="221" t="s">
        <v>190</v>
      </c>
      <c r="J85" s="150" t="s">
        <v>1171</v>
      </c>
      <c r="K85" s="169"/>
      <c r="L85" s="150"/>
      <c r="M85" s="168" t="str">
        <f>IF(B85&gt;1,VLOOKUP(B85,DB!$D$4:$F$800,3,0),"")</f>
        <v>PURAWISATA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0.5986111111</v>
      </c>
      <c r="AE85" s="133">
        <f t="shared" si="41"/>
        <v>0.6138888889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83</v>
      </c>
      <c r="C86" s="117" t="str">
        <f>IF(B86&gt;1,VLOOKUP(B86,DB!$D$4:$E$800,2,0),"")</f>
        <v>A 320</v>
      </c>
      <c r="D86" s="252">
        <v>0.61875</v>
      </c>
      <c r="E86" s="229" t="b">
        <v>1</v>
      </c>
      <c r="F86" s="119">
        <v>0.6687646990758367</v>
      </c>
      <c r="G86" s="192" t="b">
        <v>1</v>
      </c>
      <c r="H86" s="230" t="s">
        <v>1080</v>
      </c>
      <c r="I86" s="122" t="str">
        <f>IF(K86&gt;1,VLOOKUP(K86,DB!$A$4:$B$500,2,0),"")</f>
        <v>WARA</v>
      </c>
      <c r="J86" s="123" t="str">
        <f>IF(L86&gt;1,VLOOKUP(L86,DB!$A$4:$B$500,2,0),"")</f>
        <v>WADD</v>
      </c>
      <c r="K86" s="124" t="s">
        <v>269</v>
      </c>
      <c r="L86" s="120" t="s">
        <v>196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0.61875</v>
      </c>
      <c r="AE86" s="133">
        <f t="shared" si="41"/>
        <v>0.6687646991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801</v>
      </c>
      <c r="C87" s="146" t="str">
        <f>IF(B87&gt;1,VLOOKUP(B87,DB!$D$4:$E$800,2,0),"")</f>
        <v>G V</v>
      </c>
      <c r="D87" s="259">
        <v>0.6243055555555556</v>
      </c>
      <c r="E87" s="231" t="b">
        <v>1</v>
      </c>
      <c r="F87" s="148">
        <v>0.6423611111111112</v>
      </c>
      <c r="G87" s="190" t="b">
        <v>1</v>
      </c>
      <c r="H87" s="228" t="s">
        <v>1079</v>
      </c>
      <c r="I87" s="221" t="s">
        <v>1178</v>
      </c>
      <c r="J87" s="150" t="s">
        <v>1171</v>
      </c>
      <c r="K87" s="169"/>
      <c r="L87" s="150"/>
      <c r="M87" s="168" t="str">
        <f>IF(B87&gt;1,VLOOKUP(B87,DB!$D$4:$F$800,3,0),"")</f>
        <v>TRAVIRA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0.6243055556</v>
      </c>
      <c r="AE87" s="133">
        <f t="shared" si="41"/>
        <v>0.6423611111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715</v>
      </c>
      <c r="C88" s="117" t="str">
        <f>IF(B88&gt;1,VLOOKUP(B88,DB!$D$4:$E$800,2,0),"")</f>
        <v>ATR 72</v>
      </c>
      <c r="D88" s="264">
        <v>0.6430555555555556</v>
      </c>
      <c r="E88" s="232" t="b">
        <v>1</v>
      </c>
      <c r="F88" s="233"/>
      <c r="G88" s="234" t="b">
        <v>0</v>
      </c>
      <c r="H88" s="235" t="s">
        <v>1076</v>
      </c>
      <c r="I88" s="122" t="str">
        <f>IF(K88&gt;1,VLOOKUP(K88,DB!$A$4:$B$500,2,0),"")</f>
        <v>WIDM</v>
      </c>
      <c r="J88" s="123" t="str">
        <f>IF(L88&gt;1,VLOOKUP(L88,DB!$A$4:$B$500,2,0),"")</f>
        <v/>
      </c>
      <c r="K88" s="236" t="s">
        <v>424</v>
      </c>
      <c r="L88" s="227"/>
      <c r="M88" s="115" t="str">
        <f>IF(B88&gt;1,VLOOKUP(B88,DB!$D$4:$F$800,3,0),"")</f>
        <v>PELITA</v>
      </c>
      <c r="N88" s="265"/>
      <c r="O88" s="128" t="str">
        <f t="shared" si="34"/>
        <v>RON</v>
      </c>
      <c r="Q88" s="64" t="str">
        <f t="shared" si="35"/>
        <v>A1</v>
      </c>
      <c r="R88" s="64" t="str">
        <f t="shared" si="36"/>
        <v>RON</v>
      </c>
      <c r="S88" s="64" t="str">
        <f t="shared" si="37"/>
        <v>ATR 72</v>
      </c>
      <c r="T88" s="64" t="str">
        <f t="shared" si="38"/>
        <v>PK-PAH</v>
      </c>
      <c r="U88" s="64" t="str">
        <f t="shared" si="39"/>
        <v>PELITA</v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0.6430555556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321</v>
      </c>
      <c r="C89" s="146" t="str">
        <f>IF(B89&gt;1,VLOOKUP(B89,DB!$D$4:$E$800,2,0),"")</f>
        <v>A 320</v>
      </c>
      <c r="D89" s="259">
        <v>0.6368055555555555</v>
      </c>
      <c r="E89" s="231" t="b">
        <v>1</v>
      </c>
      <c r="F89" s="148">
        <v>0.6669033680518623</v>
      </c>
      <c r="G89" s="190" t="b">
        <v>1</v>
      </c>
      <c r="H89" s="228" t="s">
        <v>1078</v>
      </c>
      <c r="I89" s="152" t="str">
        <f>IF(K89&gt;1,VLOOKUP(K89,DB!$A$4:$B$500,2,0),"")</f>
        <v>WAHQ</v>
      </c>
      <c r="J89" s="153" t="str">
        <f>IF(L89&gt;1,VLOOKUP(L89,DB!$A$4:$B$500,2,0),"")</f>
        <v>WAHS</v>
      </c>
      <c r="K89" s="169" t="s">
        <v>235</v>
      </c>
      <c r="L89" s="150" t="s">
        <v>262</v>
      </c>
      <c r="M89" s="168" t="str">
        <f>IF(B89&gt;1,VLOOKUP(B89,DB!$D$4:$F$800,3,0),"")</f>
        <v>BATIK AIR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0.6368055556</v>
      </c>
      <c r="AE89" s="133">
        <f t="shared" si="41"/>
        <v>0.6669033681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778</v>
      </c>
      <c r="C90" s="117" t="str">
        <f>IF(B90&gt;1,VLOOKUP(B90,DB!$D$4:$E$800,2,0),"")</f>
        <v>C 208</v>
      </c>
      <c r="D90" s="252">
        <v>0.6326388888888889</v>
      </c>
      <c r="E90" s="229" t="b">
        <v>1</v>
      </c>
      <c r="F90" s="119">
        <v>0.6594017939787591</v>
      </c>
      <c r="G90" s="192" t="b">
        <v>1</v>
      </c>
      <c r="H90" s="230" t="s">
        <v>1075</v>
      </c>
      <c r="I90" s="122" t="str">
        <f>IF(K90&gt;1,VLOOKUP(K90,DB!$A$4:$B$500,2,0),"")</f>
        <v>WICN</v>
      </c>
      <c r="J90" s="123" t="str">
        <f>IF(L90&gt;1,VLOOKUP(L90,DB!$A$4:$B$500,2,0),"")</f>
        <v>WICN</v>
      </c>
      <c r="K90" s="124" t="s">
        <v>594</v>
      </c>
      <c r="L90" s="120" t="s">
        <v>591</v>
      </c>
      <c r="M90" s="115" t="str">
        <f>IF(B90&gt;1,VLOOKUP(B90,DB!$D$4:$F$800,3,0),"")</f>
        <v>SUSI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0.6326388889</v>
      </c>
      <c r="AE90" s="133">
        <f t="shared" si="41"/>
        <v>0.659401794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186</v>
      </c>
      <c r="C91" s="146" t="str">
        <f>IF(B91&gt;1,VLOOKUP(B91,DB!$D$4:$E$800,2,0),"")</f>
        <v>A 320</v>
      </c>
      <c r="D91" s="259">
        <v>0.6577104166644858</v>
      </c>
      <c r="E91" s="231" t="b">
        <v>1</v>
      </c>
      <c r="F91" s="148">
        <v>0.7041666666666667</v>
      </c>
      <c r="G91" s="190" t="b">
        <v>1</v>
      </c>
      <c r="H91" s="228" t="s">
        <v>1084</v>
      </c>
      <c r="I91" s="152" t="str">
        <f>IF(K91&gt;1,VLOOKUP(K91,DB!$A$4:$B$500,2,0),"")</f>
        <v>WIPP</v>
      </c>
      <c r="J91" s="153" t="str">
        <f>IF(L91&gt;1,VLOOKUP(L91,DB!$A$4:$B$500,2,0),"")</f>
        <v>WARR</v>
      </c>
      <c r="K91" s="169" t="s">
        <v>155</v>
      </c>
      <c r="L91" s="150" t="s">
        <v>202</v>
      </c>
      <c r="M91" s="168" t="str">
        <f>IF(B91&gt;1,VLOOKUP(B91,DB!$D$4:$F$800,3,0),"")</f>
        <v>BATIK AIR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0.6577104167</v>
      </c>
      <c r="AE91" s="133">
        <f t="shared" si="41"/>
        <v>0.7041666667</v>
      </c>
    </row>
    <row r="92">
      <c r="A92" s="115">
        <v>75.0</v>
      </c>
      <c r="B92" s="115" t="s">
        <v>317</v>
      </c>
      <c r="C92" s="117" t="str">
        <f>IF(B92&gt;1,VLOOKUP(B92,DB!$D$4:$E$800,2,0),"")</f>
        <v>A 320</v>
      </c>
      <c r="D92" s="252">
        <v>0.6645833333333333</v>
      </c>
      <c r="E92" s="229" t="b">
        <v>1</v>
      </c>
      <c r="F92" s="119">
        <v>0.7365115509310272</v>
      </c>
      <c r="G92" s="192" t="b">
        <v>1</v>
      </c>
      <c r="H92" s="230" t="s">
        <v>1087</v>
      </c>
      <c r="I92" s="122" t="str">
        <f>IF(K92&gt;1,VLOOKUP(K92,DB!$A$4:$B$500,2,0),"")</f>
        <v>WARR</v>
      </c>
      <c r="J92" s="123" t="str">
        <f>IF(L92&gt;1,VLOOKUP(L92,DB!$A$4:$B$500,2,0),"")</f>
        <v>WAHI</v>
      </c>
      <c r="K92" s="124" t="s">
        <v>214</v>
      </c>
      <c r="L92" s="120" t="s">
        <v>249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0.6645833333</v>
      </c>
      <c r="AE92" s="133">
        <f t="shared" si="41"/>
        <v>0.7365115509</v>
      </c>
    </row>
    <row r="93">
      <c r="A93" s="168">
        <v>76.0</v>
      </c>
      <c r="B93" s="168" t="s">
        <v>413</v>
      </c>
      <c r="C93" s="146" t="str">
        <f>IF(B93&gt;1,VLOOKUP(B93,DB!$D$4:$E$800,2,0),"")</f>
        <v>A 320</v>
      </c>
      <c r="D93" s="259">
        <v>0.6923611111111111</v>
      </c>
      <c r="E93" s="231" t="b">
        <v>1</v>
      </c>
      <c r="F93" s="148">
        <v>0.7255976620363072</v>
      </c>
      <c r="G93" s="190" t="b">
        <v>1</v>
      </c>
      <c r="H93" s="228" t="s">
        <v>1080</v>
      </c>
      <c r="I93" s="152" t="str">
        <f>IF(K93&gt;1,VLOOKUP(K93,DB!$A$4:$B$500,2,0),"")</f>
        <v>WARA</v>
      </c>
      <c r="J93" s="153" t="str">
        <f>IF(L93&gt;1,VLOOKUP(L93,DB!$A$4:$B$500,2,0),"")</f>
        <v>WIMM</v>
      </c>
      <c r="K93" s="169" t="s">
        <v>485</v>
      </c>
      <c r="L93" s="150" t="s">
        <v>439</v>
      </c>
      <c r="M93" s="168" t="str">
        <f>IF(B93&gt;1,VLOOKUP(B93,DB!$D$4:$F$800,3,0),"")</f>
        <v>CITILINK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0.6923611111</v>
      </c>
      <c r="AE93" s="133">
        <f t="shared" si="41"/>
        <v>0.725597662</v>
      </c>
    </row>
    <row r="94">
      <c r="A94" s="115">
        <v>77.0</v>
      </c>
      <c r="B94" s="115" t="s">
        <v>778</v>
      </c>
      <c r="C94" s="117" t="str">
        <f>IF(B94&gt;1,VLOOKUP(B94,DB!$D$4:$E$800,2,0),"")</f>
        <v>C 208</v>
      </c>
      <c r="D94" s="252">
        <v>0.6658776041658712</v>
      </c>
      <c r="E94" s="229" t="b">
        <v>1</v>
      </c>
      <c r="F94" s="119"/>
      <c r="G94" s="192" t="b">
        <v>0</v>
      </c>
      <c r="H94" s="230" t="s">
        <v>1075</v>
      </c>
      <c r="I94" s="219" t="s">
        <v>1351</v>
      </c>
      <c r="J94" s="123" t="str">
        <f>IF(L94&gt;1,VLOOKUP(L94,DB!$A$4:$B$500,2,0),"")</f>
        <v/>
      </c>
      <c r="K94" s="124"/>
      <c r="L94" s="120"/>
      <c r="M94" s="115" t="str">
        <f>IF(B94&gt;1,VLOOKUP(B94,DB!$D$4:$F$800,3,0),"")</f>
        <v>SUSI AIR</v>
      </c>
      <c r="N94" s="193"/>
      <c r="O94" s="128" t="str">
        <f t="shared" si="34"/>
        <v>RON</v>
      </c>
      <c r="Q94" s="64" t="str">
        <f t="shared" si="35"/>
        <v>A0</v>
      </c>
      <c r="R94" s="64" t="str">
        <f t="shared" si="36"/>
        <v>RON</v>
      </c>
      <c r="S94" s="64" t="str">
        <f t="shared" si="37"/>
        <v>C 208</v>
      </c>
      <c r="T94" s="64" t="str">
        <f t="shared" si="38"/>
        <v>PK-VVO</v>
      </c>
      <c r="U94" s="64" t="str">
        <f t="shared" si="39"/>
        <v>SUSI AIR</v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0.6658776042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534</v>
      </c>
      <c r="C95" s="146" t="str">
        <f>IF(B95&gt;1,VLOOKUP(B95,DB!$D$4:$E$800,2,0),"")</f>
        <v>B 738</v>
      </c>
      <c r="D95" s="259">
        <v>0.6951388888888889</v>
      </c>
      <c r="E95" s="231" t="b">
        <v>1</v>
      </c>
      <c r="F95" s="148">
        <v>0.733433842593513</v>
      </c>
      <c r="G95" s="190" t="b">
        <v>1</v>
      </c>
      <c r="H95" s="228" t="s">
        <v>1092</v>
      </c>
      <c r="I95" s="152" t="str">
        <f>IF(K95&gt;1,VLOOKUP(K95,DB!$A$4:$B$500,2,0),"")</f>
        <v>WARR</v>
      </c>
      <c r="J95" s="153" t="str">
        <f>IF(L95&gt;1,VLOOKUP(L95,DB!$A$4:$B$500,2,0),"")</f>
        <v>WIEE</v>
      </c>
      <c r="K95" s="169" t="s">
        <v>77</v>
      </c>
      <c r="L95" s="150" t="s">
        <v>69</v>
      </c>
      <c r="M95" s="168" t="str">
        <f>IF(B95&gt;1,VLOOKUP(B95,DB!$D$4:$F$800,3,0),"")</f>
        <v>GARUDA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0.6951388889</v>
      </c>
      <c r="AE95" s="133">
        <f t="shared" si="41"/>
        <v>0.7334338426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857</v>
      </c>
      <c r="C96" s="117" t="str">
        <f>IF(B96&gt;1,VLOOKUP(B96,DB!$D$4:$E$800,2,0),"")</f>
        <v>LJ 60</v>
      </c>
      <c r="D96" s="252">
        <v>0.6805555555555556</v>
      </c>
      <c r="E96" s="229" t="b">
        <v>1</v>
      </c>
      <c r="F96" s="119">
        <v>0.7909722222222222</v>
      </c>
      <c r="G96" s="192" t="b">
        <v>1</v>
      </c>
      <c r="H96" s="230" t="s">
        <v>1096</v>
      </c>
      <c r="I96" s="219" t="s">
        <v>1162</v>
      </c>
      <c r="J96" s="120" t="s">
        <v>1362</v>
      </c>
      <c r="K96" s="124"/>
      <c r="L96" s="120"/>
      <c r="M96" s="115" t="s">
        <v>1223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0.6805555556</v>
      </c>
      <c r="AE96" s="133">
        <f t="shared" si="41"/>
        <v>0.7909722222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418</v>
      </c>
      <c r="C97" s="146" t="str">
        <f>IF(B97&gt;1,VLOOKUP(B97,DB!$D$4:$E$800,2,0),"")</f>
        <v>A 320</v>
      </c>
      <c r="D97" s="259">
        <v>0.7034722222222223</v>
      </c>
      <c r="E97" s="231" t="b">
        <v>1</v>
      </c>
      <c r="F97" s="148">
        <v>0.7468582986111869</v>
      </c>
      <c r="G97" s="190" t="b">
        <v>1</v>
      </c>
      <c r="H97" s="228" t="s">
        <v>1078</v>
      </c>
      <c r="I97" s="152" t="str">
        <f>IF(K97&gt;1,VLOOKUP(K97,DB!$A$4:$B$500,2,0),"")</f>
        <v>WAHI</v>
      </c>
      <c r="J97" s="153" t="str">
        <f>IF(L97&gt;1,VLOOKUP(L97,DB!$A$4:$B$500,2,0),"")</f>
        <v>WARR</v>
      </c>
      <c r="K97" s="169" t="s">
        <v>469</v>
      </c>
      <c r="L97" s="150" t="s">
        <v>491</v>
      </c>
      <c r="M97" s="168" t="str">
        <f>IF(B97&gt;1,VLOOKUP(B97,DB!$D$4:$F$800,3,0),"")</f>
        <v>CITILINK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0.7034722222</v>
      </c>
      <c r="AE97" s="133">
        <f t="shared" si="41"/>
        <v>0.7468582986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833</v>
      </c>
      <c r="C98" s="117" t="str">
        <f>IF(B98&gt;1,VLOOKUP(B98,DB!$D$4:$E$800,2,0),"")</f>
        <v>B 733</v>
      </c>
      <c r="D98" s="252">
        <v>0.7118055555555556</v>
      </c>
      <c r="E98" s="229" t="b">
        <v>1</v>
      </c>
      <c r="F98" s="119">
        <v>0.875</v>
      </c>
      <c r="G98" s="192" t="b">
        <v>1</v>
      </c>
      <c r="H98" s="230" t="s">
        <v>1093</v>
      </c>
      <c r="I98" s="122" t="str">
        <f>IF(K98&gt;1,VLOOKUP(K98,DB!$A$4:$B$500,2,0),"")</f>
        <v>WAGG</v>
      </c>
      <c r="J98" s="123" t="str">
        <f>IF(L98&gt;1,VLOOKUP(L98,DB!$A$4:$B$500,2,0),"")</f>
        <v>WIMM</v>
      </c>
      <c r="K98" s="124" t="s">
        <v>304</v>
      </c>
      <c r="L98" s="120" t="s">
        <v>290</v>
      </c>
      <c r="M98" s="115" t="str">
        <f>IF(B98&gt;1,VLOOKUP(B98,DB!$D$4:$F$800,3,0),"")</f>
        <v>TRIGANA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0.7118055556</v>
      </c>
      <c r="AE98" s="133">
        <f t="shared" si="41"/>
        <v>0.875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423</v>
      </c>
      <c r="C99" s="146" t="str">
        <f>IF(B99&gt;1,VLOOKUP(B99,DB!$D$4:$E$800,2,0),"")</f>
        <v>A 320</v>
      </c>
      <c r="D99" s="259">
        <v>0.7208333333333333</v>
      </c>
      <c r="E99" s="231" t="b">
        <v>1</v>
      </c>
      <c r="F99" s="148">
        <v>0.7604166666666666</v>
      </c>
      <c r="G99" s="190" t="b">
        <v>1</v>
      </c>
      <c r="H99" s="228" t="s">
        <v>1084</v>
      </c>
      <c r="I99" s="152" t="str">
        <f>IF(K99&gt;1,VLOOKUP(K99,DB!$A$4:$B$500,2,0),"")</f>
        <v>WADD</v>
      </c>
      <c r="J99" s="153" t="str">
        <f>IF(L99&gt;1,VLOOKUP(L99,DB!$A$4:$B$500,2,0),"")</f>
        <v>WADD</v>
      </c>
      <c r="K99" s="169" t="s">
        <v>518</v>
      </c>
      <c r="L99" s="150" t="s">
        <v>516</v>
      </c>
      <c r="M99" s="168" t="str">
        <f>IF(B99&gt;1,VLOOKUP(B99,DB!$D$4:$F$800,3,0),"")</f>
        <v>CITILINK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0.7208333333</v>
      </c>
      <c r="AE99" s="133">
        <f t="shared" si="41"/>
        <v>0.7604166667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205" t="s">
        <v>100</v>
      </c>
      <c r="C100" s="466" t="str">
        <f>IF(B100&gt;1,VLOOKUP(B100,DB!$D$4:$E$800,2,0),"")</f>
        <v>A 320</v>
      </c>
      <c r="D100" s="264">
        <v>0.7253787615773035</v>
      </c>
      <c r="E100" s="232" t="b">
        <v>1</v>
      </c>
      <c r="F100" s="233">
        <v>0.7652777777777777</v>
      </c>
      <c r="G100" s="192" t="b">
        <v>1</v>
      </c>
      <c r="H100" s="230" t="s">
        <v>1077</v>
      </c>
      <c r="I100" s="122" t="str">
        <f>IF(K100&gt;1,VLOOKUP(K100,DB!$A$4:$B$500,2,0),"")</f>
        <v>WARR</v>
      </c>
      <c r="J100" s="123" t="str">
        <f>IF(L100&gt;1,VLOOKUP(L100,DB!$A$4:$B$500,2,0),"")</f>
        <v>WARR</v>
      </c>
      <c r="K100" s="124" t="s">
        <v>210</v>
      </c>
      <c r="L100" s="120" t="s">
        <v>224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0.7253787616</v>
      </c>
      <c r="AE100" s="133">
        <f t="shared" si="41"/>
        <v>0.7652777778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299</v>
      </c>
      <c r="C101" s="146" t="str">
        <f>IF(B101&gt;1,VLOOKUP(B101,DB!$D$4:$E$800,2,0),"")</f>
        <v>A 320</v>
      </c>
      <c r="D101" s="259">
        <v>0.7597222222222222</v>
      </c>
      <c r="E101" s="231" t="b">
        <v>1</v>
      </c>
      <c r="F101" s="148">
        <v>0.7666666666666667</v>
      </c>
      <c r="G101" s="190" t="b">
        <v>1</v>
      </c>
      <c r="H101" s="228" t="s">
        <v>1080</v>
      </c>
      <c r="I101" s="152" t="str">
        <f>IF(K101&gt;1,VLOOKUP(K101,DB!$A$4:$B$500,2,0),"")</f>
        <v>WIEE</v>
      </c>
      <c r="J101" s="153" t="str">
        <f>IF(L101&gt;1,VLOOKUP(L101,DB!$A$4:$B$500,2,0),"")</f>
        <v>WARR</v>
      </c>
      <c r="K101" s="169" t="s">
        <v>181</v>
      </c>
      <c r="L101" s="150" t="s">
        <v>228</v>
      </c>
      <c r="M101" s="168" t="str">
        <f>IF(B101&gt;1,VLOOKUP(B101,DB!$D$4:$F$800,3,0),"")</f>
        <v>BATIK AIR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0.7597222222</v>
      </c>
      <c r="AE101" s="133">
        <f t="shared" si="41"/>
        <v>0.7666666667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321</v>
      </c>
      <c r="C102" s="117" t="str">
        <f>IF(B102&gt;1,VLOOKUP(B102,DB!$D$4:$E$800,2,0),"")</f>
        <v>A 320</v>
      </c>
      <c r="D102" s="252">
        <v>0.7618055555555555</v>
      </c>
      <c r="E102" s="229" t="b">
        <v>1</v>
      </c>
      <c r="F102" s="119">
        <v>0.79375</v>
      </c>
      <c r="G102" s="192" t="b">
        <v>1</v>
      </c>
      <c r="H102" s="230" t="s">
        <v>1078</v>
      </c>
      <c r="I102" s="122" t="str">
        <f>IF(K102&gt;1,VLOOKUP(K102,DB!$A$4:$B$500,2,0),"")</f>
        <v>WAHS</v>
      </c>
      <c r="J102" s="123" t="str">
        <f>IF(L102&gt;1,VLOOKUP(L102,DB!$A$4:$B$500,2,0),"")</f>
        <v>WIBB</v>
      </c>
      <c r="K102" s="124" t="s">
        <v>260</v>
      </c>
      <c r="L102" s="120" t="s">
        <v>177</v>
      </c>
      <c r="M102" s="115" t="str">
        <f>IF(B102&gt;1,VLOOKUP(B102,DB!$D$4:$F$800,3,0),"")</f>
        <v>BATIK AIR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37</v>
      </c>
      <c r="AA102" s="14"/>
      <c r="AD102" s="133">
        <f t="shared" si="40"/>
        <v>0.7618055556</v>
      </c>
      <c r="AE102" s="133">
        <f t="shared" si="41"/>
        <v>0.79375</v>
      </c>
    </row>
    <row r="103">
      <c r="A103" s="168">
        <v>86.0</v>
      </c>
      <c r="B103" s="331" t="s">
        <v>310</v>
      </c>
      <c r="C103" s="332" t="str">
        <f>IF(B103&gt;1,VLOOKUP(B103,DB!$D$4:$E$800,2,0),"")</f>
        <v>A 320</v>
      </c>
      <c r="D103" s="467">
        <v>0.7805555555555556</v>
      </c>
      <c r="E103" s="231" t="b">
        <v>1</v>
      </c>
      <c r="F103" s="148">
        <v>0.8416666666666667</v>
      </c>
      <c r="G103" s="190" t="b">
        <v>1</v>
      </c>
      <c r="H103" s="228" t="s">
        <v>1084</v>
      </c>
      <c r="I103" s="468" t="str">
        <f>IF(K103&gt;1,VLOOKUP(K103,DB!$A$4:$B$500,2,0),"")</f>
        <v>WIMM</v>
      </c>
      <c r="J103" s="153" t="str">
        <f>IF(L103&gt;1,VLOOKUP(L103,DB!$A$4:$B$500,2,0),"")</f>
        <v>WIPP</v>
      </c>
      <c r="K103" s="469" t="s">
        <v>139</v>
      </c>
      <c r="L103" s="150" t="s">
        <v>161</v>
      </c>
      <c r="M103" s="331" t="str">
        <f>IF(B103&gt;1,VLOOKUP(B103,DB!$D$4:$F$800,3,0),"")</f>
        <v>BATIK AIR</v>
      </c>
      <c r="N103" s="336" t="s">
        <v>1363</v>
      </c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Z102-'17'!Z102</f>
        <v>-1</v>
      </c>
      <c r="AC103" s="133"/>
      <c r="AD103" s="133">
        <f t="shared" si="40"/>
        <v>0.7805555556</v>
      </c>
      <c r="AE103" s="133">
        <f t="shared" si="41"/>
        <v>0.8416666667</v>
      </c>
    </row>
    <row r="104">
      <c r="A104" s="115">
        <v>87.0</v>
      </c>
      <c r="B104" s="115" t="s">
        <v>166</v>
      </c>
      <c r="C104" s="117" t="str">
        <f>IF(B104&gt;1,VLOOKUP(B104,DB!$D$4:$E$800,2,0),"")</f>
        <v>A 320</v>
      </c>
      <c r="D104" s="252">
        <v>0.8076388888888889</v>
      </c>
      <c r="E104" s="229" t="b">
        <v>1</v>
      </c>
      <c r="F104" s="119"/>
      <c r="G104" s="192" t="b">
        <v>0</v>
      </c>
      <c r="H104" s="230" t="s">
        <v>1081</v>
      </c>
      <c r="I104" s="122" t="str">
        <f>IF(K104&gt;1,VLOOKUP(K104,DB!$A$4:$B$500,2,0),"")</f>
        <v>WIPP</v>
      </c>
      <c r="J104" s="123" t="str">
        <f>IF(L104&gt;1,VLOOKUP(L104,DB!$A$4:$B$500,2,0),"")</f>
        <v/>
      </c>
      <c r="K104" s="124" t="s">
        <v>165</v>
      </c>
      <c r="L104" s="120"/>
      <c r="M104" s="115" t="str">
        <f>IF(B104&gt;1,VLOOKUP(B104,DB!$D$4:$F$800,3,0),"")</f>
        <v>BATIK AIR</v>
      </c>
      <c r="N104" s="193"/>
      <c r="O104" s="128" t="str">
        <f t="shared" si="34"/>
        <v>RON</v>
      </c>
      <c r="Q104" s="64" t="str">
        <f t="shared" si="35"/>
        <v>B8</v>
      </c>
      <c r="R104" s="64" t="str">
        <f t="shared" si="36"/>
        <v>RON</v>
      </c>
      <c r="S104" s="64" t="str">
        <f t="shared" si="37"/>
        <v>A 320</v>
      </c>
      <c r="T104" s="64" t="str">
        <f t="shared" si="38"/>
        <v>PK-LAF</v>
      </c>
      <c r="U104" s="64" t="str">
        <f t="shared" si="39"/>
        <v>BATIK AIR</v>
      </c>
      <c r="AC104" s="133"/>
      <c r="AD104" s="133">
        <f t="shared" si="40"/>
        <v>0.8076388889</v>
      </c>
      <c r="AE104" s="133" t="str">
        <f t="shared" si="41"/>
        <v>-</v>
      </c>
    </row>
    <row r="105">
      <c r="A105" s="168">
        <v>88.0</v>
      </c>
      <c r="B105" s="168" t="s">
        <v>546</v>
      </c>
      <c r="C105" s="146" t="str">
        <f>IF(B105&gt;1,VLOOKUP(B105,DB!$D$4:$E$800,2,0),"")</f>
        <v>B 738</v>
      </c>
      <c r="D105" s="259">
        <v>0.8256944444444444</v>
      </c>
      <c r="E105" s="231" t="b">
        <v>1</v>
      </c>
      <c r="F105" s="148"/>
      <c r="G105" s="190" t="b">
        <v>0</v>
      </c>
      <c r="H105" s="228" t="s">
        <v>1087</v>
      </c>
      <c r="I105" s="152" t="str">
        <f>IF(K105&gt;1,VLOOKUP(K105,DB!$A$4:$B$500,2,0),"")</f>
        <v>WIEE</v>
      </c>
      <c r="J105" s="153" t="str">
        <f>IF(L105&gt;1,VLOOKUP(L105,DB!$A$4:$B$500,2,0),"")</f>
        <v/>
      </c>
      <c r="K105" s="169" t="s">
        <v>66</v>
      </c>
      <c r="L105" s="150"/>
      <c r="M105" s="168" t="str">
        <f>IF(B105&gt;1,VLOOKUP(B105,DB!$D$4:$F$800,3,0),"")</f>
        <v>GARUDA</v>
      </c>
      <c r="N105" s="200"/>
      <c r="O105" s="155" t="str">
        <f t="shared" si="34"/>
        <v>RON</v>
      </c>
      <c r="Q105" s="64" t="str">
        <f t="shared" si="35"/>
        <v>B2</v>
      </c>
      <c r="R105" s="64" t="str">
        <f t="shared" si="36"/>
        <v>RON</v>
      </c>
      <c r="S105" s="64" t="str">
        <f t="shared" si="37"/>
        <v>B 738</v>
      </c>
      <c r="T105" s="64" t="str">
        <f t="shared" si="38"/>
        <v>PK-GFJ</v>
      </c>
      <c r="U105" s="64" t="str">
        <f t="shared" si="39"/>
        <v>GARUDA</v>
      </c>
      <c r="AC105" s="133"/>
      <c r="AD105" s="133">
        <f t="shared" si="40"/>
        <v>0.8256944444</v>
      </c>
      <c r="AE105" s="133" t="str">
        <f t="shared" si="41"/>
        <v>-</v>
      </c>
    </row>
    <row r="106">
      <c r="A106" s="115">
        <v>89.0</v>
      </c>
      <c r="B106" s="115" t="s">
        <v>906</v>
      </c>
      <c r="C106" s="117" t="str">
        <f>IF(B106&gt;1,VLOOKUP(B106,DB!$D$4:$E$800,2,0),"")</f>
        <v>G IV</v>
      </c>
      <c r="D106" s="252">
        <v>0.8009635879643611</v>
      </c>
      <c r="E106" s="229" t="b">
        <v>1</v>
      </c>
      <c r="F106" s="119">
        <v>0.8395833333333333</v>
      </c>
      <c r="G106" s="192" t="b">
        <v>1</v>
      </c>
      <c r="H106" s="230" t="s">
        <v>1100</v>
      </c>
      <c r="I106" s="219" t="s">
        <v>231</v>
      </c>
      <c r="J106" s="120" t="s">
        <v>1144</v>
      </c>
      <c r="K106" s="124"/>
      <c r="L106" s="120"/>
      <c r="M106" s="115" t="s">
        <v>1153</v>
      </c>
      <c r="N106" s="330" t="s">
        <v>1348</v>
      </c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0.800963588</v>
      </c>
      <c r="AE106" s="133">
        <f t="shared" si="41"/>
        <v>0.8395833333</v>
      </c>
    </row>
    <row r="107">
      <c r="A107" s="168">
        <v>90.0</v>
      </c>
      <c r="B107" s="168" t="s">
        <v>921</v>
      </c>
      <c r="C107" s="146" t="str">
        <f>IF(B107&gt;1,VLOOKUP(B107,DB!$D$4:$E$800,2,0),"")</f>
        <v>EMB 135</v>
      </c>
      <c r="D107" s="259">
        <v>0.8215277777777777</v>
      </c>
      <c r="E107" s="231" t="b">
        <v>1</v>
      </c>
      <c r="F107" s="148">
        <v>0.8479166666666667</v>
      </c>
      <c r="G107" s="190" t="b">
        <v>1</v>
      </c>
      <c r="H107" s="228" t="s">
        <v>1096</v>
      </c>
      <c r="I107" s="221" t="s">
        <v>265</v>
      </c>
      <c r="J107" s="150" t="s">
        <v>1145</v>
      </c>
      <c r="K107" s="169"/>
      <c r="L107" s="150"/>
      <c r="M107" s="168" t="s">
        <v>1138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0.8215277778</v>
      </c>
      <c r="AE107" s="133">
        <f t="shared" si="41"/>
        <v>0.8479166667</v>
      </c>
    </row>
    <row r="108">
      <c r="A108" s="115">
        <v>91.0</v>
      </c>
      <c r="B108" s="115" t="s">
        <v>186</v>
      </c>
      <c r="C108" s="117" t="str">
        <f>IF(B108&gt;1,VLOOKUP(B108,DB!$D$4:$E$800,2,0),"")</f>
        <v>A 320</v>
      </c>
      <c r="D108" s="252">
        <v>0.8333333333333334</v>
      </c>
      <c r="E108" s="229" t="b">
        <v>1</v>
      </c>
      <c r="F108" s="119">
        <v>0.90625</v>
      </c>
      <c r="G108" s="192" t="b">
        <v>1</v>
      </c>
      <c r="H108" s="230" t="s">
        <v>1085</v>
      </c>
      <c r="I108" s="122" t="str">
        <f>IF(K108&gt;1,VLOOKUP(K108,DB!$A$4:$B$500,2,0),"")</f>
        <v>WARR</v>
      </c>
      <c r="J108" s="120" t="s">
        <v>1151</v>
      </c>
      <c r="K108" s="124" t="s">
        <v>200</v>
      </c>
      <c r="L108" s="120"/>
      <c r="M108" s="115" t="str">
        <f>IF(B108&gt;1,VLOOKUP(B108,DB!$D$4:$F$800,3,0),"")</f>
        <v>BATIK AIR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0.8333333333</v>
      </c>
      <c r="AE108" s="133">
        <f t="shared" si="41"/>
        <v>0.90625</v>
      </c>
    </row>
    <row r="109">
      <c r="A109" s="168">
        <v>92.0</v>
      </c>
      <c r="B109" s="168" t="s">
        <v>317</v>
      </c>
      <c r="C109" s="146" t="str">
        <f>IF(B109&gt;1,VLOOKUP(B109,DB!$D$4:$E$800,2,0),"")</f>
        <v>A 320</v>
      </c>
      <c r="D109" s="259">
        <v>0.8645833333333334</v>
      </c>
      <c r="E109" s="231" t="b">
        <v>1</v>
      </c>
      <c r="F109" s="148">
        <v>0.8993055555555556</v>
      </c>
      <c r="G109" s="190" t="b">
        <v>1</v>
      </c>
      <c r="H109" s="228" t="s">
        <v>1088</v>
      </c>
      <c r="I109" s="152" t="str">
        <f>IF(K109&gt;1,VLOOKUP(K109,DB!$A$4:$B$500,2,0),"")</f>
        <v>WAHI</v>
      </c>
      <c r="J109" s="150" t="s">
        <v>1156</v>
      </c>
      <c r="K109" s="169" t="s">
        <v>230</v>
      </c>
      <c r="L109" s="150"/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0.8645833333</v>
      </c>
      <c r="AE109" s="133">
        <f t="shared" si="41"/>
        <v>0.8993055556</v>
      </c>
    </row>
    <row r="110">
      <c r="A110" s="115">
        <v>93.0</v>
      </c>
      <c r="B110" s="115" t="s">
        <v>83</v>
      </c>
      <c r="C110" s="117" t="str">
        <f>IF(B110&gt;1,VLOOKUP(B110,DB!$D$4:$E$800,2,0),"")</f>
        <v>A 320</v>
      </c>
      <c r="D110" s="252">
        <v>0.8618055555555556</v>
      </c>
      <c r="E110" s="229" t="b">
        <v>1</v>
      </c>
      <c r="F110" s="119"/>
      <c r="G110" s="192" t="b">
        <v>0</v>
      </c>
      <c r="H110" s="230" t="s">
        <v>1084</v>
      </c>
      <c r="I110" s="122" t="str">
        <f>IF(K110&gt;1,VLOOKUP(K110,DB!$A$4:$B$500,2,0),"")</f>
        <v>WADD</v>
      </c>
      <c r="J110" s="123" t="str">
        <f>IF(L110&gt;1,VLOOKUP(L110,DB!$A$4:$B$500,2,0),"")</f>
        <v/>
      </c>
      <c r="K110" s="124" t="s">
        <v>194</v>
      </c>
      <c r="L110" s="120"/>
      <c r="M110" s="115" t="str">
        <f>IF(B110&gt;1,VLOOKUP(B110,DB!$D$4:$F$800,3,0),"")</f>
        <v>BATIK AIR</v>
      </c>
      <c r="N110" s="193"/>
      <c r="O110" s="128" t="str">
        <f t="shared" si="34"/>
        <v>RON</v>
      </c>
      <c r="Q110" s="64" t="str">
        <f t="shared" si="35"/>
        <v>B1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PK-BKT</v>
      </c>
      <c r="U110" s="64" t="str">
        <f t="shared" si="39"/>
        <v>BATIK AIR</v>
      </c>
      <c r="AC110" s="133"/>
      <c r="AD110" s="133">
        <f t="shared" si="40"/>
        <v>0.8618055556</v>
      </c>
      <c r="AE110" s="133" t="str">
        <f t="shared" si="41"/>
        <v>-</v>
      </c>
    </row>
    <row r="111">
      <c r="A111" s="168">
        <v>94.0</v>
      </c>
      <c r="B111" s="168" t="s">
        <v>906</v>
      </c>
      <c r="C111" s="146" t="str">
        <f>IF(B111&gt;1,VLOOKUP(B111,DB!$D$4:$E$800,2,0),"")</f>
        <v>G IV</v>
      </c>
      <c r="D111" s="259">
        <v>0.84375</v>
      </c>
      <c r="E111" s="231" t="b">
        <v>1</v>
      </c>
      <c r="F111" s="148"/>
      <c r="G111" s="190" t="b">
        <v>0</v>
      </c>
      <c r="H111" s="228" t="s">
        <v>1144</v>
      </c>
      <c r="I111" s="221" t="s">
        <v>1100</v>
      </c>
      <c r="J111" s="153" t="str">
        <f>IF(L111&gt;1,VLOOKUP(L111,DB!$A$4:$B$500,2,0),"")</f>
        <v/>
      </c>
      <c r="K111" s="169"/>
      <c r="L111" s="150"/>
      <c r="M111" s="168" t="s">
        <v>1153</v>
      </c>
      <c r="N111" s="211"/>
      <c r="O111" s="155" t="str">
        <f t="shared" si="34"/>
        <v>RON</v>
      </c>
      <c r="Q111" s="64" t="str">
        <f t="shared" si="35"/>
        <v>SA07</v>
      </c>
      <c r="R111" s="64" t="str">
        <f t="shared" si="36"/>
        <v>RON</v>
      </c>
      <c r="S111" s="64" t="str">
        <f t="shared" si="37"/>
        <v>G IV</v>
      </c>
      <c r="T111" s="64" t="str">
        <f t="shared" si="38"/>
        <v>T7-HNA</v>
      </c>
      <c r="U111" s="64" t="str">
        <f t="shared" si="39"/>
        <v>AFM</v>
      </c>
      <c r="AC111" s="133"/>
      <c r="AD111" s="133">
        <f t="shared" si="40"/>
        <v>0.84375</v>
      </c>
      <c r="AE111" s="133" t="str">
        <f t="shared" si="41"/>
        <v>-</v>
      </c>
    </row>
    <row r="112">
      <c r="A112" s="115">
        <v>95.0</v>
      </c>
      <c r="B112" s="115" t="s">
        <v>708</v>
      </c>
      <c r="C112" s="117" t="str">
        <f>IF(B112&gt;1,VLOOKUP(B112,DB!$D$4:$E$800,2,0),"")</f>
        <v>BBJ</v>
      </c>
      <c r="D112" s="252">
        <v>0.8590277777777777</v>
      </c>
      <c r="E112" s="229" t="b">
        <v>1</v>
      </c>
      <c r="F112" s="119">
        <v>0.9166666666666666</v>
      </c>
      <c r="G112" s="192" t="b">
        <v>1</v>
      </c>
      <c r="H112" s="230" t="s">
        <v>1096</v>
      </c>
      <c r="I112" s="219" t="s">
        <v>1178</v>
      </c>
      <c r="J112" s="120" t="s">
        <v>1154</v>
      </c>
      <c r="K112" s="124"/>
      <c r="L112" s="120"/>
      <c r="M112" s="115" t="str">
        <f>IF(B112&gt;1,VLOOKUP(B112,DB!$D$4:$F$800,3,0),"")</f>
        <v>JIP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0.8590277778</v>
      </c>
      <c r="AE112" s="133">
        <f t="shared" si="41"/>
        <v>0.9166666667</v>
      </c>
    </row>
    <row r="113">
      <c r="A113" s="168">
        <v>96.0</v>
      </c>
      <c r="B113" s="168" t="s">
        <v>827</v>
      </c>
      <c r="C113" s="146" t="str">
        <f>IF(B113&gt;1,VLOOKUP(B113,DB!$D$4:$E$800,2,0),"")</f>
        <v>B 733</v>
      </c>
      <c r="D113" s="259">
        <v>0.88125</v>
      </c>
      <c r="E113" s="231" t="b">
        <v>1</v>
      </c>
      <c r="F113" s="148">
        <v>0.9395833333333333</v>
      </c>
      <c r="G113" s="190" t="b">
        <v>1</v>
      </c>
      <c r="H113" s="228" t="s">
        <v>1101</v>
      </c>
      <c r="I113" s="152" t="str">
        <f>IF(K113&gt;1,VLOOKUP(K113,DB!$A$4:$B$500,2,0),"")</f>
        <v>WAOO</v>
      </c>
      <c r="J113" s="153" t="str">
        <f>IF(L113&gt;1,VLOOKUP(L113,DB!$A$4:$B$500,2,0),"")</f>
        <v>WAAA</v>
      </c>
      <c r="K113" s="169" t="s">
        <v>343</v>
      </c>
      <c r="L113" s="150" t="s">
        <v>335</v>
      </c>
      <c r="M113" s="168" t="str">
        <f>IF(B113&gt;1,VLOOKUP(B113,DB!$D$4:$F$800,3,0),"")</f>
        <v>TRIGANA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0.88125</v>
      </c>
      <c r="AE113" s="133">
        <f t="shared" si="41"/>
        <v>0.9395833333</v>
      </c>
    </row>
    <row r="114">
      <c r="A114" s="115">
        <v>97.0</v>
      </c>
      <c r="B114" s="115" t="s">
        <v>921</v>
      </c>
      <c r="C114" s="117" t="str">
        <f>IF(B114&gt;1,VLOOKUP(B114,DB!$D$4:$E$800,2,0),"")</f>
        <v>EMB 135</v>
      </c>
      <c r="D114" s="252">
        <v>0.8527777777777777</v>
      </c>
      <c r="E114" s="229" t="b">
        <v>1</v>
      </c>
      <c r="F114" s="119"/>
      <c r="G114" s="192" t="b">
        <v>0</v>
      </c>
      <c r="H114" s="230" t="s">
        <v>1145</v>
      </c>
      <c r="I114" s="219" t="s">
        <v>1096</v>
      </c>
      <c r="J114" s="123" t="str">
        <f>IF(L114&gt;1,VLOOKUP(L114,DB!$A$4:$B$500,2,0),"")</f>
        <v/>
      </c>
      <c r="K114" s="124"/>
      <c r="L114" s="120"/>
      <c r="M114" s="115" t="s">
        <v>1138</v>
      </c>
      <c r="N114" s="193"/>
      <c r="O114" s="128" t="str">
        <f t="shared" si="34"/>
        <v>RON</v>
      </c>
      <c r="Q114" s="64" t="str">
        <f t="shared" si="35"/>
        <v>SA08</v>
      </c>
      <c r="R114" s="64" t="str">
        <f t="shared" si="36"/>
        <v>RON</v>
      </c>
      <c r="S114" s="64" t="str">
        <f t="shared" si="37"/>
        <v>EMB 135</v>
      </c>
      <c r="T114" s="64" t="str">
        <f t="shared" si="38"/>
        <v>VP-CLL</v>
      </c>
      <c r="U114" s="64" t="str">
        <f t="shared" si="39"/>
        <v>KARISMA</v>
      </c>
      <c r="AC114" s="133"/>
      <c r="AD114" s="133">
        <f t="shared" si="40"/>
        <v>0.8527777778</v>
      </c>
      <c r="AE114" s="133" t="str">
        <f t="shared" si="41"/>
        <v>-</v>
      </c>
    </row>
    <row r="115">
      <c r="A115" s="168">
        <v>98.0</v>
      </c>
      <c r="B115" s="168" t="s">
        <v>418</v>
      </c>
      <c r="C115" s="146" t="str">
        <f>IF(B115&gt;1,VLOOKUP(B115,DB!$D$4:$E$800,2,0),"")</f>
        <v>A 320</v>
      </c>
      <c r="D115" s="259">
        <v>0.9027777777777778</v>
      </c>
      <c r="E115" s="231" t="b">
        <v>1</v>
      </c>
      <c r="F115" s="148"/>
      <c r="G115" s="190" t="b">
        <v>0</v>
      </c>
      <c r="H115" s="228" t="s">
        <v>1079</v>
      </c>
      <c r="I115" s="152" t="str">
        <f>IF(K115&gt;1,VLOOKUP(K115,DB!$A$4:$B$500,2,0),"")</f>
        <v>WARR</v>
      </c>
      <c r="J115" s="153" t="str">
        <f>IF(L115&gt;1,VLOOKUP(L115,DB!$A$4:$B$500,2,0),"")</f>
        <v/>
      </c>
      <c r="K115" s="169" t="s">
        <v>493</v>
      </c>
      <c r="L115" s="150"/>
      <c r="M115" s="168" t="str">
        <f>IF(B115&gt;1,VLOOKUP(B115,DB!$D$4:$F$800,3,0),"")</f>
        <v>CITILINK</v>
      </c>
      <c r="N115" s="200"/>
      <c r="O115" s="155" t="str">
        <f t="shared" si="34"/>
        <v>RON</v>
      </c>
      <c r="Q115" s="64" t="str">
        <f t="shared" si="35"/>
        <v>B7</v>
      </c>
      <c r="R115" s="64" t="str">
        <f t="shared" si="36"/>
        <v>RON</v>
      </c>
      <c r="S115" s="64" t="str">
        <f t="shared" si="37"/>
        <v>A 320</v>
      </c>
      <c r="T115" s="64" t="str">
        <f t="shared" si="38"/>
        <v>PK-GQK</v>
      </c>
      <c r="U115" s="64" t="str">
        <f t="shared" si="39"/>
        <v>CITILINK</v>
      </c>
      <c r="AC115" s="133"/>
      <c r="AD115" s="133">
        <f t="shared" si="40"/>
        <v>0.9027777778</v>
      </c>
      <c r="AE115" s="133" t="str">
        <f t="shared" si="41"/>
        <v>-</v>
      </c>
    </row>
    <row r="116">
      <c r="A116" s="115">
        <v>99.0</v>
      </c>
      <c r="B116" s="115" t="s">
        <v>100</v>
      </c>
      <c r="C116" s="117" t="str">
        <f>IF(B116&gt;1,VLOOKUP(B116,DB!$D$4:$E$800,2,0),"")</f>
        <v>A 320</v>
      </c>
      <c r="D116" s="252">
        <v>0.9097222222222222</v>
      </c>
      <c r="E116" s="229" t="b">
        <v>1</v>
      </c>
      <c r="F116" s="119"/>
      <c r="G116" s="192" t="b">
        <v>0</v>
      </c>
      <c r="H116" s="230" t="s">
        <v>1092</v>
      </c>
      <c r="I116" s="122" t="str">
        <f>IF(K116&gt;1,VLOOKUP(K116,DB!$A$4:$B$500,2,0),"")</f>
        <v>WARR</v>
      </c>
      <c r="J116" s="123" t="str">
        <f>IF(L116&gt;1,VLOOKUP(L116,DB!$A$4:$B$500,2,0),"")</f>
        <v/>
      </c>
      <c r="K116" s="124" t="s">
        <v>222</v>
      </c>
      <c r="L116" s="120"/>
      <c r="M116" s="115" t="str">
        <f>IF(B116&gt;1,VLOOKUP(B116,DB!$D$4:$F$800,3,0),"")</f>
        <v>BATIK AIR</v>
      </c>
      <c r="N116" s="220"/>
      <c r="O116" s="128" t="str">
        <f t="shared" si="34"/>
        <v>RON</v>
      </c>
      <c r="Q116" s="64" t="str">
        <f t="shared" si="35"/>
        <v>B3</v>
      </c>
      <c r="R116" s="64" t="str">
        <f t="shared" si="36"/>
        <v>RON</v>
      </c>
      <c r="S116" s="64" t="str">
        <f t="shared" si="37"/>
        <v>A 320</v>
      </c>
      <c r="T116" s="64" t="str">
        <f t="shared" si="38"/>
        <v>PK-BLA</v>
      </c>
      <c r="U116" s="64" t="str">
        <f t="shared" si="39"/>
        <v>BATIK AIR</v>
      </c>
      <c r="AC116" s="133"/>
      <c r="AD116" s="133">
        <f t="shared" si="40"/>
        <v>0.9097222222</v>
      </c>
      <c r="AE116" s="133" t="str">
        <f t="shared" si="41"/>
        <v>-</v>
      </c>
    </row>
    <row r="117">
      <c r="A117" s="168">
        <v>100.0</v>
      </c>
      <c r="B117" s="168" t="s">
        <v>413</v>
      </c>
      <c r="C117" s="146" t="str">
        <f>IF(B117&gt;1,VLOOKUP(B117,DB!$D$4:$E$800,2,0),"")</f>
        <v>A 320</v>
      </c>
      <c r="D117" s="259">
        <v>0.9444444444444444</v>
      </c>
      <c r="E117" s="231" t="b">
        <v>1</v>
      </c>
      <c r="F117" s="148"/>
      <c r="G117" s="190" t="b">
        <v>0</v>
      </c>
      <c r="H117" s="228" t="s">
        <v>1080</v>
      </c>
      <c r="I117" s="152" t="str">
        <f>IF(K117&gt;1,VLOOKUP(K117,DB!$A$4:$B$500,2,0),"")</f>
        <v>WIMM</v>
      </c>
      <c r="J117" s="153" t="str">
        <f>IF(L117&gt;1,VLOOKUP(L117,DB!$A$4:$B$500,2,0),"")</f>
        <v/>
      </c>
      <c r="K117" s="169" t="s">
        <v>441</v>
      </c>
      <c r="L117" s="172"/>
      <c r="M117" s="168" t="str">
        <f>IF(B117&gt;1,VLOOKUP(B117,DB!$D$4:$F$800,3,0),"")</f>
        <v>CITILINK</v>
      </c>
      <c r="N117" s="211"/>
      <c r="O117" s="155" t="str">
        <f t="shared" si="34"/>
        <v>RON</v>
      </c>
      <c r="Q117" s="64" t="str">
        <f t="shared" si="35"/>
        <v>A3</v>
      </c>
      <c r="R117" s="64" t="str">
        <f t="shared" si="36"/>
        <v>RON</v>
      </c>
      <c r="S117" s="64" t="str">
        <f t="shared" si="37"/>
        <v>A 320</v>
      </c>
      <c r="T117" s="64" t="str">
        <f t="shared" si="38"/>
        <v>PK-GQI</v>
      </c>
      <c r="U117" s="64" t="str">
        <f t="shared" si="39"/>
        <v>CITILINK</v>
      </c>
      <c r="AC117" s="133"/>
      <c r="AD117" s="133">
        <f t="shared" si="40"/>
        <v>0.9444444444</v>
      </c>
      <c r="AE117" s="133" t="str">
        <f t="shared" si="41"/>
        <v>-</v>
      </c>
    </row>
    <row r="118">
      <c r="A118" s="115">
        <v>101.0</v>
      </c>
      <c r="B118" s="115" t="s">
        <v>857</v>
      </c>
      <c r="C118" s="117" t="str">
        <f>IF(B118&gt;1,VLOOKUP(B118,DB!$D$4:$E$800,2,0),"")</f>
        <v>LJ 60</v>
      </c>
      <c r="D118" s="252">
        <v>0.9319444444444445</v>
      </c>
      <c r="E118" s="229" t="b">
        <v>1</v>
      </c>
      <c r="F118" s="119">
        <v>0.96875</v>
      </c>
      <c r="G118" s="192" t="b">
        <v>1</v>
      </c>
      <c r="H118" s="230" t="s">
        <v>1077</v>
      </c>
      <c r="I118" s="219" t="s">
        <v>1362</v>
      </c>
      <c r="J118" s="120" t="s">
        <v>1162</v>
      </c>
      <c r="K118" s="124"/>
      <c r="L118" s="120"/>
      <c r="M118" s="115" t="s">
        <v>1223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0.9319444444</v>
      </c>
      <c r="AE118" s="133">
        <f t="shared" si="41"/>
        <v>0.96875</v>
      </c>
    </row>
    <row r="119">
      <c r="A119" s="168">
        <v>102.0</v>
      </c>
      <c r="B119" s="168" t="s">
        <v>317</v>
      </c>
      <c r="C119" s="146" t="str">
        <f>IF(B119&gt;1,VLOOKUP(B119,DB!$D$4:$E$800,2,0),"")</f>
        <v>A 320</v>
      </c>
      <c r="D119" s="259">
        <v>0.9027777777777778</v>
      </c>
      <c r="E119" s="231" t="b">
        <v>1</v>
      </c>
      <c r="F119" s="148"/>
      <c r="G119" s="190" t="b">
        <v>0</v>
      </c>
      <c r="H119" s="228" t="s">
        <v>1156</v>
      </c>
      <c r="I119" s="221" t="s">
        <v>1088</v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>BATIK AIR</v>
      </c>
      <c r="N119" s="200"/>
      <c r="O119" s="155" t="str">
        <f t="shared" si="34"/>
        <v>RON</v>
      </c>
      <c r="Q119" s="64" t="str">
        <f t="shared" si="35"/>
        <v>SA13</v>
      </c>
      <c r="R119" s="64" t="str">
        <f t="shared" si="36"/>
        <v>RON</v>
      </c>
      <c r="S119" s="64" t="str">
        <f t="shared" si="37"/>
        <v>A 320</v>
      </c>
      <c r="T119" s="64" t="str">
        <f t="shared" si="38"/>
        <v>PK-LUY</v>
      </c>
      <c r="U119" s="64" t="str">
        <f t="shared" si="39"/>
        <v>BATIK AIR</v>
      </c>
      <c r="AC119" s="133"/>
      <c r="AD119" s="133">
        <f t="shared" si="40"/>
        <v>0.9027777778</v>
      </c>
      <c r="AE119" s="133" t="str">
        <f t="shared" si="41"/>
        <v>-</v>
      </c>
    </row>
    <row r="120">
      <c r="A120" s="115">
        <v>103.0</v>
      </c>
      <c r="B120" s="115" t="s">
        <v>186</v>
      </c>
      <c r="C120" s="117" t="str">
        <f>IF(B120&gt;1,VLOOKUP(B120,DB!$D$4:$E$800,2,0),"")</f>
        <v>A 320</v>
      </c>
      <c r="D120" s="252">
        <v>0.9131944444444444</v>
      </c>
      <c r="E120" s="229" t="b">
        <v>1</v>
      </c>
      <c r="F120" s="119"/>
      <c r="G120" s="192" t="b">
        <v>0</v>
      </c>
      <c r="H120" s="230" t="s">
        <v>1151</v>
      </c>
      <c r="I120" s="219" t="s">
        <v>1085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BATIK AIR</v>
      </c>
      <c r="N120" s="193"/>
      <c r="O120" s="128" t="str">
        <f t="shared" si="34"/>
        <v>RON</v>
      </c>
      <c r="Q120" s="64" t="str">
        <f t="shared" si="35"/>
        <v>SA14</v>
      </c>
      <c r="R120" s="64" t="str">
        <f t="shared" si="36"/>
        <v>RON</v>
      </c>
      <c r="S120" s="64" t="str">
        <f t="shared" si="37"/>
        <v>A 320</v>
      </c>
      <c r="T120" s="64" t="str">
        <f t="shared" si="38"/>
        <v>PK-LAO</v>
      </c>
      <c r="U120" s="64" t="str">
        <f t="shared" si="39"/>
        <v>BATIK AIR</v>
      </c>
      <c r="AC120" s="133"/>
      <c r="AD120" s="133">
        <f t="shared" si="40"/>
        <v>0.9131944444</v>
      </c>
      <c r="AE120" s="133" t="str">
        <f t="shared" si="41"/>
        <v>-</v>
      </c>
    </row>
    <row r="121">
      <c r="A121" s="168">
        <v>104.0</v>
      </c>
      <c r="B121" s="168" t="s">
        <v>340</v>
      </c>
      <c r="C121" s="146" t="str">
        <f>IF(B121&gt;1,VLOOKUP(B121,DB!$D$4:$E$800,2,0),"")</f>
        <v>ATR 72</v>
      </c>
      <c r="D121" s="259">
        <v>0.9027777777777778</v>
      </c>
      <c r="E121" s="231" t="b">
        <v>1</v>
      </c>
      <c r="F121" s="148"/>
      <c r="G121" s="190" t="b">
        <v>0</v>
      </c>
      <c r="H121" s="228" t="s">
        <v>1078</v>
      </c>
      <c r="I121" s="221" t="s">
        <v>1155</v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>CITILINK</v>
      </c>
      <c r="N121" s="200"/>
      <c r="O121" s="155" t="str">
        <f t="shared" si="34"/>
        <v>RON</v>
      </c>
      <c r="Q121" s="64" t="str">
        <f t="shared" si="35"/>
        <v>A2</v>
      </c>
      <c r="R121" s="64" t="str">
        <f t="shared" si="36"/>
        <v>RON</v>
      </c>
      <c r="S121" s="64" t="str">
        <f t="shared" si="37"/>
        <v>ATR 72</v>
      </c>
      <c r="T121" s="64" t="str">
        <f t="shared" si="38"/>
        <v>PK-GJT</v>
      </c>
      <c r="U121" s="64" t="str">
        <f t="shared" si="39"/>
        <v>CITILINK</v>
      </c>
      <c r="AC121" s="133"/>
      <c r="AD121" s="133">
        <f t="shared" si="40"/>
        <v>0.9027777778</v>
      </c>
      <c r="AE121" s="133" t="str">
        <f t="shared" si="41"/>
        <v>-</v>
      </c>
    </row>
    <row r="122">
      <c r="A122" s="115">
        <v>105.0</v>
      </c>
      <c r="B122" s="115" t="s">
        <v>708</v>
      </c>
      <c r="C122" s="117" t="str">
        <f>IF(B122&gt;1,VLOOKUP(B122,DB!$D$4:$E$800,2,0),"")</f>
        <v>BBJ</v>
      </c>
      <c r="D122" s="252">
        <v>0.9222222222222223</v>
      </c>
      <c r="E122" s="229" t="b">
        <v>1</v>
      </c>
      <c r="F122" s="119"/>
      <c r="G122" s="192" t="b">
        <v>0</v>
      </c>
      <c r="H122" s="230" t="s">
        <v>1154</v>
      </c>
      <c r="I122" s="219" t="s">
        <v>1096</v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>JIP</v>
      </c>
      <c r="N122" s="193"/>
      <c r="O122" s="128" t="str">
        <f t="shared" si="34"/>
        <v>RON</v>
      </c>
      <c r="Q122" s="64" t="str">
        <f t="shared" si="35"/>
        <v>SA17</v>
      </c>
      <c r="R122" s="64" t="str">
        <f t="shared" si="36"/>
        <v>RON</v>
      </c>
      <c r="S122" s="64" t="str">
        <f t="shared" si="37"/>
        <v>BBJ</v>
      </c>
      <c r="T122" s="64" t="str">
        <f t="shared" si="38"/>
        <v>T7-777</v>
      </c>
      <c r="U122" s="64" t="str">
        <f t="shared" si="39"/>
        <v>JIP</v>
      </c>
      <c r="AC122" s="133"/>
      <c r="AD122" s="133">
        <f t="shared" si="40"/>
        <v>0.9222222222</v>
      </c>
      <c r="AE122" s="133" t="str">
        <f t="shared" si="41"/>
        <v>-</v>
      </c>
    </row>
    <row r="123">
      <c r="A123" s="168">
        <v>106.0</v>
      </c>
      <c r="B123" s="168" t="s">
        <v>775</v>
      </c>
      <c r="C123" s="146" t="str">
        <f>IF(B123&gt;1,VLOOKUP(B123,DB!$D$4:$E$800,2,0),"")</f>
        <v>AVANTI</v>
      </c>
      <c r="D123" s="259">
        <v>0.9270833333333334</v>
      </c>
      <c r="E123" s="231" t="b">
        <v>1</v>
      </c>
      <c r="F123" s="148"/>
      <c r="G123" s="190" t="b">
        <v>0</v>
      </c>
      <c r="H123" s="228" t="s">
        <v>1075</v>
      </c>
      <c r="I123" s="221" t="s">
        <v>1184</v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>SUSI AIR</v>
      </c>
      <c r="N123" s="200"/>
      <c r="O123" s="155" t="str">
        <f t="shared" si="34"/>
        <v>RON</v>
      </c>
      <c r="Q123" s="64" t="str">
        <f t="shared" si="35"/>
        <v>A0</v>
      </c>
      <c r="R123" s="64" t="str">
        <f t="shared" si="36"/>
        <v>RON</v>
      </c>
      <c r="S123" s="64" t="str">
        <f t="shared" si="37"/>
        <v>AVANTI</v>
      </c>
      <c r="T123" s="64" t="str">
        <f t="shared" si="38"/>
        <v>PK-BVX</v>
      </c>
      <c r="U123" s="64" t="str">
        <f t="shared" si="39"/>
        <v>SUSI AIR</v>
      </c>
      <c r="AC123" s="133"/>
      <c r="AD123" s="133">
        <f t="shared" si="40"/>
        <v>0.9270833333</v>
      </c>
      <c r="AE123" s="133" t="str">
        <f t="shared" si="41"/>
        <v>-</v>
      </c>
    </row>
    <row r="124">
      <c r="A124" s="115">
        <v>107.0</v>
      </c>
      <c r="B124" s="115" t="s">
        <v>857</v>
      </c>
      <c r="C124" s="117" t="str">
        <f>IF(B124&gt;1,VLOOKUP(B124,DB!$D$4:$E$800,2,0),"")</f>
        <v>LJ 60</v>
      </c>
      <c r="D124" s="252">
        <v>0.9791666666666666</v>
      </c>
      <c r="E124" s="229" t="b">
        <v>1</v>
      </c>
      <c r="F124" s="119"/>
      <c r="G124" s="192" t="b">
        <v>0</v>
      </c>
      <c r="H124" s="230" t="s">
        <v>1162</v>
      </c>
      <c r="I124" s="219" t="s">
        <v>1077</v>
      </c>
      <c r="J124" s="123" t="str">
        <f>IF(L124&gt;1,VLOOKUP(L124,DB!$A$4:$B$500,2,0),"")</f>
        <v/>
      </c>
      <c r="K124" s="124"/>
      <c r="L124" s="120"/>
      <c r="M124" s="115" t="s">
        <v>1223</v>
      </c>
      <c r="N124" s="193"/>
      <c r="O124" s="128" t="str">
        <f t="shared" si="34"/>
        <v>RON</v>
      </c>
      <c r="Q124" s="64" t="str">
        <f t="shared" si="35"/>
        <v>NSA09</v>
      </c>
      <c r="R124" s="64" t="str">
        <f t="shared" si="36"/>
        <v>RON</v>
      </c>
      <c r="S124" s="64" t="str">
        <f t="shared" si="37"/>
        <v>LJ 60</v>
      </c>
      <c r="T124" s="64" t="str">
        <f t="shared" si="38"/>
        <v>N-38SV</v>
      </c>
      <c r="U124" s="64" t="str">
        <f t="shared" si="39"/>
        <v>BGS</v>
      </c>
      <c r="AC124" s="133"/>
      <c r="AD124" s="133">
        <f t="shared" si="40"/>
        <v>0.9791666667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45796.0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1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78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1</v>
      </c>
      <c r="AV18" s="141">
        <f t="shared" si="18"/>
        <v>0</v>
      </c>
      <c r="AW18" s="141">
        <f t="shared" si="19"/>
        <v>1</v>
      </c>
      <c r="AX18" s="141">
        <f t="shared" si="20"/>
        <v>0</v>
      </c>
      <c r="AY18" s="141">
        <f t="shared" si="21"/>
        <v>1</v>
      </c>
      <c r="AZ18" s="141">
        <f t="shared" si="22"/>
        <v>1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PK-GQK</v>
      </c>
      <c r="X19" s="160" t="str">
        <f t="shared" si="6"/>
        <v>A 320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4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PK-GJT</v>
      </c>
      <c r="X20" s="131" t="str">
        <f t="shared" si="6"/>
        <v>ATR 72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1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4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PK-LUV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0</v>
      </c>
      <c r="AV21" s="141">
        <f t="shared" si="18"/>
        <v>0</v>
      </c>
      <c r="AW21" s="141">
        <f t="shared" si="19"/>
        <v>1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0</v>
      </c>
      <c r="BC21" s="141">
        <f t="shared" si="25"/>
        <v>1</v>
      </c>
      <c r="BD21" s="141">
        <f t="shared" si="26"/>
        <v>1</v>
      </c>
      <c r="BE21" s="141">
        <f t="shared" si="27"/>
        <v>0</v>
      </c>
      <c r="BF21" s="141">
        <f t="shared" si="28"/>
        <v>1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7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PK-GMY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1</v>
      </c>
      <c r="AI22" s="137">
        <f>COUNTIFS($AE$18:$AE$167,"&gt;05:00",$AE$18:$AE$167,"&lt;=06:00")</f>
        <v>4</v>
      </c>
      <c r="AJ22" s="138">
        <f t="shared" si="8"/>
        <v>5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0</v>
      </c>
      <c r="AY22" s="141">
        <f t="shared" si="21"/>
        <v>1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1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5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PK-JCO</v>
      </c>
      <c r="X23" s="160" t="str">
        <f t="shared" si="6"/>
        <v>PH 300</v>
      </c>
      <c r="Y23" s="161" t="str">
        <f t="shared" si="7"/>
        <v>PURAWISATA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1</v>
      </c>
      <c r="AI23" s="165">
        <f>COUNTIFS($AE$18:$AE$167,"&gt;06:00",$AE$18:$AE$167,"&lt;=07:00")</f>
        <v>7</v>
      </c>
      <c r="AJ23" s="109">
        <f t="shared" si="8"/>
        <v>8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1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1</v>
      </c>
      <c r="BA23" s="141">
        <f t="shared" si="23"/>
        <v>1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1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1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">
        <v>1134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N-2409K</v>
      </c>
      <c r="U24" s="64" t="str">
        <f t="shared" si="39"/>
        <v>TAS</v>
      </c>
      <c r="V24" s="129" t="s">
        <v>1096</v>
      </c>
      <c r="W24" s="130" t="str">
        <f t="shared" si="5"/>
        <v>T7-187</v>
      </c>
      <c r="X24" s="131" t="str">
        <f t="shared" si="6"/>
        <v>EMB 135</v>
      </c>
      <c r="Y24" s="132" t="str">
        <f t="shared" si="7"/>
        <v>AFM</v>
      </c>
      <c r="Z24" s="104" t="b">
        <v>1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2</v>
      </c>
      <c r="AJ24" s="138">
        <f t="shared" si="8"/>
        <v>6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1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1</v>
      </c>
      <c r="BD24" s="141">
        <f t="shared" si="26"/>
        <v>0</v>
      </c>
      <c r="BE24" s="141">
        <f t="shared" si="27"/>
        <v>1</v>
      </c>
      <c r="BF24" s="141">
        <f t="shared" si="28"/>
        <v>0</v>
      </c>
      <c r="BG24" s="141">
        <f t="shared" si="29"/>
        <v>0</v>
      </c>
      <c r="BH24" s="141">
        <f t="shared" si="30"/>
        <v>1</v>
      </c>
      <c r="BI24" s="141">
        <f t="shared" si="31"/>
        <v>1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>T7-A187</v>
      </c>
      <c r="X25" s="160" t="str">
        <f t="shared" si="6"/>
        <v>GLEX</v>
      </c>
      <c r="Y25" s="161" t="str">
        <f t="shared" si="7"/>
        <v>AFM</v>
      </c>
      <c r="Z25" s="104" t="b">
        <v>1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3</v>
      </c>
      <c r="AI25" s="165">
        <f>COUNTIFS($AE$18:$AE$167,"&gt;08:00",$AE$18:$AE$167,"&lt;=09:00")</f>
        <v>1</v>
      </c>
      <c r="AJ25" s="109">
        <f t="shared" si="8"/>
        <v>4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1</v>
      </c>
      <c r="BJ25" s="142">
        <f t="shared" si="32"/>
        <v>0</v>
      </c>
      <c r="BK25" s="143">
        <f t="shared" si="33"/>
        <v>1</v>
      </c>
    </row>
    <row r="26">
      <c r="A26" s="115">
        <v>9.0</v>
      </c>
      <c r="B26" s="297" t="s">
        <v>1054</v>
      </c>
      <c r="C26" s="117" t="str">
        <f>IF(B26&gt;1,VLOOKUP(B26,DB!$D$4:$E$800,2,0),"")</f>
        <v>HK 800</v>
      </c>
      <c r="D26" s="252" t="s">
        <v>7</v>
      </c>
      <c r="E26" s="119" t="b">
        <v>0</v>
      </c>
      <c r="F26" s="119"/>
      <c r="G26" s="120" t="b">
        <v>0</v>
      </c>
      <c r="H26" s="230" t="s">
        <v>1137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701</v>
      </c>
      <c r="N26" s="171"/>
      <c r="O26" s="128" t="str">
        <f t="shared" si="34"/>
        <v>RON</v>
      </c>
      <c r="Q26" s="64" t="str">
        <f t="shared" si="35"/>
        <v>NSA11</v>
      </c>
      <c r="R26" s="64" t="str">
        <f t="shared" si="36"/>
        <v>RON</v>
      </c>
      <c r="S26" s="64" t="str">
        <f t="shared" si="37"/>
        <v>HK 800</v>
      </c>
      <c r="T26" s="64" t="str">
        <f t="shared" si="38"/>
        <v>PK-CEO</v>
      </c>
      <c r="U26" s="64" t="str">
        <f t="shared" si="39"/>
        <v>JETSET</v>
      </c>
      <c r="V26" s="129" t="s">
        <v>1077</v>
      </c>
      <c r="W26" s="130" t="str">
        <f t="shared" si="5"/>
        <v>PK-GQI</v>
      </c>
      <c r="X26" s="131" t="str">
        <f t="shared" si="6"/>
        <v>A 320</v>
      </c>
      <c r="Y26" s="132" t="str">
        <f t="shared" si="7"/>
        <v>CITILINK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3</v>
      </c>
      <c r="AI26" s="137">
        <f>COUNTIFS($AE$18:$AE$167,"&gt;09:00",$AE$18:$AE$167,"&lt;=10:00")</f>
        <v>5</v>
      </c>
      <c r="AJ26" s="138">
        <f t="shared" si="8"/>
        <v>8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1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2</v>
      </c>
    </row>
    <row r="27">
      <c r="A27" s="168">
        <v>10.0</v>
      </c>
      <c r="B27" s="298" t="s">
        <v>965</v>
      </c>
      <c r="C27" s="146" t="str">
        <f>IF(B27&gt;1,VLOOKUP(B27,DB!$D$4:$E$800,2,0),"")</f>
        <v>EC 135</v>
      </c>
      <c r="D27" s="259" t="s">
        <v>7</v>
      </c>
      <c r="E27" s="148" t="b">
        <v>0</v>
      </c>
      <c r="F27" s="148"/>
      <c r="G27" s="150" t="b">
        <v>0</v>
      </c>
      <c r="H27" s="228" t="s">
        <v>1139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738</v>
      </c>
      <c r="N27" s="170"/>
      <c r="O27" s="155" t="str">
        <f t="shared" si="34"/>
        <v>RON</v>
      </c>
      <c r="Q27" s="64" t="str">
        <f t="shared" si="35"/>
        <v>SA01</v>
      </c>
      <c r="R27" s="64" t="str">
        <f t="shared" si="36"/>
        <v>RON</v>
      </c>
      <c r="S27" s="64" t="str">
        <f t="shared" si="37"/>
        <v>EC 135</v>
      </c>
      <c r="T27" s="64" t="str">
        <f t="shared" si="38"/>
        <v>PK-RJH</v>
      </c>
      <c r="U27" s="64" t="str">
        <f t="shared" si="39"/>
        <v>PREMI</v>
      </c>
      <c r="V27" s="158" t="s">
        <v>1079</v>
      </c>
      <c r="W27" s="159" t="str">
        <f t="shared" si="5"/>
        <v>PK-BKT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5</v>
      </c>
      <c r="AJ27" s="109">
        <f t="shared" si="8"/>
        <v>9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1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1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5" t="s">
        <v>912</v>
      </c>
      <c r="C28" s="117" t="str">
        <f>IF(B28&gt;1,VLOOKUP(B28,DB!$D$4:$E$800,2,0),"")</f>
        <v>G VI</v>
      </c>
      <c r="D28" s="252" t="s">
        <v>7</v>
      </c>
      <c r="E28" s="119" t="b">
        <v>0</v>
      </c>
      <c r="F28" s="119"/>
      <c r="G28" s="120" t="b">
        <v>0</v>
      </c>
      <c r="H28" s="230" t="s">
        <v>1148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1153</v>
      </c>
      <c r="N28" s="171"/>
      <c r="O28" s="128" t="str">
        <f t="shared" si="34"/>
        <v>RON</v>
      </c>
      <c r="Q28" s="64" t="str">
        <f t="shared" si="35"/>
        <v>SA02</v>
      </c>
      <c r="R28" s="64" t="str">
        <f t="shared" si="36"/>
        <v>RON</v>
      </c>
      <c r="S28" s="64" t="str">
        <f t="shared" si="37"/>
        <v>G VI</v>
      </c>
      <c r="T28" s="64" t="str">
        <f t="shared" si="38"/>
        <v>T7-X14</v>
      </c>
      <c r="U28" s="64" t="str">
        <f t="shared" si="39"/>
        <v>AFM</v>
      </c>
      <c r="V28" s="129" t="s">
        <v>1081</v>
      </c>
      <c r="W28" s="130" t="str">
        <f t="shared" si="5"/>
        <v>PK-LAT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2</v>
      </c>
      <c r="AI28" s="137">
        <f>COUNTIFS($AE$18:$AE$167,"&gt;11:00",$AE$18:$AE$167,"&lt;=12:00")</f>
        <v>3</v>
      </c>
      <c r="AJ28" s="138">
        <f t="shared" si="8"/>
        <v>5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1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1</v>
      </c>
      <c r="BI28" s="141">
        <f t="shared" si="31"/>
        <v>0</v>
      </c>
      <c r="BJ28" s="142">
        <f t="shared" si="32"/>
        <v>0</v>
      </c>
      <c r="BK28" s="143">
        <f t="shared" si="33"/>
        <v>3</v>
      </c>
    </row>
    <row r="29">
      <c r="A29" s="168">
        <v>12.0</v>
      </c>
      <c r="B29" s="296" t="s">
        <v>969</v>
      </c>
      <c r="C29" s="146" t="str">
        <f>IF(B29&gt;1,VLOOKUP(B29,DB!$D$4:$E$800,2,0),"")</f>
        <v>ATR 72</v>
      </c>
      <c r="D29" s="259" t="s">
        <v>7</v>
      </c>
      <c r="E29" s="148" t="b">
        <v>0</v>
      </c>
      <c r="F29" s="148"/>
      <c r="G29" s="150" t="b">
        <v>0</v>
      </c>
      <c r="H29" s="228" t="s">
        <v>1140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1134</v>
      </c>
      <c r="N29" s="170"/>
      <c r="O29" s="155" t="str">
        <f t="shared" si="34"/>
        <v>RON</v>
      </c>
      <c r="Q29" s="64" t="str">
        <f t="shared" si="35"/>
        <v>SA03</v>
      </c>
      <c r="R29" s="64" t="str">
        <f t="shared" si="36"/>
        <v>RON</v>
      </c>
      <c r="S29" s="64" t="str">
        <f t="shared" si="37"/>
        <v>ATR 72</v>
      </c>
      <c r="T29" s="64" t="str">
        <f t="shared" si="38"/>
        <v>PK-OTR</v>
      </c>
      <c r="U29" s="64" t="str">
        <f t="shared" si="39"/>
        <v>TAS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5</v>
      </c>
      <c r="AI29" s="165">
        <f>COUNTIFS($AE$18:$AE$167,"&gt;12:00",$AE$18:$AE$167,"&lt;=13:00")</f>
        <v>3</v>
      </c>
      <c r="AJ29" s="109">
        <f t="shared" si="8"/>
        <v>8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1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5" t="s">
        <v>31</v>
      </c>
      <c r="C30" s="117" t="str">
        <f>IF(B30&gt;1,VLOOKUP(B30,DB!$D$4:$E$800,2,0),"")</f>
        <v>B 734</v>
      </c>
      <c r="D30" s="252" t="s">
        <v>7</v>
      </c>
      <c r="E30" s="119" t="b">
        <v>0</v>
      </c>
      <c r="F30" s="119"/>
      <c r="G30" s="120" t="b">
        <v>0</v>
      </c>
      <c r="H30" s="230" t="s">
        <v>1141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B. B. N.</v>
      </c>
      <c r="N30" s="171"/>
      <c r="O30" s="128" t="str">
        <f t="shared" si="34"/>
        <v>RON</v>
      </c>
      <c r="Q30" s="64" t="str">
        <f t="shared" si="35"/>
        <v>SA04</v>
      </c>
      <c r="R30" s="64" t="str">
        <f t="shared" si="36"/>
        <v>RON</v>
      </c>
      <c r="S30" s="64" t="str">
        <f t="shared" si="37"/>
        <v>B 734</v>
      </c>
      <c r="T30" s="64" t="str">
        <f t="shared" si="38"/>
        <v>PK-BBJ</v>
      </c>
      <c r="U30" s="64" t="str">
        <f t="shared" si="39"/>
        <v>B. B. N.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8</v>
      </c>
      <c r="AI30" s="137">
        <f>COUNTIFS($AE$18:$AE$167,"&gt;13:00",$AE$18:$AE$167,"&lt;=14:00")</f>
        <v>5</v>
      </c>
      <c r="AJ30" s="138">
        <f t="shared" si="8"/>
        <v>13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1</v>
      </c>
      <c r="BJ30" s="142">
        <f t="shared" si="32"/>
        <v>0</v>
      </c>
      <c r="BK30" s="143">
        <f t="shared" si="33"/>
        <v>1</v>
      </c>
    </row>
    <row r="31">
      <c r="A31" s="168">
        <v>14.0</v>
      </c>
      <c r="B31" s="296" t="s">
        <v>739</v>
      </c>
      <c r="C31" s="146" t="str">
        <f>IF(B31&gt;1,VLOOKUP(B31,DB!$D$4:$E$800,2,0),"")</f>
        <v>GLEX</v>
      </c>
      <c r="D31" s="259" t="s">
        <v>7</v>
      </c>
      <c r="E31" s="148" t="b">
        <v>0</v>
      </c>
      <c r="F31" s="148"/>
      <c r="G31" s="150" t="b">
        <v>0</v>
      </c>
      <c r="H31" s="228" t="s">
        <v>1142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PREMI</v>
      </c>
      <c r="N31" s="170"/>
      <c r="O31" s="155" t="str">
        <f t="shared" si="34"/>
        <v>RON</v>
      </c>
      <c r="Q31" s="64" t="str">
        <f t="shared" si="35"/>
        <v>SA05</v>
      </c>
      <c r="R31" s="64" t="str">
        <f t="shared" si="36"/>
        <v>RON</v>
      </c>
      <c r="S31" s="64" t="str">
        <f t="shared" si="37"/>
        <v>GLEX</v>
      </c>
      <c r="T31" s="64" t="str">
        <f t="shared" si="38"/>
        <v>N-970NX</v>
      </c>
      <c r="U31" s="64" t="str">
        <f t="shared" si="39"/>
        <v>PREMI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4</v>
      </c>
      <c r="AI31" s="165">
        <f>COUNTIFS($AE$18:$AE$167,"&gt;14:00",$AE$18:$AE$167,"&lt;=15:00")</f>
        <v>6</v>
      </c>
      <c r="AJ31" s="109">
        <f t="shared" si="8"/>
        <v>10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1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2</v>
      </c>
    </row>
    <row r="32">
      <c r="A32" s="115">
        <v>15.0</v>
      </c>
      <c r="B32" s="297" t="s">
        <v>704</v>
      </c>
      <c r="C32" s="117" t="str">
        <f>IF(B32&gt;1,VLOOKUP(B32,DB!$D$4:$E$800,2,0),"")</f>
        <v>EMB 135</v>
      </c>
      <c r="D32" s="252" t="s">
        <v>7</v>
      </c>
      <c r="E32" s="119" t="b">
        <v>0</v>
      </c>
      <c r="F32" s="119"/>
      <c r="G32" s="120" t="b">
        <v>0</v>
      </c>
      <c r="H32" s="230" t="s">
        <v>1143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JETSET</v>
      </c>
      <c r="N32" s="171"/>
      <c r="O32" s="128" t="str">
        <f t="shared" si="34"/>
        <v>RON</v>
      </c>
      <c r="Q32" s="64" t="str">
        <f t="shared" si="35"/>
        <v>SA06</v>
      </c>
      <c r="R32" s="64" t="str">
        <f t="shared" si="36"/>
        <v>RON</v>
      </c>
      <c r="S32" s="64" t="str">
        <f t="shared" si="37"/>
        <v>EMB 135</v>
      </c>
      <c r="T32" s="64" t="str">
        <f t="shared" si="38"/>
        <v>PK-VCS</v>
      </c>
      <c r="U32" s="64" t="str">
        <f t="shared" si="39"/>
        <v>JETSET</v>
      </c>
      <c r="V32" s="129" t="s">
        <v>1097</v>
      </c>
      <c r="W32" s="130" t="str">
        <f t="shared" si="5"/>
        <v>PK-YRD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2</v>
      </c>
      <c r="AJ32" s="138">
        <f t="shared" si="8"/>
        <v>4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1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1</v>
      </c>
      <c r="BA32" s="141">
        <f t="shared" si="23"/>
        <v>0</v>
      </c>
      <c r="BB32" s="141">
        <f t="shared" si="24"/>
        <v>0</v>
      </c>
      <c r="BC32" s="141">
        <f t="shared" si="25"/>
        <v>1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6" t="s">
        <v>736</v>
      </c>
      <c r="C33" s="146" t="str">
        <f>IF(B33&gt;1,VLOOKUP(B33,DB!$D$4:$E$800,2,0),"")</f>
        <v>L 1000</v>
      </c>
      <c r="D33" s="259" t="s">
        <v>7</v>
      </c>
      <c r="E33" s="148" t="b">
        <v>0</v>
      </c>
      <c r="F33" s="148"/>
      <c r="G33" s="150" t="b">
        <v>0</v>
      </c>
      <c r="H33" s="228" t="s">
        <v>1144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PREMI</v>
      </c>
      <c r="N33" s="170"/>
      <c r="O33" s="155" t="str">
        <f t="shared" si="34"/>
        <v>RON</v>
      </c>
      <c r="Q33" s="64" t="str">
        <f t="shared" si="35"/>
        <v>SA07</v>
      </c>
      <c r="R33" s="64" t="str">
        <f t="shared" si="36"/>
        <v>RON</v>
      </c>
      <c r="S33" s="64" t="str">
        <f t="shared" si="37"/>
        <v>L 1000</v>
      </c>
      <c r="T33" s="64" t="str">
        <f t="shared" si="38"/>
        <v>N-227GV</v>
      </c>
      <c r="U33" s="64" t="str">
        <f t="shared" si="39"/>
        <v>PREMI</v>
      </c>
      <c r="V33" s="173" t="s">
        <v>1101</v>
      </c>
      <c r="W33" s="174" t="str">
        <f t="shared" si="5"/>
        <v>PK-YST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7</v>
      </c>
      <c r="AI33" s="165">
        <f>COUNTIFS($AE$18:$AE$167,"&gt;16:00",$AE$18:$AE$167,"&lt;=17:00")</f>
        <v>3</v>
      </c>
      <c r="AJ33" s="109">
        <f t="shared" si="8"/>
        <v>10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1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1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116" t="s">
        <v>920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1147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">
        <v>1153</v>
      </c>
      <c r="N34" s="171"/>
      <c r="O34" s="128" t="str">
        <f t="shared" si="34"/>
        <v>RON</v>
      </c>
      <c r="Q34" s="64" t="str">
        <f t="shared" si="35"/>
        <v>SA10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VP-CGO</v>
      </c>
      <c r="U34" s="64" t="str">
        <f t="shared" si="39"/>
        <v>AFM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1</v>
      </c>
      <c r="AI34" s="137">
        <f>COUNTIFS($AE$18:$AE$167,"&gt;17:00",$AE$18:$AE$167,"&lt;=18:00")</f>
        <v>2</v>
      </c>
      <c r="AJ34" s="138">
        <f t="shared" si="8"/>
        <v>3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0</v>
      </c>
      <c r="AR34" s="187">
        <f t="shared" si="42"/>
        <v>1</v>
      </c>
      <c r="AS34" s="187">
        <f t="shared" si="42"/>
        <v>1</v>
      </c>
      <c r="AT34" s="187">
        <f t="shared" si="42"/>
        <v>4</v>
      </c>
      <c r="AU34" s="187">
        <f t="shared" si="42"/>
        <v>3</v>
      </c>
      <c r="AV34" s="187">
        <f t="shared" si="42"/>
        <v>3</v>
      </c>
      <c r="AW34" s="187">
        <f t="shared" si="42"/>
        <v>4</v>
      </c>
      <c r="AX34" s="187">
        <f t="shared" si="42"/>
        <v>1</v>
      </c>
      <c r="AY34" s="187">
        <f t="shared" si="42"/>
        <v>6</v>
      </c>
      <c r="AZ34" s="187">
        <f t="shared" si="42"/>
        <v>7</v>
      </c>
      <c r="BA34" s="187">
        <f t="shared" si="42"/>
        <v>3</v>
      </c>
      <c r="BB34" s="187">
        <f t="shared" si="42"/>
        <v>2</v>
      </c>
      <c r="BC34" s="187">
        <f t="shared" si="42"/>
        <v>7</v>
      </c>
      <c r="BD34" s="187">
        <f t="shared" si="42"/>
        <v>1</v>
      </c>
      <c r="BE34" s="187">
        <f t="shared" si="42"/>
        <v>3</v>
      </c>
      <c r="BF34" s="187">
        <f t="shared" si="42"/>
        <v>1</v>
      </c>
      <c r="BG34" s="187">
        <f t="shared" si="42"/>
        <v>2</v>
      </c>
      <c r="BH34" s="187">
        <f t="shared" si="42"/>
        <v>3</v>
      </c>
      <c r="BI34" s="187">
        <f t="shared" si="42"/>
        <v>5</v>
      </c>
      <c r="BJ34" s="188">
        <f t="shared" si="42"/>
        <v>0</v>
      </c>
    </row>
    <row r="35">
      <c r="A35" s="168">
        <v>18.0</v>
      </c>
      <c r="B35" s="298" t="s">
        <v>327</v>
      </c>
      <c r="C35" s="146" t="str">
        <f>IF(B35&gt;1,VLOOKUP(B35,DB!$D$4:$E$800,2,0),"")</f>
        <v>GLEX</v>
      </c>
      <c r="D35" s="259" t="s">
        <v>7</v>
      </c>
      <c r="E35" s="148" t="b">
        <v>0</v>
      </c>
      <c r="F35" s="149"/>
      <c r="G35" s="150" t="b">
        <v>0</v>
      </c>
      <c r="H35" s="228" t="s">
        <v>1149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BIOMANTARA</v>
      </c>
      <c r="N35" s="170"/>
      <c r="O35" s="155" t="str">
        <f t="shared" si="34"/>
        <v>RON</v>
      </c>
      <c r="Q35" s="64" t="str">
        <f t="shared" si="35"/>
        <v>SA11</v>
      </c>
      <c r="R35" s="64" t="str">
        <f t="shared" si="36"/>
        <v>RON</v>
      </c>
      <c r="S35" s="64" t="str">
        <f t="shared" si="37"/>
        <v>GLEX</v>
      </c>
      <c r="T35" s="64" t="str">
        <f t="shared" si="38"/>
        <v>N-939AP</v>
      </c>
      <c r="U35" s="64" t="str">
        <f t="shared" si="39"/>
        <v>BIOMANTARA</v>
      </c>
      <c r="V35" s="158" t="s">
        <v>1148</v>
      </c>
      <c r="W35" s="159" t="str">
        <f t="shared" si="5"/>
        <v>T7-X14</v>
      </c>
      <c r="X35" s="160" t="str">
        <f t="shared" si="6"/>
        <v>G VI</v>
      </c>
      <c r="Y35" s="161" t="str">
        <f t="shared" si="7"/>
        <v>AFM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3</v>
      </c>
      <c r="AI35" s="165">
        <f>COUNTIFS($AE$18:$AE$167,"&gt;18:00",$AE$18:$AE$167,"&lt;=19:00")</f>
        <v>2</v>
      </c>
      <c r="AJ35" s="109">
        <f t="shared" si="8"/>
        <v>5</v>
      </c>
    </row>
    <row r="36">
      <c r="A36" s="115">
        <v>19.0</v>
      </c>
      <c r="B36" s="297" t="s">
        <v>885</v>
      </c>
      <c r="C36" s="117" t="str">
        <f>IF(B36&gt;1,VLOOKUP(B36,DB!$D$4:$E$800,2,0),"")</f>
        <v>CL 850</v>
      </c>
      <c r="D36" s="252" t="s">
        <v>7</v>
      </c>
      <c r="E36" s="119" t="b">
        <v>0</v>
      </c>
      <c r="F36" s="119"/>
      <c r="G36" s="120" t="b">
        <v>0</v>
      </c>
      <c r="H36" s="230" t="s">
        <v>1150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">
        <v>738</v>
      </c>
      <c r="N36" s="171"/>
      <c r="O36" s="128" t="str">
        <f t="shared" si="34"/>
        <v>RON</v>
      </c>
      <c r="Q36" s="64" t="str">
        <f t="shared" si="35"/>
        <v>SA12</v>
      </c>
      <c r="R36" s="64" t="str">
        <f t="shared" si="36"/>
        <v>RON</v>
      </c>
      <c r="S36" s="64" t="str">
        <f t="shared" si="37"/>
        <v>CL 850</v>
      </c>
      <c r="T36" s="64" t="str">
        <f t="shared" si="38"/>
        <v>PK-IDR</v>
      </c>
      <c r="U36" s="64" t="str">
        <f t="shared" si="39"/>
        <v>PREMI</v>
      </c>
      <c r="V36" s="129" t="s">
        <v>1140</v>
      </c>
      <c r="W36" s="130" t="str">
        <f t="shared" si="5"/>
        <v>PK-OTR</v>
      </c>
      <c r="X36" s="131" t="str">
        <f t="shared" si="6"/>
        <v>ATR 72</v>
      </c>
      <c r="Y36" s="132" t="str">
        <f t="shared" si="7"/>
        <v>TAS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2</v>
      </c>
      <c r="AI36" s="137">
        <f>COUNTIFS($AE$18:$AE$167,"&gt;19:00",$AE$18:$AE$167,"&lt;=20:00")</f>
        <v>1</v>
      </c>
      <c r="AJ36" s="138">
        <f t="shared" si="8"/>
        <v>3</v>
      </c>
    </row>
    <row r="37">
      <c r="A37" s="168">
        <v>20.0</v>
      </c>
      <c r="B37" s="298" t="s">
        <v>888</v>
      </c>
      <c r="C37" s="146" t="str">
        <f>IF(B37&gt;1,VLOOKUP(B37,DB!$D$4:$E$800,2,0),"")</f>
        <v>EMB 135</v>
      </c>
      <c r="D37" s="259" t="s">
        <v>7</v>
      </c>
      <c r="E37" s="148" t="b">
        <v>0</v>
      </c>
      <c r="F37" s="148"/>
      <c r="G37" s="150" t="b">
        <v>0</v>
      </c>
      <c r="H37" s="228" t="s">
        <v>1161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759</v>
      </c>
      <c r="N37" s="170"/>
      <c r="O37" s="155" t="str">
        <f t="shared" si="34"/>
        <v>RON</v>
      </c>
      <c r="Q37" s="64" t="str">
        <f t="shared" si="35"/>
        <v>SA15</v>
      </c>
      <c r="R37" s="64" t="str">
        <f t="shared" si="36"/>
        <v>RON</v>
      </c>
      <c r="S37" s="64" t="str">
        <f t="shared" si="37"/>
        <v>EMB 135</v>
      </c>
      <c r="T37" s="64" t="str">
        <f t="shared" si="38"/>
        <v>PK-RSS</v>
      </c>
      <c r="U37" s="64" t="str">
        <f t="shared" si="39"/>
        <v>PTN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2</v>
      </c>
      <c r="AI37" s="165">
        <f>COUNTIFS($AE$18:$AE$167,"&gt;20:00",$AE$18:$AE$167,"&lt;=21:00")</f>
        <v>2</v>
      </c>
      <c r="AJ37" s="109">
        <f t="shared" si="8"/>
        <v>4</v>
      </c>
    </row>
    <row r="38">
      <c r="A38" s="115">
        <v>21.0</v>
      </c>
      <c r="B38" s="297" t="s">
        <v>855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30" t="s">
        <v>1152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759</v>
      </c>
      <c r="N38" s="171"/>
      <c r="O38" s="128" t="str">
        <f t="shared" si="34"/>
        <v>RON</v>
      </c>
      <c r="Q38" s="64" t="str">
        <f t="shared" si="35"/>
        <v>SA16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N-11UB</v>
      </c>
      <c r="U38" s="64" t="str">
        <f t="shared" si="39"/>
        <v>PTN</v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1</v>
      </c>
      <c r="AJ38" s="138">
        <f t="shared" si="8"/>
        <v>5</v>
      </c>
    </row>
    <row r="39">
      <c r="A39" s="168">
        <v>22.0</v>
      </c>
      <c r="B39" s="298" t="s">
        <v>502</v>
      </c>
      <c r="C39" s="146" t="str">
        <f>IF(B39&gt;1,VLOOKUP(B39,DB!$D$4:$E$800,2,0),"")</f>
        <v>ATR 72</v>
      </c>
      <c r="D39" s="259" t="s">
        <v>7</v>
      </c>
      <c r="E39" s="189" t="b">
        <v>0</v>
      </c>
      <c r="F39" s="148"/>
      <c r="G39" s="190" t="b">
        <v>0</v>
      </c>
      <c r="H39" s="228" t="s">
        <v>1159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CITILINK</v>
      </c>
      <c r="N39" s="170"/>
      <c r="O39" s="155" t="str">
        <f t="shared" si="34"/>
        <v>RON</v>
      </c>
      <c r="Q39" s="64" t="str">
        <f t="shared" si="35"/>
        <v>SA18</v>
      </c>
      <c r="R39" s="64" t="str">
        <f t="shared" si="36"/>
        <v>RON</v>
      </c>
      <c r="S39" s="64" t="str">
        <f t="shared" si="37"/>
        <v>ATR 72</v>
      </c>
      <c r="T39" s="64" t="str">
        <f t="shared" si="38"/>
        <v>PK-GJV</v>
      </c>
      <c r="U39" s="64" t="str">
        <f t="shared" si="39"/>
        <v>CITILINK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7</v>
      </c>
      <c r="AI39" s="165">
        <f>COUNTIFS($AE$18:$AE$167,"&gt;22:00",$AE$18:$AE$167,"&lt;=23:00")</f>
        <v>3</v>
      </c>
      <c r="AJ39" s="109">
        <f t="shared" si="8"/>
        <v>10</v>
      </c>
    </row>
    <row r="40">
      <c r="A40" s="115">
        <v>23.0</v>
      </c>
      <c r="B40" s="115" t="s">
        <v>715</v>
      </c>
      <c r="C40" s="117" t="str">
        <f>IF(B40&gt;1,VLOOKUP(B40,DB!$D$4:$E$800,2,0),"")</f>
        <v>ATR 72</v>
      </c>
      <c r="D40" s="252" t="s">
        <v>7</v>
      </c>
      <c r="E40" s="191" t="b">
        <v>0</v>
      </c>
      <c r="F40" s="119">
        <v>0.21041666666666667</v>
      </c>
      <c r="G40" s="192" t="b">
        <v>1</v>
      </c>
      <c r="H40" s="235" t="s">
        <v>1076</v>
      </c>
      <c r="I40" s="122" t="str">
        <f>IF(K40&gt;1,VLOOKUP(K40,DB!$A$4:$B$500,2,0),"")</f>
        <v>EX RON</v>
      </c>
      <c r="J40" s="120" t="s">
        <v>422</v>
      </c>
      <c r="K40" s="124" t="s">
        <v>7</v>
      </c>
      <c r="L40" s="120"/>
      <c r="M40" s="115" t="str">
        <f>IF(B40&gt;1,VLOOKUP(B40,DB!$D$4:$F$800,3,0),"")</f>
        <v>PELITA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N-227GV</v>
      </c>
      <c r="X40" s="131" t="str">
        <f t="shared" si="6"/>
        <v>L 1000</v>
      </c>
      <c r="Y40" s="132" t="str">
        <f t="shared" si="7"/>
        <v>PREMI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0.2104166667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168" t="s">
        <v>778</v>
      </c>
      <c r="C41" s="146" t="str">
        <f>IF(B41&gt;1,VLOOKUP(B41,DB!$D$4:$E$800,2,0),"")</f>
        <v>C 208</v>
      </c>
      <c r="D41" s="259" t="s">
        <v>7</v>
      </c>
      <c r="E41" s="199" t="b">
        <v>0</v>
      </c>
      <c r="F41" s="148">
        <v>0.2513888888888889</v>
      </c>
      <c r="G41" s="190" t="b">
        <v>1</v>
      </c>
      <c r="H41" s="228" t="s">
        <v>1075</v>
      </c>
      <c r="I41" s="152" t="str">
        <f>IF(K41&gt;1,VLOOKUP(K41,DB!$A$4:$B$500,2,0),"")</f>
        <v>EX RON</v>
      </c>
      <c r="J41" s="153" t="str">
        <f>IF(L41&gt;1,VLOOKUP(L41,DB!$A$4:$B$500,2,0),"")</f>
        <v>WICN</v>
      </c>
      <c r="K41" s="169" t="s">
        <v>7</v>
      </c>
      <c r="L41" s="150" t="s">
        <v>591</v>
      </c>
      <c r="M41" s="168" t="str">
        <f>IF(B41&gt;1,VLOOKUP(B41,DB!$D$4:$F$800,3,0),"")</f>
        <v>SUSI AIR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>VP-CLL</v>
      </c>
      <c r="X41" s="160" t="str">
        <f t="shared" si="6"/>
        <v>EMB 135</v>
      </c>
      <c r="Y41" s="161" t="str">
        <f t="shared" si="7"/>
        <v>KARISMA</v>
      </c>
      <c r="Z41" s="104" t="b">
        <v>1</v>
      </c>
      <c r="AA41" s="64"/>
      <c r="AC41" s="133"/>
      <c r="AD41" s="133" t="str">
        <f t="shared" si="40"/>
        <v>-</v>
      </c>
      <c r="AE41" s="133">
        <f t="shared" si="41"/>
        <v>0.2513888889</v>
      </c>
      <c r="AF41" s="201" t="s">
        <v>1123</v>
      </c>
      <c r="AG41" s="202"/>
      <c r="AH41" s="203">
        <f t="shared" ref="AH41:AJ41" si="43">SUM(AH17:AH40)</f>
        <v>65</v>
      </c>
      <c r="AI41" s="204">
        <f t="shared" si="43"/>
        <v>59</v>
      </c>
      <c r="AJ41" s="204">
        <f t="shared" si="43"/>
        <v>124</v>
      </c>
    </row>
    <row r="42">
      <c r="A42" s="205">
        <v>25.0</v>
      </c>
      <c r="B42" s="115" t="s">
        <v>166</v>
      </c>
      <c r="C42" s="117" t="str">
        <f>IF(B42&gt;1,VLOOKUP(B42,DB!$D$4:$E$800,2,0),"")</f>
        <v>A 320</v>
      </c>
      <c r="D42" s="252" t="s">
        <v>7</v>
      </c>
      <c r="E42" s="206" t="b">
        <v>0</v>
      </c>
      <c r="F42" s="119">
        <v>0.3902777777777778</v>
      </c>
      <c r="G42" s="192" t="b">
        <v>1</v>
      </c>
      <c r="H42" s="230" t="s">
        <v>1081</v>
      </c>
      <c r="I42" s="122" t="str">
        <f>IF(K42&gt;1,VLOOKUP(K42,DB!$A$4:$B$500,2,0),"")</f>
        <v>EX RON</v>
      </c>
      <c r="J42" s="123" t="str">
        <f>IF(L42&gt;1,VLOOKUP(L42,DB!$A$4:$B$500,2,0),"")</f>
        <v>WADD</v>
      </c>
      <c r="K42" s="124" t="s">
        <v>7</v>
      </c>
      <c r="L42" s="120" t="s">
        <v>192</v>
      </c>
      <c r="M42" s="115" t="str">
        <f>IF(B42&gt;1,VLOOKUP(B42,DB!$D$4:$F$800,3,0),"")</f>
        <v>BATIK AIR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T7-777</v>
      </c>
      <c r="X42" s="131" t="str">
        <f t="shared" si="6"/>
        <v>BBJ</v>
      </c>
      <c r="Y42" s="132" t="str">
        <f t="shared" si="7"/>
        <v>JIP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0.3902777778</v>
      </c>
      <c r="AF42" s="207" t="s">
        <v>1157</v>
      </c>
      <c r="AG42" s="208"/>
      <c r="AH42" s="209">
        <f t="shared" ref="AH42:AI42" si="44">COUNTIF(I18:I165,"SA*")</f>
        <v>3</v>
      </c>
      <c r="AI42" s="210">
        <f t="shared" si="44"/>
        <v>3</v>
      </c>
      <c r="AJ42" s="210">
        <f t="shared" ref="AJ42:AJ43" si="46">SUM(AH42:AI42)</f>
        <v>6</v>
      </c>
    </row>
    <row r="43">
      <c r="A43" s="168">
        <v>26.0</v>
      </c>
      <c r="B43" s="168" t="s">
        <v>546</v>
      </c>
      <c r="C43" s="146" t="str">
        <f>IF(B43&gt;1,VLOOKUP(B43,DB!$D$4:$E$800,2,0),"")</f>
        <v>B 738</v>
      </c>
      <c r="D43" s="259" t="s">
        <v>7</v>
      </c>
      <c r="E43" s="199" t="b">
        <v>0</v>
      </c>
      <c r="F43" s="148">
        <v>0.2611111111111111</v>
      </c>
      <c r="G43" s="190" t="b">
        <v>1</v>
      </c>
      <c r="H43" s="228" t="s">
        <v>1087</v>
      </c>
      <c r="I43" s="152" t="str">
        <f>IF(K43&gt;1,VLOOKUP(K43,DB!$A$4:$B$500,2,0),"")</f>
        <v>EX RON</v>
      </c>
      <c r="J43" s="153" t="str">
        <f>IF(L43&gt;1,VLOOKUP(L43,DB!$A$4:$B$500,2,0),"")</f>
        <v>WIMM</v>
      </c>
      <c r="K43" s="169" t="s">
        <v>7</v>
      </c>
      <c r="L43" s="150" t="s">
        <v>71</v>
      </c>
      <c r="M43" s="168" t="str">
        <f>IF(B43&gt;1,VLOOKUP(B43,DB!$D$4:$F$800,3,0),"")</f>
        <v>GARUDA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0.2611111111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0</v>
      </c>
      <c r="AJ43" s="215">
        <f t="shared" si="46"/>
        <v>4</v>
      </c>
    </row>
    <row r="44">
      <c r="A44" s="115">
        <v>27.0</v>
      </c>
      <c r="B44" s="115" t="s">
        <v>83</v>
      </c>
      <c r="C44" s="117" t="str">
        <f>IF(B44&gt;1,VLOOKUP(B44,DB!$D$4:$E$800,2,0),"")</f>
        <v>A 320</v>
      </c>
      <c r="D44" s="252" t="s">
        <v>7</v>
      </c>
      <c r="E44" s="206" t="b">
        <v>0</v>
      </c>
      <c r="F44" s="119">
        <v>0.2826388888888889</v>
      </c>
      <c r="G44" s="192" t="b">
        <v>1</v>
      </c>
      <c r="H44" s="230" t="s">
        <v>1084</v>
      </c>
      <c r="I44" s="122" t="str">
        <f>IF(K44&gt;1,VLOOKUP(K44,DB!$A$4:$B$500,2,0),"")</f>
        <v>EX RON</v>
      </c>
      <c r="J44" s="123" t="str">
        <f>IF(L44&gt;1,VLOOKUP(L44,DB!$A$4:$B$500,2,0),"")</f>
        <v>WARA</v>
      </c>
      <c r="K44" s="124" t="s">
        <v>7</v>
      </c>
      <c r="L44" s="120" t="s">
        <v>267</v>
      </c>
      <c r="M44" s="115" t="str">
        <f>IF(B44&gt;1,VLOOKUP(B44,DB!$D$4:$F$800,3,0),"")</f>
        <v>BATIK AIR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N-939AP</v>
      </c>
      <c r="X44" s="131" t="str">
        <f t="shared" si="6"/>
        <v>GLEX</v>
      </c>
      <c r="Y44" s="132" t="str">
        <f t="shared" si="7"/>
        <v>BIOMANTARA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0.2826388889</v>
      </c>
    </row>
    <row r="45">
      <c r="A45" s="168">
        <v>28.0</v>
      </c>
      <c r="B45" s="168" t="s">
        <v>906</v>
      </c>
      <c r="C45" s="146" t="str">
        <f>IF(B45&gt;1,VLOOKUP(B45,DB!$D$4:$E$800,2,0),"")</f>
        <v>G IV</v>
      </c>
      <c r="D45" s="259" t="s">
        <v>7</v>
      </c>
      <c r="E45" s="189" t="b">
        <v>0</v>
      </c>
      <c r="F45" s="148"/>
      <c r="G45" s="190" t="b">
        <v>0</v>
      </c>
      <c r="H45" s="228" t="s">
        <v>1151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1153</v>
      </c>
      <c r="N45" s="211"/>
      <c r="O45" s="155" t="str">
        <f t="shared" si="34"/>
        <v>RON</v>
      </c>
      <c r="Q45" s="64" t="str">
        <f t="shared" si="35"/>
        <v>SA14</v>
      </c>
      <c r="R45" s="64" t="str">
        <f t="shared" si="36"/>
        <v>RON</v>
      </c>
      <c r="S45" s="64" t="str">
        <f t="shared" si="37"/>
        <v>G IV</v>
      </c>
      <c r="T45" s="64" t="str">
        <f t="shared" si="38"/>
        <v>T7-HNA</v>
      </c>
      <c r="U45" s="64" t="str">
        <f t="shared" si="39"/>
        <v>AFM</v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115" t="s">
        <v>921</v>
      </c>
      <c r="C46" s="117" t="str">
        <f>IF(B46&gt;1,VLOOKUP(B46,DB!$D$4:$E$800,2,0),"")</f>
        <v>EMB 135</v>
      </c>
      <c r="D46" s="252" t="s">
        <v>7</v>
      </c>
      <c r="E46" s="191" t="b">
        <v>0</v>
      </c>
      <c r="F46" s="119"/>
      <c r="G46" s="192" t="b">
        <v>0</v>
      </c>
      <c r="H46" s="230" t="s">
        <v>1145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">
        <v>1138</v>
      </c>
      <c r="N46" s="193"/>
      <c r="O46" s="128" t="str">
        <f t="shared" si="34"/>
        <v>RON</v>
      </c>
      <c r="Q46" s="64" t="str">
        <f t="shared" si="35"/>
        <v>SA08</v>
      </c>
      <c r="R46" s="64" t="str">
        <f t="shared" si="36"/>
        <v>RON</v>
      </c>
      <c r="S46" s="64" t="str">
        <f t="shared" si="37"/>
        <v>EMB 135</v>
      </c>
      <c r="T46" s="64" t="str">
        <f t="shared" si="38"/>
        <v>VP-CLL</v>
      </c>
      <c r="U46" s="64" t="str">
        <f t="shared" si="39"/>
        <v>KARISMA</v>
      </c>
      <c r="V46" s="129" t="s">
        <v>1156</v>
      </c>
      <c r="W46" s="130" t="str">
        <f t="shared" si="5"/>
        <v>PK-GRD</v>
      </c>
      <c r="X46" s="131" t="str">
        <f t="shared" si="6"/>
        <v>BBJ 2</v>
      </c>
      <c r="Y46" s="132" t="str">
        <f t="shared" si="7"/>
        <v>PTN</v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168" t="s">
        <v>418</v>
      </c>
      <c r="C47" s="146" t="str">
        <f>IF(B47&gt;1,VLOOKUP(B47,DB!$D$4:$E$800,2,0),"")</f>
        <v>A 320</v>
      </c>
      <c r="D47" s="259" t="s">
        <v>7</v>
      </c>
      <c r="E47" s="199" t="b">
        <v>0</v>
      </c>
      <c r="F47" s="148">
        <v>0.28680555555555554</v>
      </c>
      <c r="G47" s="190" t="b">
        <v>1</v>
      </c>
      <c r="H47" s="228" t="s">
        <v>1079</v>
      </c>
      <c r="I47" s="152" t="str">
        <f>IF(K47&gt;1,VLOOKUP(K47,DB!$A$4:$B$500,2,0),"")</f>
        <v>EX RON</v>
      </c>
      <c r="J47" s="153" t="str">
        <f>IF(L47&gt;1,VLOOKUP(L47,DB!$A$4:$B$500,2,0),"")</f>
        <v>WIMN</v>
      </c>
      <c r="K47" s="169" t="s">
        <v>7</v>
      </c>
      <c r="L47" s="150" t="s">
        <v>434</v>
      </c>
      <c r="M47" s="168" t="str">
        <f>IF(B47&gt;1,VLOOKUP(B47,DB!$D$4:$F$800,3,0),"")</f>
        <v>CITILINK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T7-HNA</v>
      </c>
      <c r="X47" s="160" t="str">
        <f t="shared" si="6"/>
        <v>G IV</v>
      </c>
      <c r="Y47" s="161" t="str">
        <f t="shared" si="7"/>
        <v>AFM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0.2868055556</v>
      </c>
    </row>
    <row r="48">
      <c r="A48" s="115">
        <v>31.0</v>
      </c>
      <c r="B48" s="115" t="s">
        <v>100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0.22708333333333333</v>
      </c>
      <c r="G48" s="192" t="b">
        <v>1</v>
      </c>
      <c r="H48" s="230" t="s">
        <v>1092</v>
      </c>
      <c r="I48" s="122" t="str">
        <f>IF(K48&gt;1,VLOOKUP(K48,DB!$A$4:$B$500,2,0),"")</f>
        <v>EX RON</v>
      </c>
      <c r="J48" s="123" t="str">
        <f>IF(L48&gt;1,VLOOKUP(L48,DB!$A$4:$B$500,2,0),"")</f>
        <v>WARR</v>
      </c>
      <c r="K48" s="124" t="s">
        <v>7</v>
      </c>
      <c r="L48" s="120" t="s">
        <v>208</v>
      </c>
      <c r="M48" s="115" t="str">
        <f>IF(B48&gt;1,VLOOKUP(B48,DB!$D$4:$F$800,3,0),"")</f>
        <v>BATIK AIR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PK-RSS</v>
      </c>
      <c r="X48" s="131" t="str">
        <f t="shared" si="6"/>
        <v>EMB 135</v>
      </c>
      <c r="Y48" s="132" t="str">
        <f t="shared" si="7"/>
        <v>PTN</v>
      </c>
      <c r="Z48" s="104" t="b">
        <v>1</v>
      </c>
      <c r="AA48" s="64"/>
      <c r="AC48" s="133"/>
      <c r="AD48" s="133" t="str">
        <f t="shared" si="40"/>
        <v>-</v>
      </c>
      <c r="AE48" s="133">
        <f t="shared" si="41"/>
        <v>0.2270833333</v>
      </c>
    </row>
    <row r="49">
      <c r="A49" s="168">
        <v>32.0</v>
      </c>
      <c r="B49" s="168" t="s">
        <v>413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>
        <v>0.2465277777777778</v>
      </c>
      <c r="G49" s="190" t="b">
        <v>1</v>
      </c>
      <c r="H49" s="228" t="s">
        <v>1080</v>
      </c>
      <c r="I49" s="152" t="str">
        <f>IF(K49&gt;1,VLOOKUP(K49,DB!$A$4:$B$500,2,0),"")</f>
        <v>EX RON</v>
      </c>
      <c r="J49" s="153" t="str">
        <f>IF(L49&gt;1,VLOOKUP(L49,DB!$A$4:$B$500,2,0),"")</f>
        <v>WARR</v>
      </c>
      <c r="K49" s="169" t="s">
        <v>7</v>
      </c>
      <c r="L49" s="150" t="s">
        <v>487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0.2465277778</v>
      </c>
    </row>
    <row r="50">
      <c r="A50" s="115">
        <v>33.0</v>
      </c>
      <c r="B50" s="115" t="s">
        <v>317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0.41944444444444445</v>
      </c>
      <c r="G50" s="192" t="b">
        <v>1</v>
      </c>
      <c r="H50" s="230" t="s">
        <v>1156</v>
      </c>
      <c r="I50" s="122" t="str">
        <f>IF(K50&gt;1,VLOOKUP(K50,DB!$A$4:$B$500,2,0),"")</f>
        <v>EX RON</v>
      </c>
      <c r="J50" s="120" t="s">
        <v>1079</v>
      </c>
      <c r="K50" s="124" t="s">
        <v>7</v>
      </c>
      <c r="L50" s="120"/>
      <c r="M50" s="115" t="str">
        <f>IF(B50&gt;1,VLOOKUP(B50,DB!$D$4:$F$800,3,0),"")</f>
        <v>BATIK AIR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PK-BON</v>
      </c>
      <c r="X50" s="131" t="str">
        <f t="shared" si="6"/>
        <v>G IV</v>
      </c>
      <c r="Y50" s="132" t="str">
        <f t="shared" si="7"/>
        <v>JETSET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0.4194444444</v>
      </c>
    </row>
    <row r="51">
      <c r="A51" s="168">
        <v>34.0</v>
      </c>
      <c r="B51" s="168" t="s">
        <v>186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0.30625</v>
      </c>
      <c r="G51" s="190" t="b">
        <v>1</v>
      </c>
      <c r="H51" s="228" t="s">
        <v>1151</v>
      </c>
      <c r="I51" s="152" t="str">
        <f>IF(K51&gt;1,VLOOKUP(K51,DB!$A$4:$B$500,2,0),"")</f>
        <v>EX RON</v>
      </c>
      <c r="J51" s="150" t="s">
        <v>1078</v>
      </c>
      <c r="K51" s="169" t="s">
        <v>7</v>
      </c>
      <c r="L51" s="150"/>
      <c r="M51" s="168" t="str">
        <f>IF(B51&gt;1,VLOOKUP(B51,DB!$D$4:$F$800,3,0),"")</f>
        <v>BATIK AIR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PK-GJV</v>
      </c>
      <c r="X51" s="160" t="str">
        <f t="shared" si="6"/>
        <v>ATR 72</v>
      </c>
      <c r="Y51" s="161" t="str">
        <f t="shared" si="7"/>
        <v>CITILINK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0.30625</v>
      </c>
    </row>
    <row r="52">
      <c r="A52" s="115">
        <v>35.0</v>
      </c>
      <c r="B52" s="115" t="s">
        <v>340</v>
      </c>
      <c r="C52" s="117" t="str">
        <f>IF(B52&gt;1,VLOOKUP(B52,DB!$D$4:$E$800,2,0),"")</f>
        <v>ATR 72</v>
      </c>
      <c r="D52" s="252" t="s">
        <v>7</v>
      </c>
      <c r="E52" s="206" t="b">
        <v>0</v>
      </c>
      <c r="F52" s="119">
        <v>0.25277777777777777</v>
      </c>
      <c r="G52" s="192" t="b">
        <v>1</v>
      </c>
      <c r="H52" s="230" t="s">
        <v>1078</v>
      </c>
      <c r="I52" s="122" t="str">
        <f>IF(K52&gt;1,VLOOKUP(K52,DB!$A$4:$B$500,2,0),"")</f>
        <v>EX RON</v>
      </c>
      <c r="J52" s="123" t="str">
        <f>IF(L52&gt;1,VLOOKUP(L52,DB!$A$4:$B$500,2,0),"")</f>
        <v>WAHH</v>
      </c>
      <c r="K52" s="124" t="s">
        <v>7</v>
      </c>
      <c r="L52" s="120" t="s">
        <v>527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PK-LAF</v>
      </c>
      <c r="X52" s="131" t="str">
        <f t="shared" si="6"/>
        <v>A 320</v>
      </c>
      <c r="Y52" s="132" t="str">
        <f t="shared" si="7"/>
        <v>BATIK AIR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0.2527777778</v>
      </c>
    </row>
    <row r="53">
      <c r="A53" s="168">
        <v>36.0</v>
      </c>
      <c r="B53" s="168" t="s">
        <v>708</v>
      </c>
      <c r="C53" s="146" t="str">
        <f>IF(B53&gt;1,VLOOKUP(B53,DB!$D$4:$E$800,2,0),"")</f>
        <v>BBJ</v>
      </c>
      <c r="D53" s="259" t="s">
        <v>7</v>
      </c>
      <c r="E53" s="199" t="b">
        <v>0</v>
      </c>
      <c r="F53" s="148">
        <v>0.13541666666666666</v>
      </c>
      <c r="G53" s="190" t="b">
        <v>1</v>
      </c>
      <c r="H53" s="228" t="s">
        <v>1154</v>
      </c>
      <c r="I53" s="152" t="str">
        <f>IF(K53&gt;1,VLOOKUP(K53,DB!$A$4:$B$500,2,0),"")</f>
        <v>EX RON</v>
      </c>
      <c r="J53" s="150" t="s">
        <v>1096</v>
      </c>
      <c r="K53" s="169" t="s">
        <v>7</v>
      </c>
      <c r="L53" s="150"/>
      <c r="M53" s="168" t="str">
        <f>IF(B53&gt;1,VLOOKUP(B53,DB!$D$4:$F$800,3,0),"")</f>
        <v>JIP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PK-BLA</v>
      </c>
      <c r="X53" s="160" t="str">
        <f t="shared" si="6"/>
        <v>A 320</v>
      </c>
      <c r="Y53" s="161" t="str">
        <f t="shared" si="7"/>
        <v>BATIK AIR</v>
      </c>
      <c r="Z53" s="104" t="b">
        <v>1</v>
      </c>
      <c r="AA53" s="64"/>
      <c r="AC53" s="133"/>
      <c r="AD53" s="133" t="str">
        <f t="shared" si="40"/>
        <v>-</v>
      </c>
      <c r="AE53" s="133">
        <f t="shared" si="41"/>
        <v>0.1354166667</v>
      </c>
    </row>
    <row r="54">
      <c r="A54" s="115">
        <v>37.0</v>
      </c>
      <c r="B54" s="115" t="s">
        <v>775</v>
      </c>
      <c r="C54" s="117" t="str">
        <f>IF(B54&gt;1,VLOOKUP(B54,DB!$D$4:$E$800,2,0),"")</f>
        <v>AVANTI</v>
      </c>
      <c r="D54" s="252" t="s">
        <v>7</v>
      </c>
      <c r="E54" s="206" t="b">
        <v>0</v>
      </c>
      <c r="F54" s="119">
        <v>0.2604166666666667</v>
      </c>
      <c r="G54" s="192" t="b">
        <v>1</v>
      </c>
      <c r="H54" s="230" t="s">
        <v>1075</v>
      </c>
      <c r="I54" s="122" t="str">
        <f>IF(K54&gt;1,VLOOKUP(K54,DB!$A$4:$B$500,2,0),"")</f>
        <v>EX RON</v>
      </c>
      <c r="J54" s="120" t="s">
        <v>638</v>
      </c>
      <c r="K54" s="124" t="s">
        <v>7</v>
      </c>
      <c r="L54" s="120"/>
      <c r="M54" s="115" t="str">
        <f>IF(B54&gt;1,VLOOKUP(B54,DB!$D$4:$F$800,3,0),"")</f>
        <v>SUSI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0.2604166667</v>
      </c>
    </row>
    <row r="55">
      <c r="A55" s="168">
        <v>38.0</v>
      </c>
      <c r="B55" s="168" t="s">
        <v>857</v>
      </c>
      <c r="C55" s="146" t="str">
        <f>IF(B55&gt;1,VLOOKUP(B55,DB!$D$4:$E$800,2,0),"")</f>
        <v>LJ 60</v>
      </c>
      <c r="D55" s="259" t="s">
        <v>7</v>
      </c>
      <c r="E55" s="199" t="b">
        <v>0</v>
      </c>
      <c r="F55" s="148"/>
      <c r="G55" s="190" t="b">
        <v>0</v>
      </c>
      <c r="H55" s="228" t="s">
        <v>1162</v>
      </c>
      <c r="I55" s="152" t="str">
        <f>IF(K55&gt;1,VLOOKUP(K55,DB!$A$4:$B$500,2,0),"")</f>
        <v/>
      </c>
      <c r="J55" s="153" t="str">
        <f>IF(L55&gt;1,VLOOKUP(L55,DB!$A$4:$B$500,2,0),"")</f>
        <v/>
      </c>
      <c r="K55" s="169"/>
      <c r="L55" s="150"/>
      <c r="M55" s="168" t="s">
        <v>1364</v>
      </c>
      <c r="N55" s="200"/>
      <c r="O55" s="155" t="str">
        <f t="shared" si="34"/>
        <v>RON</v>
      </c>
      <c r="Q55" s="64" t="str">
        <f t="shared" si="35"/>
        <v>NSA09</v>
      </c>
      <c r="R55" s="64" t="str">
        <f t="shared" si="36"/>
        <v>RON</v>
      </c>
      <c r="S55" s="64" t="str">
        <f t="shared" si="37"/>
        <v>LJ 60</v>
      </c>
      <c r="T55" s="64" t="str">
        <f t="shared" si="38"/>
        <v>N-38SV</v>
      </c>
      <c r="U55" s="64" t="str">
        <f t="shared" si="39"/>
        <v>B.G.S</v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-</v>
      </c>
      <c r="AF55" s="4"/>
    </row>
    <row r="56">
      <c r="A56" s="115">
        <v>39.0</v>
      </c>
      <c r="B56" s="115" t="s">
        <v>833</v>
      </c>
      <c r="C56" s="117" t="str">
        <f>IF(B56&gt;1,VLOOKUP(B56,DB!$D$4:$E$800,2,0),"")</f>
        <v>B 733</v>
      </c>
      <c r="D56" s="252">
        <v>0.21388888888888888</v>
      </c>
      <c r="E56" s="206" t="b">
        <v>1</v>
      </c>
      <c r="F56" s="119">
        <v>0.26666666666666666</v>
      </c>
      <c r="G56" s="192" t="b">
        <v>1</v>
      </c>
      <c r="H56" s="230" t="s">
        <v>1093</v>
      </c>
      <c r="I56" s="122" t="str">
        <f>IF(K56&gt;1,VLOOKUP(K56,DB!$A$4:$B$500,2,0),"")</f>
        <v>WIMM</v>
      </c>
      <c r="J56" s="123" t="str">
        <f>IF(L56&gt;1,VLOOKUP(L56,DB!$A$4:$B$500,2,0),"")</f>
        <v>WAAA</v>
      </c>
      <c r="K56" s="124" t="s">
        <v>292</v>
      </c>
      <c r="L56" s="120" t="s">
        <v>324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>
        <f t="shared" si="40"/>
        <v>0.2138888889</v>
      </c>
      <c r="AE56" s="133">
        <f t="shared" si="41"/>
        <v>0.2666666667</v>
      </c>
      <c r="AF56" s="4"/>
    </row>
    <row r="57">
      <c r="A57" s="168">
        <v>40.0</v>
      </c>
      <c r="B57" s="168" t="s">
        <v>708</v>
      </c>
      <c r="C57" s="146" t="str">
        <f>IF(B57&gt;1,VLOOKUP(B57,DB!$D$4:$E$800,2,0),"")</f>
        <v>BBJ</v>
      </c>
      <c r="D57" s="259">
        <v>0.1388888888888889</v>
      </c>
      <c r="E57" s="199" t="b">
        <v>1</v>
      </c>
      <c r="F57" s="148">
        <v>0.23680555555555555</v>
      </c>
      <c r="G57" s="190" t="b">
        <v>1</v>
      </c>
      <c r="H57" s="228" t="s">
        <v>1096</v>
      </c>
      <c r="I57" s="221" t="s">
        <v>1154</v>
      </c>
      <c r="J57" s="150" t="s">
        <v>1178</v>
      </c>
      <c r="K57" s="169"/>
      <c r="L57" s="150"/>
      <c r="M57" s="168" t="str">
        <f>IF(B57&gt;1,VLOOKUP(B57,DB!$D$4:$F$800,3,0),"")</f>
        <v>JIP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0.1388888889</v>
      </c>
      <c r="AE57" s="133">
        <f t="shared" si="41"/>
        <v>0.2368055556</v>
      </c>
      <c r="AF57" s="4"/>
    </row>
    <row r="58">
      <c r="A58" s="115">
        <v>41.0</v>
      </c>
      <c r="B58" s="115" t="s">
        <v>299</v>
      </c>
      <c r="C58" s="117" t="str">
        <f>IF(B58&gt;1,VLOOKUP(B58,DB!$D$4:$E$800,2,0),"")</f>
        <v>A 320</v>
      </c>
      <c r="D58" s="252">
        <v>0.25416666666666665</v>
      </c>
      <c r="E58" s="224" t="b">
        <v>1</v>
      </c>
      <c r="F58" s="119">
        <v>0.2965277777777778</v>
      </c>
      <c r="G58" s="120" t="b">
        <v>1</v>
      </c>
      <c r="H58" s="230" t="s">
        <v>1085</v>
      </c>
      <c r="I58" s="122" t="str">
        <f>IF(K58&gt;1,VLOOKUP(K58,DB!$A$4:$B$500,2,0),"")</f>
        <v>WARR</v>
      </c>
      <c r="J58" s="123" t="str">
        <f>IF(L58&gt;1,VLOOKUP(L58,DB!$A$4:$B$500,2,0),"")</f>
        <v>WIPP</v>
      </c>
      <c r="K58" s="124" t="s">
        <v>204</v>
      </c>
      <c r="L58" s="120" t="s">
        <v>157</v>
      </c>
      <c r="M58" s="115" t="str">
        <f>IF(B58&gt;1,VLOOKUP(B58,DB!$D$4:$F$800,3,0),"")</f>
        <v>BATIK AIR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0.2541666667</v>
      </c>
      <c r="AE58" s="133">
        <f t="shared" si="41"/>
        <v>0.2965277778</v>
      </c>
      <c r="AF58" s="4"/>
    </row>
    <row r="59">
      <c r="A59" s="168">
        <v>42.0</v>
      </c>
      <c r="B59" s="168" t="s">
        <v>186</v>
      </c>
      <c r="C59" s="146" t="str">
        <f>IF(B59&gt;1,VLOOKUP(B59,DB!$D$4:$E$800,2,0),"")</f>
        <v>A 320</v>
      </c>
      <c r="D59" s="259">
        <v>0.3104166666666667</v>
      </c>
      <c r="E59" s="226" t="b">
        <v>1</v>
      </c>
      <c r="F59" s="148">
        <v>0.4201388888888889</v>
      </c>
      <c r="G59" s="227" t="b">
        <v>1</v>
      </c>
      <c r="H59" s="228" t="s">
        <v>1078</v>
      </c>
      <c r="I59" s="221" t="s">
        <v>1151</v>
      </c>
      <c r="J59" s="153" t="str">
        <f>IF(L59&gt;1,VLOOKUP(L59,DB!$A$4:$B$500,2,0),"")</f>
        <v>WAHS</v>
      </c>
      <c r="K59" s="169"/>
      <c r="L59" s="150" t="s">
        <v>258</v>
      </c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0.3104166667</v>
      </c>
      <c r="AE59" s="133">
        <f t="shared" si="41"/>
        <v>0.4201388889</v>
      </c>
      <c r="AF59" s="4"/>
    </row>
    <row r="60">
      <c r="A60" s="115">
        <v>43.0</v>
      </c>
      <c r="B60" s="115" t="s">
        <v>827</v>
      </c>
      <c r="C60" s="117" t="str">
        <f>IF(B60&gt;1,VLOOKUP(B60,DB!$D$4:$E$800,2,0),"")</f>
        <v>B 733</v>
      </c>
      <c r="D60" s="252">
        <v>0.32430555555555557</v>
      </c>
      <c r="E60" s="229" t="b">
        <v>1</v>
      </c>
      <c r="F60" s="119">
        <v>0.3958333333333333</v>
      </c>
      <c r="G60" s="192" t="b">
        <v>1</v>
      </c>
      <c r="H60" s="230" t="s">
        <v>1097</v>
      </c>
      <c r="I60" s="122" t="str">
        <f>IF(K60&gt;1,VLOOKUP(K60,DB!$A$4:$B$500,2,0),"")</f>
        <v>WAMM</v>
      </c>
      <c r="J60" s="123" t="str">
        <f>IF(L60&gt;1,VLOOKUP(L60,DB!$A$4:$B$500,2,0),"")</f>
        <v>WAGG</v>
      </c>
      <c r="K60" s="124" t="s">
        <v>361</v>
      </c>
      <c r="L60" s="120" t="s">
        <v>300</v>
      </c>
      <c r="M60" s="115" t="str">
        <f>IF(B60&gt;1,VLOOKUP(B60,DB!$D$4:$F$800,3,0),"")</f>
        <v>TRIGANA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0.3243055556</v>
      </c>
      <c r="AE60" s="133">
        <f t="shared" si="41"/>
        <v>0.3958333333</v>
      </c>
    </row>
    <row r="61">
      <c r="A61" s="168">
        <v>44.0</v>
      </c>
      <c r="B61" s="168" t="s">
        <v>310</v>
      </c>
      <c r="C61" s="146" t="str">
        <f>IF(B61&gt;1,VLOOKUP(B61,DB!$D$4:$E$800,2,0),"")</f>
        <v>A 320</v>
      </c>
      <c r="D61" s="259">
        <v>0.3263888888888889</v>
      </c>
      <c r="E61" s="231" t="b">
        <v>1</v>
      </c>
      <c r="F61" s="148">
        <v>0.5173611111111112</v>
      </c>
      <c r="G61" s="190" t="b">
        <v>1</v>
      </c>
      <c r="H61" s="228" t="s">
        <v>1080</v>
      </c>
      <c r="I61" s="152" t="str">
        <f>IF(K61&gt;1,VLOOKUP(K61,DB!$A$4:$B$500,2,0),"")</f>
        <v>WIPP</v>
      </c>
      <c r="J61" s="153" t="str">
        <f>IF(L61&gt;1,VLOOKUP(L61,DB!$A$4:$B$500,2,0),"")</f>
        <v>WARR</v>
      </c>
      <c r="K61" s="169" t="s">
        <v>163</v>
      </c>
      <c r="L61" s="150" t="s">
        <v>216</v>
      </c>
      <c r="M61" s="168" t="str">
        <f>IF(B61&gt;1,VLOOKUP(B61,DB!$D$4:$F$800,3,0),"")</f>
        <v>BATIK AIR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0.3263888889</v>
      </c>
      <c r="AE61" s="133">
        <f t="shared" si="41"/>
        <v>0.5173611111</v>
      </c>
    </row>
    <row r="62">
      <c r="A62" s="115">
        <v>45.0</v>
      </c>
      <c r="B62" s="115" t="s">
        <v>321</v>
      </c>
      <c r="C62" s="117" t="str">
        <f>IF(B62&gt;1,VLOOKUP(B62,DB!$D$4:$E$800,2,0),"")</f>
        <v>A 320</v>
      </c>
      <c r="D62" s="264">
        <v>0.3298611111111111</v>
      </c>
      <c r="E62" s="232" t="b">
        <v>1</v>
      </c>
      <c r="F62" s="233">
        <v>0.3625</v>
      </c>
      <c r="G62" s="234" t="b">
        <v>1</v>
      </c>
      <c r="H62" s="235" t="s">
        <v>1084</v>
      </c>
      <c r="I62" s="122" t="str">
        <f>IF(K62&gt;1,VLOOKUP(K62,DB!$A$4:$B$500,2,0),"")</f>
        <v>WIBB</v>
      </c>
      <c r="J62" s="123" t="str">
        <f>IF(L62&gt;1,VLOOKUP(L62,DB!$A$4:$B$500,2,0),"")</f>
        <v>WARR</v>
      </c>
      <c r="K62" s="236" t="s">
        <v>179</v>
      </c>
      <c r="L62" s="227" t="s">
        <v>212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0.3298611111</v>
      </c>
      <c r="AE62" s="133">
        <f t="shared" si="41"/>
        <v>0.3625</v>
      </c>
    </row>
    <row r="63">
      <c r="A63" s="168">
        <v>46.0</v>
      </c>
      <c r="B63" s="168" t="s">
        <v>823</v>
      </c>
      <c r="C63" s="146" t="str">
        <f>IF(B63&gt;1,VLOOKUP(B63,DB!$D$4:$E$800,2,0),"")</f>
        <v>B 733</v>
      </c>
      <c r="D63" s="259">
        <v>0.3375</v>
      </c>
      <c r="E63" s="231" t="b">
        <v>1</v>
      </c>
      <c r="F63" s="148">
        <v>0.42986111111111114</v>
      </c>
      <c r="G63" s="190" t="b">
        <v>1</v>
      </c>
      <c r="H63" s="228" t="s">
        <v>1101</v>
      </c>
      <c r="I63" s="152" t="str">
        <f>IF(K63&gt;1,VLOOKUP(K63,DB!$A$4:$B$500,2,0),"")</f>
        <v>WIOO</v>
      </c>
      <c r="J63" s="153" t="str">
        <f>IF(L63&gt;1,VLOOKUP(L63,DB!$A$4:$B$500,2,0),"")</f>
        <v>WIKK</v>
      </c>
      <c r="K63" s="169" t="s">
        <v>390</v>
      </c>
      <c r="L63" s="150" t="s">
        <v>308</v>
      </c>
      <c r="M63" s="168" t="str">
        <f>IF(B63&gt;1,VLOOKUP(B63,DB!$D$4:$F$800,3,0),"")</f>
        <v>TRIGANA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0.3375</v>
      </c>
      <c r="AE63" s="133">
        <f t="shared" si="41"/>
        <v>0.4298611111</v>
      </c>
    </row>
    <row r="64">
      <c r="A64" s="115">
        <v>47.0</v>
      </c>
      <c r="B64" s="115" t="s">
        <v>100</v>
      </c>
      <c r="C64" s="117" t="str">
        <f>IF(B64&gt;1,VLOOKUP(B64,DB!$D$4:$E$800,2,0),"")</f>
        <v>A 320</v>
      </c>
      <c r="D64" s="252">
        <v>0.3729166666666667</v>
      </c>
      <c r="E64" s="229" t="b">
        <v>1</v>
      </c>
      <c r="F64" s="119">
        <v>0.4027777777777778</v>
      </c>
      <c r="G64" s="192" t="b">
        <v>1</v>
      </c>
      <c r="H64" s="230" t="s">
        <v>1076</v>
      </c>
      <c r="I64" s="122" t="str">
        <f>IF(K64&gt;1,VLOOKUP(K64,DB!$A$4:$B$500,2,0),"")</f>
        <v>WARR</v>
      </c>
      <c r="J64" s="123" t="str">
        <f>IF(L64&gt;1,VLOOKUP(L64,DB!$A$4:$B$500,2,0),"")</f>
        <v>WARR</v>
      </c>
      <c r="K64" s="124" t="s">
        <v>206</v>
      </c>
      <c r="L64" s="120" t="s">
        <v>220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0.3729166667</v>
      </c>
      <c r="AE64" s="133">
        <f t="shared" si="41"/>
        <v>0.4027777778</v>
      </c>
    </row>
    <row r="65">
      <c r="A65" s="168">
        <v>48.0</v>
      </c>
      <c r="B65" s="168" t="s">
        <v>340</v>
      </c>
      <c r="C65" s="146" t="str">
        <f>IF(B65&gt;1,VLOOKUP(B65,DB!$D$4:$E$800,2,0),"")</f>
        <v>ATR 72</v>
      </c>
      <c r="D65" s="259">
        <v>0.38125</v>
      </c>
      <c r="E65" s="231" t="b">
        <v>1</v>
      </c>
      <c r="F65" s="148">
        <v>0.40625</v>
      </c>
      <c r="G65" s="190" t="b">
        <v>1</v>
      </c>
      <c r="H65" s="228" t="s">
        <v>1092</v>
      </c>
      <c r="I65" s="152" t="str">
        <f>IF(K65&gt;1,VLOOKUP(K65,DB!$A$4:$B$500,2,0),"")</f>
        <v>WAHH</v>
      </c>
      <c r="J65" s="153" t="str">
        <f>IF(L65&gt;1,VLOOKUP(L65,DB!$A$4:$B$500,2,0),"")</f>
        <v>WAHH</v>
      </c>
      <c r="K65" s="169" t="s">
        <v>531</v>
      </c>
      <c r="L65" s="150" t="s">
        <v>537</v>
      </c>
      <c r="M65" s="168" t="str">
        <f>IF(B65&gt;1,VLOOKUP(B65,DB!$D$4:$F$800,3,0),"")</f>
        <v>CITILINK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0.38125</v>
      </c>
      <c r="AE65" s="133">
        <f t="shared" si="41"/>
        <v>0.40625</v>
      </c>
    </row>
    <row r="66">
      <c r="A66" s="115">
        <v>49.0</v>
      </c>
      <c r="B66" s="115" t="s">
        <v>778</v>
      </c>
      <c r="C66" s="117" t="str">
        <f>IF(B66&gt;1,VLOOKUP(B66,DB!$D$4:$E$800,2,0),"")</f>
        <v>C 208</v>
      </c>
      <c r="D66" s="252">
        <v>0.35833333333333334</v>
      </c>
      <c r="E66" s="229" t="b">
        <v>1</v>
      </c>
      <c r="F66" s="119">
        <v>0.3993055555555556</v>
      </c>
      <c r="G66" s="192" t="b">
        <v>1</v>
      </c>
      <c r="H66" s="230" t="s">
        <v>1075</v>
      </c>
      <c r="I66" s="122" t="str">
        <f>IF(K66&gt;1,VLOOKUP(K66,DB!$A$4:$B$500,2,0),"")</f>
        <v>WICN</v>
      </c>
      <c r="J66" s="123" t="str">
        <f>IF(L66&gt;1,VLOOKUP(L66,DB!$A$4:$B$500,2,0),"")</f>
        <v>WICN</v>
      </c>
      <c r="K66" s="124" t="s">
        <v>602</v>
      </c>
      <c r="L66" s="120" t="s">
        <v>600</v>
      </c>
      <c r="M66" s="115" t="str">
        <f>IF(B66&gt;1,VLOOKUP(B66,DB!$D$4:$F$800,3,0),"")</f>
        <v>SUSI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0.3583333333</v>
      </c>
      <c r="AE66" s="133">
        <f t="shared" si="41"/>
        <v>0.3993055556</v>
      </c>
    </row>
    <row r="67">
      <c r="A67" s="168">
        <v>50.0</v>
      </c>
      <c r="B67" s="168" t="s">
        <v>413</v>
      </c>
      <c r="C67" s="146" t="str">
        <f>IF(B67&gt;1,VLOOKUP(B67,DB!$D$4:$E$800,2,0),"")</f>
        <v>A 320</v>
      </c>
      <c r="D67" s="259">
        <v>0.3923611111111111</v>
      </c>
      <c r="E67" s="231" t="b">
        <v>1</v>
      </c>
      <c r="F67" s="148">
        <v>0.45208333333333334</v>
      </c>
      <c r="G67" s="190" t="b">
        <v>1</v>
      </c>
      <c r="H67" s="228" t="s">
        <v>1087</v>
      </c>
      <c r="I67" s="152" t="str">
        <f>IF(K67&gt;1,VLOOKUP(K67,DB!$A$4:$B$500,2,0),"")</f>
        <v>WARR</v>
      </c>
      <c r="J67" s="153" t="str">
        <f>IF(L67&gt;1,VLOOKUP(L67,DB!$A$4:$B$500,2,0),"")</f>
        <v>WAHI</v>
      </c>
      <c r="K67" s="169" t="s">
        <v>497</v>
      </c>
      <c r="L67" s="150" t="s">
        <v>467</v>
      </c>
      <c r="M67" s="168" t="str">
        <f>IF(B67&gt;1,VLOOKUP(B67,DB!$D$4:$F$800,3,0),"")</f>
        <v>CITILINK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0.3923611111</v>
      </c>
      <c r="AE67" s="133">
        <f t="shared" si="41"/>
        <v>0.4520833333</v>
      </c>
    </row>
    <row r="68">
      <c r="A68" s="115">
        <v>51.0</v>
      </c>
      <c r="B68" s="115" t="s">
        <v>452</v>
      </c>
      <c r="C68" s="117" t="str">
        <f>IF(B68&gt;1,VLOOKUP(B68,DB!$D$4:$E$800,2,0),"")</f>
        <v>A 320</v>
      </c>
      <c r="D68" s="264">
        <v>0.4326388888888889</v>
      </c>
      <c r="E68" s="232" t="b">
        <v>1</v>
      </c>
      <c r="F68" s="233">
        <v>0.4618055555555556</v>
      </c>
      <c r="G68" s="234" t="b">
        <v>1</v>
      </c>
      <c r="H68" s="235" t="s">
        <v>1084</v>
      </c>
      <c r="I68" s="122" t="str">
        <f>IF(K68&gt;1,VLOOKUP(K68,DB!$A$4:$B$500,2,0),"")</f>
        <v>WARR</v>
      </c>
      <c r="J68" s="123" t="str">
        <f>IF(L68&gt;1,VLOOKUP(L68,DB!$A$4:$B$500,2,0),"")</f>
        <v>WIPP</v>
      </c>
      <c r="K68" s="236" t="s">
        <v>489</v>
      </c>
      <c r="L68" s="227" t="s">
        <v>463</v>
      </c>
      <c r="M68" s="115" t="str">
        <f>IF(B68&gt;1,VLOOKUP(B68,DB!$D$4:$F$800,3,0),"")</f>
        <v>CITILINK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0.4326388889</v>
      </c>
      <c r="AE68" s="133">
        <f t="shared" si="41"/>
        <v>0.4618055556</v>
      </c>
    </row>
    <row r="69">
      <c r="A69" s="168">
        <v>52.0</v>
      </c>
      <c r="B69" s="168" t="s">
        <v>775</v>
      </c>
      <c r="C69" s="146" t="str">
        <f>IF(B69&gt;1,VLOOKUP(B69,DB!$D$4:$E$800,2,0),"")</f>
        <v>AVANTI</v>
      </c>
      <c r="D69" s="259">
        <v>0.4111111111111111</v>
      </c>
      <c r="E69" s="231" t="b">
        <v>1</v>
      </c>
      <c r="F69" s="148">
        <v>0.4548611111111111</v>
      </c>
      <c r="G69" s="190" t="b">
        <v>1</v>
      </c>
      <c r="H69" s="228" t="s">
        <v>1077</v>
      </c>
      <c r="I69" s="221" t="s">
        <v>638</v>
      </c>
      <c r="J69" s="150" t="s">
        <v>1135</v>
      </c>
      <c r="K69" s="169"/>
      <c r="L69" s="150"/>
      <c r="M69" s="168" t="str">
        <f>IF(B69&gt;1,VLOOKUP(B69,DB!$D$4:$F$800,3,0),"")</f>
        <v>SUSI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0.4111111111</v>
      </c>
      <c r="AE69" s="133">
        <f t="shared" si="41"/>
        <v>0.4548611111</v>
      </c>
    </row>
    <row r="70">
      <c r="A70" s="115">
        <v>53.0</v>
      </c>
      <c r="B70" s="115" t="s">
        <v>83</v>
      </c>
      <c r="C70" s="117" t="str">
        <f>IF(B70&gt;1,VLOOKUP(B70,DB!$D$4:$E$800,2,0),"")</f>
        <v>A 320</v>
      </c>
      <c r="D70" s="252">
        <v>0.44930555555555557</v>
      </c>
      <c r="E70" s="229" t="b">
        <v>1</v>
      </c>
      <c r="F70" s="119">
        <v>0.6152777777777778</v>
      </c>
      <c r="G70" s="192" t="b">
        <v>1</v>
      </c>
      <c r="H70" s="230" t="s">
        <v>1081</v>
      </c>
      <c r="I70" s="122" t="str">
        <f>IF(K70&gt;1,VLOOKUP(K70,DB!$A$4:$B$500,2,0),"")</f>
        <v>WARA</v>
      </c>
      <c r="J70" s="123" t="str">
        <f>IF(L70&gt;1,VLOOKUP(L70,DB!$A$4:$B$500,2,0),"")</f>
        <v>WIEE</v>
      </c>
      <c r="K70" s="124" t="s">
        <v>264</v>
      </c>
      <c r="L70" s="120" t="s">
        <v>183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N-2409K</v>
      </c>
      <c r="X70" s="131" t="str">
        <f t="shared" si="6"/>
        <v>HK 800</v>
      </c>
      <c r="Y70" s="132" t="str">
        <f t="shared" si="7"/>
        <v>TAS</v>
      </c>
      <c r="Z70" s="104" t="b">
        <v>1</v>
      </c>
      <c r="AA70" s="64"/>
      <c r="AC70" s="133"/>
      <c r="AD70" s="133">
        <f t="shared" si="40"/>
        <v>0.4493055556</v>
      </c>
      <c r="AE70" s="133">
        <f t="shared" si="41"/>
        <v>0.6152777778</v>
      </c>
      <c r="AF70" s="248" t="s">
        <v>1180</v>
      </c>
    </row>
    <row r="71">
      <c r="A71" s="168">
        <v>54.0</v>
      </c>
      <c r="B71" s="168" t="s">
        <v>299</v>
      </c>
      <c r="C71" s="146" t="str">
        <f>IF(B71&gt;1,VLOOKUP(B71,DB!$D$4:$E$800,2,0),"")</f>
        <v>A 320</v>
      </c>
      <c r="D71" s="259">
        <v>0.4423611111111111</v>
      </c>
      <c r="E71" s="231" t="b">
        <v>1</v>
      </c>
      <c r="F71" s="148">
        <v>0.46875</v>
      </c>
      <c r="G71" s="190" t="b">
        <v>1</v>
      </c>
      <c r="H71" s="228" t="s">
        <v>1076</v>
      </c>
      <c r="I71" s="152" t="str">
        <f>IF(K71&gt;1,VLOOKUP(K71,DB!$A$4:$B$500,2,0),"")</f>
        <v>WIPP</v>
      </c>
      <c r="J71" s="153" t="str">
        <f>IF(L71&gt;1,VLOOKUP(L71,DB!$A$4:$B$500,2,0),"")</f>
        <v>WAHQ</v>
      </c>
      <c r="K71" s="169" t="s">
        <v>159</v>
      </c>
      <c r="L71" s="150" t="s">
        <v>233</v>
      </c>
      <c r="M71" s="168" t="str">
        <f>IF(B71&gt;1,VLOOKUP(B71,DB!$D$4:$F$800,3,0),"")</f>
        <v>BATIK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0.4423611111</v>
      </c>
      <c r="AE71" s="133">
        <f t="shared" si="41"/>
        <v>0.46875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317</v>
      </c>
      <c r="C72" s="117" t="str">
        <f>IF(B72&gt;1,VLOOKUP(B72,DB!$D$4:$E$800,2,0),"")</f>
        <v>A 320</v>
      </c>
      <c r="D72" s="264">
        <v>0.4263888888888889</v>
      </c>
      <c r="E72" s="232" t="b">
        <v>1</v>
      </c>
      <c r="F72" s="233">
        <v>0.47877559027983807</v>
      </c>
      <c r="G72" s="234" t="b">
        <v>1</v>
      </c>
      <c r="H72" s="235" t="s">
        <v>1079</v>
      </c>
      <c r="I72" s="219" t="s">
        <v>1156</v>
      </c>
      <c r="J72" s="123" t="str">
        <f>IF(L72&gt;1,VLOOKUP(L72,DB!$A$4:$B$500,2,0),"")</f>
        <v>WARA</v>
      </c>
      <c r="K72" s="236"/>
      <c r="L72" s="227" t="s">
        <v>271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B.G.S</v>
      </c>
      <c r="Z72" s="104" t="b">
        <v>1</v>
      </c>
      <c r="AA72" s="64"/>
      <c r="AC72" s="133"/>
      <c r="AD72" s="133">
        <f t="shared" si="40"/>
        <v>0.4263888889</v>
      </c>
      <c r="AE72" s="133">
        <f t="shared" si="41"/>
        <v>0.4787755903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418</v>
      </c>
      <c r="C73" s="146" t="str">
        <f>IF(B73&gt;1,VLOOKUP(B73,DB!$D$4:$E$800,2,0),"")</f>
        <v>A 320</v>
      </c>
      <c r="D73" s="259">
        <v>0.4875</v>
      </c>
      <c r="E73" s="231" t="b">
        <v>1</v>
      </c>
      <c r="F73" s="148">
        <v>0.5194444444444445</v>
      </c>
      <c r="G73" s="190" t="b">
        <v>1</v>
      </c>
      <c r="H73" s="228" t="s">
        <v>1084</v>
      </c>
      <c r="I73" s="152" t="str">
        <f>IF(K73&gt;1,VLOOKUP(K73,DB!$A$4:$B$500,2,0),"")</f>
        <v>WIMN</v>
      </c>
      <c r="J73" s="153" t="str">
        <f>IF(L73&gt;1,VLOOKUP(L73,DB!$A$4:$B$500,2,0),"")</f>
        <v>WARA</v>
      </c>
      <c r="K73" s="169" t="s">
        <v>437</v>
      </c>
      <c r="L73" s="150" t="s">
        <v>483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PK-BVX</v>
      </c>
      <c r="X73" s="160" t="str">
        <f t="shared" si="6"/>
        <v>AVANTI</v>
      </c>
      <c r="Y73" s="161" t="str">
        <f t="shared" si="7"/>
        <v>SUSI AIR</v>
      </c>
      <c r="Z73" s="104" t="b">
        <v>1</v>
      </c>
      <c r="AA73" s="64"/>
      <c r="AC73" s="133"/>
      <c r="AD73" s="133">
        <f t="shared" si="40"/>
        <v>0.4875</v>
      </c>
      <c r="AE73" s="133">
        <f t="shared" si="41"/>
        <v>0.5194444444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546</v>
      </c>
      <c r="C74" s="117" t="str">
        <f>IF(B74&gt;1,VLOOKUP(B74,DB!$D$4:$E$800,2,0),"")</f>
        <v>B 738</v>
      </c>
      <c r="D74" s="252">
        <v>0.5104166666666666</v>
      </c>
      <c r="E74" s="229" t="b">
        <v>1</v>
      </c>
      <c r="F74" s="119">
        <v>0.5486111111111112</v>
      </c>
      <c r="G74" s="192" t="b">
        <v>1</v>
      </c>
      <c r="H74" s="230" t="s">
        <v>1087</v>
      </c>
      <c r="I74" s="122" t="str">
        <f>IF(K74&gt;1,VLOOKUP(K74,DB!$A$4:$B$500,2,0),"")</f>
        <v>WIMM</v>
      </c>
      <c r="J74" s="123" t="str">
        <f>IF(L74&gt;1,VLOOKUP(L74,DB!$A$4:$B$500,2,0),"")</f>
        <v>WARR</v>
      </c>
      <c r="K74" s="124" t="s">
        <v>73</v>
      </c>
      <c r="L74" s="120" t="s">
        <v>74</v>
      </c>
      <c r="M74" s="115" t="str">
        <f>IF(B74&gt;1,VLOOKUP(B74,DB!$D$4:$F$800,3,0),"")</f>
        <v>GARUDA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1</v>
      </c>
      <c r="AA74" s="64"/>
      <c r="AC74" s="133"/>
      <c r="AD74" s="133">
        <f t="shared" si="40"/>
        <v>0.5104166667</v>
      </c>
      <c r="AE74" s="133">
        <f t="shared" si="41"/>
        <v>0.5486111111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775</v>
      </c>
      <c r="C75" s="146" t="str">
        <f>IF(B75&gt;1,VLOOKUP(B75,DB!$D$4:$E$800,2,0),"")</f>
        <v>AVANTI</v>
      </c>
      <c r="D75" s="259">
        <v>0.4625</v>
      </c>
      <c r="E75" s="231" t="b">
        <v>1</v>
      </c>
      <c r="F75" s="148"/>
      <c r="G75" s="190" t="b">
        <v>0</v>
      </c>
      <c r="H75" s="228" t="s">
        <v>1135</v>
      </c>
      <c r="I75" s="221" t="s">
        <v>1077</v>
      </c>
      <c r="J75" s="153" t="str">
        <f>IF(L75&gt;1,VLOOKUP(L75,DB!$A$4:$B$500,2,0),"")</f>
        <v/>
      </c>
      <c r="K75" s="169"/>
      <c r="L75" s="150"/>
      <c r="M75" s="168" t="str">
        <f>IF(B75&gt;1,VLOOKUP(B75,DB!$D$4:$F$800,3,0),"")</f>
        <v>SUSI AIR</v>
      </c>
      <c r="N75" s="211"/>
      <c r="O75" s="155" t="str">
        <f t="shared" si="34"/>
        <v>RON</v>
      </c>
      <c r="Q75" s="64" t="str">
        <f t="shared" si="35"/>
        <v>NSA10</v>
      </c>
      <c r="R75" s="64" t="str">
        <f t="shared" si="36"/>
        <v>RON</v>
      </c>
      <c r="S75" s="64" t="str">
        <f t="shared" si="37"/>
        <v>AVANTI</v>
      </c>
      <c r="T75" s="64" t="str">
        <f t="shared" si="38"/>
        <v>PK-BVX</v>
      </c>
      <c r="U75" s="64" t="str">
        <f t="shared" si="39"/>
        <v>SUSI AIR</v>
      </c>
      <c r="V75" s="158" t="s">
        <v>1184</v>
      </c>
      <c r="W75" s="159" t="str">
        <f t="shared" si="5"/>
        <v>N-977JH</v>
      </c>
      <c r="X75" s="160" t="str">
        <f t="shared" si="6"/>
        <v>CT 680</v>
      </c>
      <c r="Y75" s="161" t="str">
        <f t="shared" si="7"/>
        <v>JIP</v>
      </c>
      <c r="Z75" s="104" t="b">
        <v>1</v>
      </c>
      <c r="AA75" s="64"/>
      <c r="AC75" s="133"/>
      <c r="AD75" s="133">
        <f t="shared" si="40"/>
        <v>0.4625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  <c r="BN75" s="253" t="s">
        <v>1365</v>
      </c>
    </row>
    <row r="76">
      <c r="A76" s="115">
        <v>59.0</v>
      </c>
      <c r="B76" s="115" t="s">
        <v>321</v>
      </c>
      <c r="C76" s="117" t="str">
        <f>IF(B76&gt;1,VLOOKUP(B76,DB!$D$4:$E$800,2,0),"")</f>
        <v>A 320</v>
      </c>
      <c r="D76" s="252">
        <v>0.5152777777777777</v>
      </c>
      <c r="E76" s="229" t="b">
        <v>1</v>
      </c>
      <c r="F76" s="119">
        <v>0.5420165046307375</v>
      </c>
      <c r="G76" s="192" t="b">
        <v>1</v>
      </c>
      <c r="H76" s="230" t="s">
        <v>1076</v>
      </c>
      <c r="I76" s="122" t="str">
        <f>IF(K76&gt;1,VLOOKUP(K76,DB!$A$4:$B$500,2,0),"")</f>
        <v>WARR</v>
      </c>
      <c r="J76" s="123" t="str">
        <f>IF(L76&gt;1,VLOOKUP(L76,DB!$A$4:$B$500,2,0),"")</f>
        <v>WIPP</v>
      </c>
      <c r="K76" s="124" t="s">
        <v>218</v>
      </c>
      <c r="L76" s="120" t="s">
        <v>152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0.5152777778</v>
      </c>
      <c r="AE76" s="133">
        <f t="shared" si="41"/>
        <v>0.5420165046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708</v>
      </c>
      <c r="C77" s="146" t="str">
        <f>IF(B77&gt;1,VLOOKUP(B77,DB!$D$4:$E$800,2,0),"")</f>
        <v>BBJ</v>
      </c>
      <c r="D77" s="259">
        <v>0.5034722222222222</v>
      </c>
      <c r="E77" s="231" t="b">
        <v>1</v>
      </c>
      <c r="F77" s="148">
        <v>0.5479166666666667</v>
      </c>
      <c r="G77" s="190" t="b">
        <v>1</v>
      </c>
      <c r="H77" s="228" t="s">
        <v>1096</v>
      </c>
      <c r="I77" s="221" t="s">
        <v>1178</v>
      </c>
      <c r="J77" s="150" t="s">
        <v>1141</v>
      </c>
      <c r="K77" s="169"/>
      <c r="L77" s="150"/>
      <c r="M77" s="168" t="str">
        <f>IF(B77&gt;1,VLOOKUP(B77,DB!$D$4:$F$800,3,0),"")</f>
        <v>JIP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0.5034722222</v>
      </c>
      <c r="AE77" s="133">
        <f t="shared" si="41"/>
        <v>0.5479166667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715</v>
      </c>
      <c r="C78" s="117" t="str">
        <f>IF(B78&gt;1,VLOOKUP(B78,DB!$D$4:$E$800,2,0),"")</f>
        <v>ATR 72</v>
      </c>
      <c r="D78" s="252">
        <v>0.5763888888888888</v>
      </c>
      <c r="E78" s="229" t="b">
        <v>1</v>
      </c>
      <c r="F78" s="119"/>
      <c r="G78" s="192" t="b">
        <v>0</v>
      </c>
      <c r="H78" s="230" t="s">
        <v>1076</v>
      </c>
      <c r="I78" s="122" t="str">
        <f>IF(K78&gt;1,VLOOKUP(K78,DB!$A$4:$B$500,2,0),"")</f>
        <v>WIDM</v>
      </c>
      <c r="J78" s="123" t="str">
        <f>IF(L78&gt;1,VLOOKUP(L78,DB!$A$4:$B$500,2,0),"")</f>
        <v/>
      </c>
      <c r="K78" s="124" t="s">
        <v>424</v>
      </c>
      <c r="L78" s="120"/>
      <c r="M78" s="115" t="str">
        <f>IF(B78&gt;1,VLOOKUP(B78,DB!$D$4:$F$800,3,0),"")</f>
        <v>PELITA</v>
      </c>
      <c r="N78" s="193"/>
      <c r="O78" s="128" t="str">
        <f t="shared" si="34"/>
        <v>RON</v>
      </c>
      <c r="P78" s="253"/>
      <c r="Q78" s="64" t="str">
        <f t="shared" si="35"/>
        <v>A1</v>
      </c>
      <c r="R78" s="64" t="str">
        <f t="shared" si="36"/>
        <v>RON</v>
      </c>
      <c r="S78" s="64" t="str">
        <f t="shared" si="37"/>
        <v>ATR 72</v>
      </c>
      <c r="T78" s="64" t="str">
        <f t="shared" si="38"/>
        <v>PK-PAH</v>
      </c>
      <c r="U78" s="64" t="str">
        <f t="shared" si="39"/>
        <v>PELITA</v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0.5763888889</v>
      </c>
      <c r="AE78" s="133" t="str">
        <f t="shared" si="41"/>
        <v>-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833</v>
      </c>
      <c r="C79" s="146" t="str">
        <f>IF(B79&gt;1,VLOOKUP(B79,DB!$D$4:$E$800,2,0),"")</f>
        <v>B 733</v>
      </c>
      <c r="D79" s="259">
        <v>0.5243055555555556</v>
      </c>
      <c r="E79" s="231" t="b">
        <v>1</v>
      </c>
      <c r="F79" s="148">
        <v>0.59375</v>
      </c>
      <c r="G79" s="190" t="b">
        <v>1</v>
      </c>
      <c r="H79" s="228" t="s">
        <v>1101</v>
      </c>
      <c r="I79" s="152" t="str">
        <f>IF(K79&gt;1,VLOOKUP(K79,DB!$A$4:$B$500,2,0),"")</f>
        <v>WAAA</v>
      </c>
      <c r="J79" s="153" t="str">
        <f>IF(L79&gt;1,VLOOKUP(L79,DB!$A$4:$B$500,2,0),"")</f>
        <v>WAMM</v>
      </c>
      <c r="K79" s="169" t="s">
        <v>326</v>
      </c>
      <c r="L79" s="150" t="s">
        <v>357</v>
      </c>
      <c r="M79" s="168" t="str">
        <f>IF(B79&gt;1,VLOOKUP(B79,DB!$D$4:$F$800,3,0),"")</f>
        <v>TRIGANA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 t="str">
        <f>IF(#REF!="","-",#REF!)</f>
        <v>#REF!</v>
      </c>
      <c r="AE79" s="133">
        <f t="shared" si="41"/>
        <v>0.59375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186</v>
      </c>
      <c r="C80" s="117" t="str">
        <f>IF(B80&gt;1,VLOOKUP(B80,DB!$D$4:$E$800,2,0),"")</f>
        <v>A 320</v>
      </c>
      <c r="D80" s="252">
        <v>0.5354166666666667</v>
      </c>
      <c r="E80" s="229" t="b">
        <v>1</v>
      </c>
      <c r="F80" s="119">
        <v>0.5590277777777778</v>
      </c>
      <c r="G80" s="192" t="b">
        <v>1</v>
      </c>
      <c r="H80" s="230" t="s">
        <v>1078</v>
      </c>
      <c r="I80" s="122" t="str">
        <f>IF(K80&gt;1,VLOOKUP(K80,DB!$A$4:$B$500,2,0),"")</f>
        <v>WAHS</v>
      </c>
      <c r="J80" s="123" t="str">
        <f>IF(L80&gt;1,VLOOKUP(L80,DB!$A$4:$B$500,2,0),"")</f>
        <v/>
      </c>
      <c r="K80" s="124" t="s">
        <v>256</v>
      </c>
      <c r="L80" s="120"/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>IF(D79="","-",D79)</f>
        <v>0.5243055556</v>
      </c>
      <c r="AE80" s="133">
        <f t="shared" si="41"/>
        <v>0.5590277778</v>
      </c>
      <c r="AF80" s="258"/>
      <c r="AG80" s="258"/>
      <c r="AH80" s="258"/>
      <c r="AI80" s="258"/>
      <c r="AJ80" s="258"/>
      <c r="AK80" s="258"/>
      <c r="AL80" s="258"/>
      <c r="AM80" s="258"/>
      <c r="AN80" s="258"/>
      <c r="BN80" s="253" t="s">
        <v>1366</v>
      </c>
    </row>
    <row r="81">
      <c r="A81" s="168">
        <v>64.0</v>
      </c>
      <c r="B81" s="168" t="s">
        <v>340</v>
      </c>
      <c r="C81" s="146" t="str">
        <f>IF(B81&gt;1,VLOOKUP(B81,DB!$D$4:$E$800,2,0),"")</f>
        <v>ATR 72</v>
      </c>
      <c r="D81" s="259">
        <v>0.55625</v>
      </c>
      <c r="E81" s="231" t="b">
        <v>1</v>
      </c>
      <c r="F81" s="148">
        <v>0.5798611111111112</v>
      </c>
      <c r="G81" s="190" t="b">
        <v>1</v>
      </c>
      <c r="H81" s="228" t="s">
        <v>1080</v>
      </c>
      <c r="I81" s="152" t="str">
        <f>IF(K81&gt;1,VLOOKUP(K81,DB!$A$4:$B$500,2,0),"")</f>
        <v>WAHH</v>
      </c>
      <c r="J81" s="153" t="str">
        <f>IF(L81&gt;1,VLOOKUP(L81,DB!$A$4:$B$500,2,0),"")</f>
        <v>WAHH</v>
      </c>
      <c r="K81" s="169" t="s">
        <v>535</v>
      </c>
      <c r="L81" s="150" t="s">
        <v>533</v>
      </c>
      <c r="M81" s="168" t="str">
        <f>IF(B81&gt;1,VLOOKUP(B81,DB!$D$4:$F$800,3,0),"")</f>
        <v>CITILINK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ref="AD81:AD167" si="47">IF(D81="","-",D81)</f>
        <v>0.55625</v>
      </c>
      <c r="AE81" s="133">
        <f t="shared" si="41"/>
        <v>0.5798611111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100</v>
      </c>
      <c r="C82" s="117" t="str">
        <f>IF(B82&gt;1,VLOOKUP(B82,DB!$D$4:$E$800,2,0),"")</f>
        <v>A 320</v>
      </c>
      <c r="D82" s="252">
        <v>0.5652777777777778</v>
      </c>
      <c r="E82" s="229" t="b">
        <v>1</v>
      </c>
      <c r="F82" s="119">
        <v>0.5930555555555556</v>
      </c>
      <c r="G82" s="192" t="b">
        <v>1</v>
      </c>
      <c r="H82" s="230" t="s">
        <v>1084</v>
      </c>
      <c r="I82" s="122" t="str">
        <f>IF(K82&gt;1,VLOOKUP(K82,DB!$A$4:$B$500,2,0),"")</f>
        <v>WARR</v>
      </c>
      <c r="J82" s="123" t="str">
        <f>IF(L82&gt;1,VLOOKUP(L82,DB!$A$4:$B$500,2,0),"")</f>
        <v>WARR</v>
      </c>
      <c r="K82" s="124" t="s">
        <v>226</v>
      </c>
      <c r="L82" s="120" t="s">
        <v>198</v>
      </c>
      <c r="M82" s="115" t="str">
        <f>IF(B82&gt;1,VLOOKUP(B82,DB!$D$4:$F$800,3,0),"")</f>
        <v>BATIK AIR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7"/>
        <v>0.5652777778</v>
      </c>
      <c r="AE82" s="133">
        <f t="shared" si="41"/>
        <v>0.5930555556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778</v>
      </c>
      <c r="C83" s="146" t="str">
        <f>IF(B83&gt;1,VLOOKUP(B83,DB!$D$4:$E$800,2,0),"")</f>
        <v>C 208</v>
      </c>
      <c r="D83" s="259">
        <v>0.5152777777777777</v>
      </c>
      <c r="E83" s="231" t="b">
        <v>1</v>
      </c>
      <c r="F83" s="148">
        <v>0.5194444444444445</v>
      </c>
      <c r="G83" s="190" t="b">
        <v>1</v>
      </c>
      <c r="H83" s="228" t="s">
        <v>1075</v>
      </c>
      <c r="I83" s="152" t="str">
        <f>IF(K83&gt;1,VLOOKUP(K83,DB!$A$4:$B$500,2,0),"")</f>
        <v>WICN</v>
      </c>
      <c r="J83" s="153" t="str">
        <f>IF(L83&gt;1,VLOOKUP(L83,DB!$A$4:$B$500,2,0),"")</f>
        <v>WICC</v>
      </c>
      <c r="K83" s="169" t="s">
        <v>594</v>
      </c>
      <c r="L83" s="150" t="s">
        <v>596</v>
      </c>
      <c r="M83" s="168" t="str">
        <f>IF(B83&gt;1,VLOOKUP(B83,DB!$D$4:$F$800,3,0),"")</f>
        <v>SUSI AIR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7"/>
        <v>0.5152777778</v>
      </c>
      <c r="AE83" s="133">
        <f t="shared" si="41"/>
        <v>0.5194444444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827</v>
      </c>
      <c r="C84" s="117" t="str">
        <f>IF(B84&gt;1,VLOOKUP(B84,DB!$D$4:$E$800,2,0),"")</f>
        <v>B 733</v>
      </c>
      <c r="D84" s="252">
        <v>0.5680555555555555</v>
      </c>
      <c r="E84" s="229" t="b">
        <v>1</v>
      </c>
      <c r="F84" s="119">
        <v>0.6430555555555556</v>
      </c>
      <c r="G84" s="192" t="b">
        <v>1</v>
      </c>
      <c r="H84" s="230" t="s">
        <v>1097</v>
      </c>
      <c r="I84" s="122" t="str">
        <f>IF(K84&gt;1,VLOOKUP(K84,DB!$A$4:$B$500,2,0),"")</f>
        <v>WAGG</v>
      </c>
      <c r="J84" s="123" t="str">
        <f>IF(L84&gt;1,VLOOKUP(L84,DB!$A$4:$B$500,2,0),"")</f>
        <v>WAGG</v>
      </c>
      <c r="K84" s="124" t="s">
        <v>304</v>
      </c>
      <c r="L84" s="120" t="s">
        <v>302</v>
      </c>
      <c r="M84" s="115" t="str">
        <f>IF(B84&gt;1,VLOOKUP(B84,DB!$D$4:$F$800,3,0),"")</f>
        <v>TRIGANA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7"/>
        <v>0.5680555556</v>
      </c>
      <c r="AE84" s="133">
        <f t="shared" si="41"/>
        <v>0.6430555556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166</v>
      </c>
      <c r="C85" s="146" t="str">
        <f>IF(B85&gt;1,VLOOKUP(B85,DB!$D$4:$E$800,2,0),"")</f>
        <v>A 320</v>
      </c>
      <c r="D85" s="259">
        <v>0.5798611111111112</v>
      </c>
      <c r="E85" s="231" t="b">
        <v>1</v>
      </c>
      <c r="F85" s="148">
        <v>0.9298611111111111</v>
      </c>
      <c r="G85" s="190" t="b">
        <v>1</v>
      </c>
      <c r="H85" s="228" t="s">
        <v>1085</v>
      </c>
      <c r="I85" s="152" t="str">
        <f>IF(K85&gt;1,VLOOKUP(K85,DB!$A$4:$B$500,2,0),"")</f>
        <v>WADD</v>
      </c>
      <c r="J85" s="150" t="s">
        <v>1155</v>
      </c>
      <c r="K85" s="169" t="s">
        <v>189</v>
      </c>
      <c r="L85" s="150"/>
      <c r="M85" s="168" t="str">
        <f>IF(B85&gt;1,VLOOKUP(B85,DB!$D$4:$F$800,3,0),"")</f>
        <v>BATIK AIR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7"/>
        <v>0.5798611111</v>
      </c>
      <c r="AE85" s="133">
        <f t="shared" si="41"/>
        <v>0.9298611111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452</v>
      </c>
      <c r="C86" s="117" t="str">
        <f>IF(B86&gt;1,VLOOKUP(B86,DB!$D$4:$E$800,2,0),"")</f>
        <v>A 320</v>
      </c>
      <c r="D86" s="252">
        <v>0.5715277777777777</v>
      </c>
      <c r="E86" s="229" t="b">
        <v>1</v>
      </c>
      <c r="F86" s="119">
        <v>0.6027777777777777</v>
      </c>
      <c r="G86" s="192" t="b">
        <v>1</v>
      </c>
      <c r="H86" s="230" t="s">
        <v>1087</v>
      </c>
      <c r="I86" s="122" t="str">
        <f>IF(K86&gt;1,VLOOKUP(K86,DB!$A$4:$B$500,2,0),"")</f>
        <v>WIPP</v>
      </c>
      <c r="J86" s="123" t="str">
        <f>IF(L86&gt;1,VLOOKUP(L86,DB!$A$4:$B$500,2,0),"")</f>
        <v>WARR</v>
      </c>
      <c r="K86" s="124" t="s">
        <v>465</v>
      </c>
      <c r="L86" s="120" t="s">
        <v>495</v>
      </c>
      <c r="M86" s="115" t="str">
        <f>IF(B86&gt;1,VLOOKUP(B86,DB!$D$4:$F$800,3,0),"")</f>
        <v>CITILINK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7"/>
        <v>0.5715277778</v>
      </c>
      <c r="AE86" s="133">
        <f t="shared" si="41"/>
        <v>0.6027777778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708</v>
      </c>
      <c r="C87" s="146" t="str">
        <f>IF(B87&gt;1,VLOOKUP(B87,DB!$D$4:$E$800,2,0),"")</f>
        <v>BBJ</v>
      </c>
      <c r="D87" s="259">
        <v>0.5548611111111111</v>
      </c>
      <c r="E87" s="231" t="b">
        <v>1</v>
      </c>
      <c r="F87" s="148"/>
      <c r="G87" s="190" t="b">
        <v>0</v>
      </c>
      <c r="H87" s="228" t="s">
        <v>1146</v>
      </c>
      <c r="I87" s="221" t="s">
        <v>1096</v>
      </c>
      <c r="J87" s="153" t="str">
        <f>IF(L87&gt;1,VLOOKUP(L87,DB!$A$4:$B$500,2,0),"")</f>
        <v/>
      </c>
      <c r="K87" s="169"/>
      <c r="L87" s="150"/>
      <c r="M87" s="168" t="str">
        <f>IF(B87&gt;1,VLOOKUP(B87,DB!$D$4:$F$800,3,0),"")</f>
        <v>JIP</v>
      </c>
      <c r="N87" s="211"/>
      <c r="O87" s="155" t="str">
        <f t="shared" si="34"/>
        <v>RON</v>
      </c>
      <c r="Q87" s="64" t="str">
        <f t="shared" si="35"/>
        <v>SA09</v>
      </c>
      <c r="R87" s="64" t="str">
        <f t="shared" si="36"/>
        <v>RON</v>
      </c>
      <c r="S87" s="64" t="str">
        <f t="shared" si="37"/>
        <v>BBJ</v>
      </c>
      <c r="T87" s="64" t="str">
        <f t="shared" si="38"/>
        <v>T7-777</v>
      </c>
      <c r="U87" s="64" t="str">
        <f t="shared" si="39"/>
        <v>JIP</v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7"/>
        <v>0.5548611111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705</v>
      </c>
      <c r="C88" s="117" t="str">
        <f>IF(B88&gt;1,VLOOKUP(B88,DB!$D$4:$E$800,2,0),"")</f>
        <v>CT 680</v>
      </c>
      <c r="D88" s="264">
        <v>0.5527777777777778</v>
      </c>
      <c r="E88" s="232" t="b">
        <v>1</v>
      </c>
      <c r="F88" s="233">
        <v>0.5902777777777778</v>
      </c>
      <c r="G88" s="234" t="b">
        <v>1</v>
      </c>
      <c r="H88" s="235" t="s">
        <v>1092</v>
      </c>
      <c r="I88" s="219" t="s">
        <v>1367</v>
      </c>
      <c r="J88" s="120" t="s">
        <v>1184</v>
      </c>
      <c r="K88" s="236"/>
      <c r="L88" s="227"/>
      <c r="M88" s="115" t="str">
        <f>IF(B88&gt;1,VLOOKUP(B88,DB!$D$4:$F$800,3,0),"")</f>
        <v>JIP</v>
      </c>
      <c r="N88" s="260" t="s">
        <v>1260</v>
      </c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7"/>
        <v>0.5527777778</v>
      </c>
      <c r="AE88" s="133">
        <f t="shared" si="41"/>
        <v>0.5902777778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299</v>
      </c>
      <c r="C89" s="168" t="s">
        <v>37</v>
      </c>
      <c r="D89" s="259">
        <v>0.5902777777777778</v>
      </c>
      <c r="E89" s="231" t="b">
        <v>1</v>
      </c>
      <c r="F89" s="148">
        <v>0.6173611111111111</v>
      </c>
      <c r="G89" s="190" t="b">
        <v>1</v>
      </c>
      <c r="H89" s="228" t="s">
        <v>1078</v>
      </c>
      <c r="I89" s="152" t="str">
        <f>IF(K89&gt;1,VLOOKUP(K89,DB!$A$4:$B$500,2,0),"")</f>
        <v>WAHQ</v>
      </c>
      <c r="J89" s="153" t="str">
        <f>IF(L89&gt;1,VLOOKUP(L89,DB!$A$4:$B$500,2,0),"")</f>
        <v>WAHS</v>
      </c>
      <c r="K89" s="169" t="s">
        <v>235</v>
      </c>
      <c r="L89" s="150" t="s">
        <v>262</v>
      </c>
      <c r="M89" s="168" t="s">
        <v>38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7"/>
        <v>0.5902777778</v>
      </c>
      <c r="AE89" s="133">
        <f t="shared" si="41"/>
        <v>0.6173611111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413</v>
      </c>
      <c r="C90" s="117" t="str">
        <f>IF(B90&gt;1,VLOOKUP(B90,DB!$D$4:$E$800,2,0),"")</f>
        <v>A 320</v>
      </c>
      <c r="D90" s="252">
        <v>0.5979166666666667</v>
      </c>
      <c r="E90" s="229" t="b">
        <v>1</v>
      </c>
      <c r="F90" s="119">
        <v>0.6541666666666667</v>
      </c>
      <c r="G90" s="192" t="b">
        <v>1</v>
      </c>
      <c r="H90" s="230" t="s">
        <v>1079</v>
      </c>
      <c r="I90" s="122" t="str">
        <f>IF(K90&gt;1,VLOOKUP(K90,DB!$A$4:$B$500,2,0),"")</f>
        <v>WAHI</v>
      </c>
      <c r="J90" s="123" t="str">
        <f>IF(L90&gt;1,VLOOKUP(L90,DB!$A$4:$B$500,2,0),"")</f>
        <v/>
      </c>
      <c r="K90" s="124" t="s">
        <v>469</v>
      </c>
      <c r="L90" s="120"/>
      <c r="M90" s="115" t="str">
        <f>IF(B90&gt;1,VLOOKUP(B90,DB!$D$4:$F$800,3,0),"")</f>
        <v>CITILINK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7"/>
        <v>0.5979166667</v>
      </c>
      <c r="AE90" s="133">
        <f t="shared" si="41"/>
        <v>0.6541666667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705</v>
      </c>
      <c r="C91" s="146" t="str">
        <f>IF(B91&gt;1,VLOOKUP(B91,DB!$D$4:$E$800,2,0),"")</f>
        <v>CT 680</v>
      </c>
      <c r="D91" s="259">
        <v>0.5972222222222222</v>
      </c>
      <c r="E91" s="231" t="b">
        <v>1</v>
      </c>
      <c r="F91" s="148"/>
      <c r="G91" s="190" t="b">
        <v>0</v>
      </c>
      <c r="H91" s="228" t="s">
        <v>1184</v>
      </c>
      <c r="I91" s="221" t="s">
        <v>1092</v>
      </c>
      <c r="J91" s="153" t="str">
        <f>IF(L91&gt;1,VLOOKUP(L91,DB!$A$4:$B$500,2,0),"")</f>
        <v/>
      </c>
      <c r="K91" s="169"/>
      <c r="L91" s="150"/>
      <c r="M91" s="168" t="str">
        <f>IF(B91&gt;1,VLOOKUP(B91,DB!$D$4:$F$800,3,0),"")</f>
        <v>JIP</v>
      </c>
      <c r="N91" s="200"/>
      <c r="O91" s="155" t="str">
        <f t="shared" si="34"/>
        <v>RON</v>
      </c>
      <c r="Q91" s="64" t="str">
        <f t="shared" si="35"/>
        <v>NSA12</v>
      </c>
      <c r="R91" s="64" t="str">
        <f t="shared" si="36"/>
        <v>RON</v>
      </c>
      <c r="S91" s="64" t="str">
        <f t="shared" si="37"/>
        <v>CT 680</v>
      </c>
      <c r="T91" s="64" t="str">
        <f t="shared" si="38"/>
        <v>N-977JH</v>
      </c>
      <c r="U91" s="64" t="str">
        <f t="shared" si="39"/>
        <v>JIP</v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7"/>
        <v>0.5972222222</v>
      </c>
      <c r="AE91" s="133" t="str">
        <f t="shared" si="41"/>
        <v>-</v>
      </c>
    </row>
    <row r="92">
      <c r="A92" s="115">
        <v>75.0</v>
      </c>
      <c r="B92" s="115" t="s">
        <v>317</v>
      </c>
      <c r="C92" s="117" t="str">
        <f>IF(B92&gt;1,VLOOKUP(B92,DB!$D$4:$E$800,2,0),"")</f>
        <v>A 320</v>
      </c>
      <c r="D92" s="252">
        <v>0.6555555555555556</v>
      </c>
      <c r="E92" s="229" t="b">
        <v>1</v>
      </c>
      <c r="F92" s="119">
        <v>0.6875</v>
      </c>
      <c r="G92" s="192" t="b">
        <v>1</v>
      </c>
      <c r="H92" s="230" t="s">
        <v>1080</v>
      </c>
      <c r="I92" s="122" t="str">
        <f>IF(K92&gt;1,VLOOKUP(K92,DB!$A$4:$B$500,2,0),"")</f>
        <v>WARA</v>
      </c>
      <c r="J92" s="123" t="str">
        <f>IF(L92&gt;1,VLOOKUP(L92,DB!$A$4:$B$500,2,0),"")</f>
        <v>WADD</v>
      </c>
      <c r="K92" s="124" t="s">
        <v>269</v>
      </c>
      <c r="L92" s="120" t="s">
        <v>196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7"/>
        <v>0.6555555556</v>
      </c>
      <c r="AE92" s="133">
        <f t="shared" si="41"/>
        <v>0.6875</v>
      </c>
    </row>
    <row r="93">
      <c r="A93" s="168">
        <v>76.0</v>
      </c>
      <c r="B93" s="168" t="s">
        <v>321</v>
      </c>
      <c r="C93" s="146" t="str">
        <f>IF(B93&gt;1,VLOOKUP(B93,DB!$D$4:$E$800,2,0),"")</f>
        <v>A 320</v>
      </c>
      <c r="D93" s="259">
        <v>0.6638888888888889</v>
      </c>
      <c r="E93" s="231" t="b">
        <v>1</v>
      </c>
      <c r="F93" s="148">
        <v>0.8300254745408893</v>
      </c>
      <c r="G93" s="190" t="b">
        <v>1</v>
      </c>
      <c r="H93" s="228" t="s">
        <v>1081</v>
      </c>
      <c r="I93" s="152" t="str">
        <f>IF(K93&gt;1,VLOOKUP(K93,DB!$A$4:$B$500,2,0),"")</f>
        <v>WIPP</v>
      </c>
      <c r="J93" s="153" t="str">
        <f>IF(L93&gt;1,VLOOKUP(L93,DB!$A$4:$B$500,2,0),"")</f>
        <v>WIPP</v>
      </c>
      <c r="K93" s="169" t="s">
        <v>155</v>
      </c>
      <c r="L93" s="150" t="s">
        <v>161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7"/>
        <v>0.6638888889</v>
      </c>
      <c r="AE93" s="133">
        <f t="shared" si="41"/>
        <v>0.8300254745</v>
      </c>
    </row>
    <row r="94">
      <c r="A94" s="115">
        <v>77.0</v>
      </c>
      <c r="B94" s="115" t="s">
        <v>310</v>
      </c>
      <c r="C94" s="117" t="str">
        <f>IF(B94&gt;1,VLOOKUP(B94,DB!$D$4:$E$800,2,0),"")</f>
        <v>A 320</v>
      </c>
      <c r="D94" s="252">
        <v>0.6729166666666667</v>
      </c>
      <c r="E94" s="229" t="b">
        <v>1</v>
      </c>
      <c r="F94" s="119">
        <v>0.7041666666666667</v>
      </c>
      <c r="G94" s="192" t="b">
        <v>1</v>
      </c>
      <c r="H94" s="230" t="s">
        <v>1084</v>
      </c>
      <c r="I94" s="122" t="str">
        <f>IF(K94&gt;1,VLOOKUP(K94,DB!$A$4:$B$500,2,0),"")</f>
        <v>WARR</v>
      </c>
      <c r="J94" s="123" t="str">
        <f>IF(L94&gt;1,VLOOKUP(L94,DB!$A$4:$B$500,2,0),"")</f>
        <v>WAHI</v>
      </c>
      <c r="K94" s="124" t="s">
        <v>214</v>
      </c>
      <c r="L94" s="120" t="s">
        <v>249</v>
      </c>
      <c r="M94" s="115" t="str">
        <f>IF(B94&gt;1,VLOOKUP(B94,DB!$D$4:$F$800,3,0),"")</f>
        <v>BATIK AIR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7"/>
        <v>0.6729166667</v>
      </c>
      <c r="AE94" s="133">
        <f t="shared" si="41"/>
        <v>0.7041666667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747</v>
      </c>
      <c r="C95" s="146" t="str">
        <f>IF(B95&gt;1,VLOOKUP(B95,DB!$D$4:$E$800,2,0),"")</f>
        <v>PH 300</v>
      </c>
      <c r="D95" s="259">
        <v>0.6222222222222222</v>
      </c>
      <c r="E95" s="231" t="b">
        <v>1</v>
      </c>
      <c r="F95" s="148">
        <v>0.6958333333333333</v>
      </c>
      <c r="G95" s="190" t="b">
        <v>1</v>
      </c>
      <c r="H95" s="228" t="s">
        <v>1092</v>
      </c>
      <c r="I95" s="221" t="s">
        <v>1171</v>
      </c>
      <c r="J95" s="150" t="s">
        <v>1178</v>
      </c>
      <c r="K95" s="169"/>
      <c r="L95" s="150"/>
      <c r="M95" s="168" t="str">
        <f>IF(B95&gt;1,VLOOKUP(B95,DB!$D$4:$F$800,3,0),"")</f>
        <v>PREMI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7"/>
        <v>0.6222222222</v>
      </c>
      <c r="AE95" s="133">
        <f t="shared" si="41"/>
        <v>0.6958333333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418</v>
      </c>
      <c r="C96" s="117" t="str">
        <f>IF(B96&gt;1,VLOOKUP(B96,DB!$D$4:$E$800,2,0),"")</f>
        <v>A 320</v>
      </c>
      <c r="D96" s="252">
        <v>0.6694444444444444</v>
      </c>
      <c r="E96" s="229" t="b">
        <v>1</v>
      </c>
      <c r="F96" s="119"/>
      <c r="G96" s="192" t="b">
        <v>0</v>
      </c>
      <c r="H96" s="230" t="s">
        <v>1078</v>
      </c>
      <c r="I96" s="122" t="str">
        <f>IF(K96&gt;1,VLOOKUP(K96,DB!$A$4:$B$500,2,0),"")</f>
        <v>WARA</v>
      </c>
      <c r="J96" s="123" t="str">
        <f>IF(L96&gt;1,VLOOKUP(L96,DB!$A$4:$B$500,2,0),"")</f>
        <v/>
      </c>
      <c r="K96" s="124" t="s">
        <v>485</v>
      </c>
      <c r="L96" s="120"/>
      <c r="M96" s="115" t="str">
        <f>IF(B96&gt;1,VLOOKUP(B96,DB!$D$4:$F$800,3,0),"")</f>
        <v>CITILINK</v>
      </c>
      <c r="N96" s="220"/>
      <c r="O96" s="128" t="str">
        <f t="shared" si="34"/>
        <v>RON</v>
      </c>
      <c r="Q96" s="64" t="str">
        <f t="shared" si="35"/>
        <v>A2</v>
      </c>
      <c r="R96" s="64" t="str">
        <f t="shared" si="36"/>
        <v>RON</v>
      </c>
      <c r="S96" s="64" t="str">
        <f t="shared" si="37"/>
        <v>A 320</v>
      </c>
      <c r="T96" s="64" t="str">
        <f t="shared" si="38"/>
        <v>PK-GQK</v>
      </c>
      <c r="U96" s="64" t="str">
        <f t="shared" si="39"/>
        <v>CITILINK</v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7"/>
        <v>0.6694444444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546</v>
      </c>
      <c r="C97" s="146" t="str">
        <f>IF(B97&gt;1,VLOOKUP(B97,DB!$D$4:$E$800,2,0),"")</f>
        <v>B 738</v>
      </c>
      <c r="D97" s="259">
        <v>0.6958333333333333</v>
      </c>
      <c r="E97" s="231" t="b">
        <v>1</v>
      </c>
      <c r="F97" s="148">
        <v>0.7320520370412851</v>
      </c>
      <c r="G97" s="190" t="b">
        <v>1</v>
      </c>
      <c r="H97" s="228" t="s">
        <v>1087</v>
      </c>
      <c r="I97" s="152" t="str">
        <f>IF(K97&gt;1,VLOOKUP(K97,DB!$A$4:$B$500,2,0),"")</f>
        <v>WARR</v>
      </c>
      <c r="J97" s="153" t="str">
        <f>IF(L97&gt;1,VLOOKUP(L97,DB!$A$4:$B$500,2,0),"")</f>
        <v>WIEE</v>
      </c>
      <c r="K97" s="169" t="s">
        <v>77</v>
      </c>
      <c r="L97" s="150" t="s">
        <v>69</v>
      </c>
      <c r="M97" s="168" t="str">
        <f>IF(B97&gt;1,VLOOKUP(B97,DB!$D$4:$F$800,3,0),"")</f>
        <v>GARUDA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7"/>
        <v>0.6958333333</v>
      </c>
      <c r="AE97" s="133">
        <f t="shared" si="41"/>
        <v>0.732052037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340</v>
      </c>
      <c r="C98" s="117" t="str">
        <f>IF(B98&gt;1,VLOOKUP(B98,DB!$D$4:$E$800,2,0),"")</f>
        <v>ATR 72</v>
      </c>
      <c r="D98" s="252">
        <v>0.7027777777777777</v>
      </c>
      <c r="E98" s="229" t="b">
        <v>1</v>
      </c>
      <c r="F98" s="119"/>
      <c r="G98" s="192" t="b">
        <v>0</v>
      </c>
      <c r="H98" s="230" t="s">
        <v>1080</v>
      </c>
      <c r="I98" s="122" t="str">
        <f>IF(K98&gt;1,VLOOKUP(K98,DB!$A$4:$B$500,2,0),"")</f>
        <v>WAHH</v>
      </c>
      <c r="J98" s="123" t="str">
        <f>IF(L98&gt;1,VLOOKUP(L98,DB!$A$4:$B$500,2,0),"")</f>
        <v/>
      </c>
      <c r="K98" s="124" t="s">
        <v>539</v>
      </c>
      <c r="L98" s="120"/>
      <c r="M98" s="115" t="str">
        <f>IF(B98&gt;1,VLOOKUP(B98,DB!$D$4:$F$800,3,0),"")</f>
        <v>CITILINK</v>
      </c>
      <c r="N98" s="193"/>
      <c r="O98" s="128" t="str">
        <f t="shared" si="34"/>
        <v>RON</v>
      </c>
      <c r="Q98" s="64" t="str">
        <f t="shared" si="35"/>
        <v>A3</v>
      </c>
      <c r="R98" s="64" t="str">
        <f t="shared" si="36"/>
        <v>RON</v>
      </c>
      <c r="S98" s="64" t="str">
        <f t="shared" si="37"/>
        <v>ATR 72</v>
      </c>
      <c r="T98" s="64" t="str">
        <f t="shared" si="38"/>
        <v>PK-GJT</v>
      </c>
      <c r="U98" s="64" t="str">
        <f t="shared" si="39"/>
        <v>CITILINK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7"/>
        <v>0.7027777778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420</v>
      </c>
      <c r="C99" s="146" t="str">
        <f>IF(B99&gt;1,VLOOKUP(B99,DB!$D$4:$E$800,2,0),"")</f>
        <v>A 320</v>
      </c>
      <c r="D99" s="259">
        <v>0.7069444444444445</v>
      </c>
      <c r="E99" s="231" t="b">
        <v>1</v>
      </c>
      <c r="F99" s="148">
        <v>0.7361229166708654</v>
      </c>
      <c r="G99" s="190" t="b">
        <v>1</v>
      </c>
      <c r="H99" s="228" t="s">
        <v>1096</v>
      </c>
      <c r="I99" s="152" t="str">
        <f>IF(K99&gt;1,VLOOKUP(K99,DB!$A$4:$B$500,2,0),"")</f>
        <v>WADD</v>
      </c>
      <c r="J99" s="153" t="str">
        <f>IF(L99&gt;1,VLOOKUP(L99,DB!$A$4:$B$500,2,0),"")</f>
        <v>WADD</v>
      </c>
      <c r="K99" s="169" t="s">
        <v>518</v>
      </c>
      <c r="L99" s="150" t="s">
        <v>516</v>
      </c>
      <c r="M99" s="168" t="str">
        <f>IF(B99&gt;1,VLOOKUP(B99,DB!$D$4:$F$800,3,0),"")</f>
        <v>CITILINK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7"/>
        <v>0.7069444444</v>
      </c>
      <c r="AE99" s="133">
        <f t="shared" si="41"/>
        <v>0.7361229167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823</v>
      </c>
      <c r="C100" s="117" t="str">
        <f>IF(B100&gt;1,VLOOKUP(B100,DB!$D$4:$E$800,2,0),"")</f>
        <v>B 733</v>
      </c>
      <c r="D100" s="252">
        <v>0.6986111111111111</v>
      </c>
      <c r="E100" s="229" t="b">
        <v>1</v>
      </c>
      <c r="F100" s="119"/>
      <c r="G100" s="192" t="b">
        <v>0</v>
      </c>
      <c r="H100" s="230" t="s">
        <v>1097</v>
      </c>
      <c r="I100" s="122" t="str">
        <f>IF(K100&gt;1,VLOOKUP(K100,DB!$A$4:$B$500,2,0),"")</f>
        <v>WIDN</v>
      </c>
      <c r="J100" s="123" t="str">
        <f>IF(L100&gt;1,VLOOKUP(L100,DB!$A$4:$B$500,2,0),"")</f>
        <v/>
      </c>
      <c r="K100" s="124" t="s">
        <v>316</v>
      </c>
      <c r="L100" s="120"/>
      <c r="M100" s="115" t="str">
        <f>IF(B100&gt;1,VLOOKUP(B100,DB!$D$4:$F$800,3,0),"")</f>
        <v>TRIGANA</v>
      </c>
      <c r="N100" s="220"/>
      <c r="O100" s="128" t="str">
        <f t="shared" si="34"/>
        <v>RON</v>
      </c>
      <c r="Q100" s="64" t="str">
        <f t="shared" si="35"/>
        <v>B12</v>
      </c>
      <c r="R100" s="64" t="str">
        <f t="shared" si="36"/>
        <v>RON</v>
      </c>
      <c r="S100" s="64" t="str">
        <f t="shared" si="37"/>
        <v>B 733</v>
      </c>
      <c r="T100" s="64" t="str">
        <f t="shared" si="38"/>
        <v>PK-YRD</v>
      </c>
      <c r="U100" s="64" t="str">
        <f t="shared" si="39"/>
        <v>TRIGANA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7"/>
        <v>0.6986111111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100</v>
      </c>
      <c r="C101" s="146" t="str">
        <f>IF(B101&gt;1,VLOOKUP(B101,DB!$D$4:$E$800,2,0),"")</f>
        <v>A 320</v>
      </c>
      <c r="D101" s="259">
        <v>0.7520833333333333</v>
      </c>
      <c r="E101" s="231" t="b">
        <v>1</v>
      </c>
      <c r="F101" s="148">
        <v>0.7833333333333333</v>
      </c>
      <c r="G101" s="190" t="b">
        <v>1</v>
      </c>
      <c r="H101" s="228" t="s">
        <v>1092</v>
      </c>
      <c r="I101" s="152" t="str">
        <f>IF(K101&gt;1,VLOOKUP(K101,DB!$A$4:$B$500,2,0),"")</f>
        <v>WARR</v>
      </c>
      <c r="J101" s="153" t="str">
        <f>IF(L101&gt;1,VLOOKUP(L101,DB!$A$4:$B$500,2,0),"")</f>
        <v>WARR</v>
      </c>
      <c r="K101" s="169" t="s">
        <v>210</v>
      </c>
      <c r="L101" s="150" t="s">
        <v>224</v>
      </c>
      <c r="M101" s="168" t="str">
        <f>IF(B101&gt;1,VLOOKUP(B101,DB!$D$4:$F$800,3,0),"")</f>
        <v>BATIK AIR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7"/>
        <v>0.7520833333</v>
      </c>
      <c r="AE101" s="133">
        <f t="shared" si="41"/>
        <v>0.7833333333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819</v>
      </c>
      <c r="C102" s="117" t="str">
        <f>IF(B102&gt;1,VLOOKUP(B102,DB!$D$4:$E$800,2,0),"")</f>
        <v>B 733</v>
      </c>
      <c r="D102" s="252">
        <v>0.6875</v>
      </c>
      <c r="E102" s="229" t="b">
        <v>1</v>
      </c>
      <c r="F102" s="119">
        <v>0.8542559374982375</v>
      </c>
      <c r="G102" s="192" t="b">
        <v>1</v>
      </c>
      <c r="H102" s="230" t="s">
        <v>1101</v>
      </c>
      <c r="I102" s="219" t="s">
        <v>1359</v>
      </c>
      <c r="J102" s="123" t="str">
        <f>IF(L102&gt;1,VLOOKUP(L102,DB!$A$4:$B$500,2,0),"")</f>
        <v>WIMM</v>
      </c>
      <c r="K102" s="124"/>
      <c r="L102" s="120" t="s">
        <v>111</v>
      </c>
      <c r="M102" s="115" t="str">
        <f>IF(B102&gt;1,VLOOKUP(B102,DB!$D$4:$F$800,3,0),"")</f>
        <v>TRI MG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45</v>
      </c>
      <c r="AA102" s="14"/>
      <c r="AD102" s="133">
        <f t="shared" si="47"/>
        <v>0.6875</v>
      </c>
      <c r="AE102" s="133">
        <f t="shared" si="41"/>
        <v>0.8542559375</v>
      </c>
    </row>
    <row r="103">
      <c r="A103" s="168">
        <v>86.0</v>
      </c>
      <c r="B103" s="168" t="s">
        <v>299</v>
      </c>
      <c r="C103" s="146" t="str">
        <f>IF(B103&gt;1,VLOOKUP(B103,DB!$D$4:$E$800,2,0),"")</f>
        <v>A 320</v>
      </c>
      <c r="D103" s="259">
        <v>0.7416666666666667</v>
      </c>
      <c r="E103" s="231" t="b">
        <v>1</v>
      </c>
      <c r="F103" s="148">
        <v>0.775</v>
      </c>
      <c r="G103" s="190" t="b">
        <v>1</v>
      </c>
      <c r="H103" s="228" t="s">
        <v>1084</v>
      </c>
      <c r="I103" s="152" t="str">
        <f>IF(K103&gt;1,VLOOKUP(K103,DB!$A$4:$B$500,2,0),"")</f>
        <v>WAHS</v>
      </c>
      <c r="J103" s="153" t="str">
        <f>IF(L103&gt;1,VLOOKUP(L103,DB!$A$4:$B$500,2,0),"")</f>
        <v>WIBB</v>
      </c>
      <c r="K103" s="169" t="s">
        <v>260</v>
      </c>
      <c r="L103" s="150" t="s">
        <v>177</v>
      </c>
      <c r="M103" s="168" t="str">
        <f>IF(B103&gt;1,VLOOKUP(B103,DB!$D$4:$F$800,3,0),"")</f>
        <v>BATIK AIR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Z102-'18'!Z102</f>
        <v>8</v>
      </c>
      <c r="AC103" s="133"/>
      <c r="AD103" s="133">
        <f t="shared" si="47"/>
        <v>0.7416666667</v>
      </c>
      <c r="AE103" s="133">
        <f t="shared" si="41"/>
        <v>0.775</v>
      </c>
    </row>
    <row r="104">
      <c r="A104" s="115">
        <v>87.0</v>
      </c>
      <c r="B104" s="115" t="s">
        <v>76</v>
      </c>
      <c r="C104" s="117" t="str">
        <f>IF(B104&gt;1,VLOOKUP(B104,DB!$D$4:$E$800,2,0),"")</f>
        <v>A 320</v>
      </c>
      <c r="D104" s="252">
        <v>0.775</v>
      </c>
      <c r="E104" s="229" t="b">
        <v>1</v>
      </c>
      <c r="F104" s="119">
        <v>0.8365275578689761</v>
      </c>
      <c r="G104" s="192" t="b">
        <v>1</v>
      </c>
      <c r="H104" s="230" t="s">
        <v>1096</v>
      </c>
      <c r="I104" s="122" t="str">
        <f>IF(K104&gt;1,VLOOKUP(K104,DB!$A$4:$B$500,2,0),"")</f>
        <v>WIMM</v>
      </c>
      <c r="J104" s="123" t="str">
        <f>IF(L104&gt;1,VLOOKUP(L104,DB!$A$4:$B$500,2,0),"")</f>
        <v>WARR</v>
      </c>
      <c r="K104" s="124" t="s">
        <v>139</v>
      </c>
      <c r="L104" s="120" t="s">
        <v>228</v>
      </c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7"/>
        <v>0.775</v>
      </c>
      <c r="AE104" s="133">
        <f t="shared" si="41"/>
        <v>0.8365275579</v>
      </c>
    </row>
    <row r="105">
      <c r="A105" s="168">
        <v>88.0</v>
      </c>
      <c r="B105" s="168" t="s">
        <v>83</v>
      </c>
      <c r="C105" s="146" t="str">
        <f>IF(B105&gt;1,VLOOKUP(B105,DB!$D$4:$E$800,2,0),"")</f>
        <v>A 320</v>
      </c>
      <c r="D105" s="259">
        <v>0.7854166666666667</v>
      </c>
      <c r="E105" s="231" t="b">
        <v>1</v>
      </c>
      <c r="F105" s="148"/>
      <c r="G105" s="190" t="b">
        <v>0</v>
      </c>
      <c r="H105" s="228" t="s">
        <v>1079</v>
      </c>
      <c r="I105" s="152" t="str">
        <f>IF(K105&gt;1,VLOOKUP(K105,DB!$A$4:$B$500,2,0),"")</f>
        <v>WIEE</v>
      </c>
      <c r="J105" s="153" t="str">
        <f>IF(L105&gt;1,VLOOKUP(L105,DB!$A$4:$B$500,2,0),"")</f>
        <v/>
      </c>
      <c r="K105" s="169" t="s">
        <v>181</v>
      </c>
      <c r="L105" s="150"/>
      <c r="M105" s="168" t="str">
        <f>IF(B105&gt;1,VLOOKUP(B105,DB!$D$4:$F$800,3,0),"")</f>
        <v>BATIK AIR</v>
      </c>
      <c r="N105" s="200"/>
      <c r="O105" s="155" t="str">
        <f t="shared" si="34"/>
        <v>RON</v>
      </c>
      <c r="Q105" s="64" t="str">
        <f t="shared" si="35"/>
        <v>B7</v>
      </c>
      <c r="R105" s="64" t="str">
        <f t="shared" si="36"/>
        <v>RON</v>
      </c>
      <c r="S105" s="64" t="str">
        <f t="shared" si="37"/>
        <v>A 320</v>
      </c>
      <c r="T105" s="64" t="str">
        <f t="shared" si="38"/>
        <v>PK-BKT</v>
      </c>
      <c r="U105" s="64" t="str">
        <f t="shared" si="39"/>
        <v>BATIK AIR</v>
      </c>
      <c r="AC105" s="133"/>
      <c r="AD105" s="133">
        <f t="shared" si="47"/>
        <v>0.7854166667</v>
      </c>
      <c r="AE105" s="133" t="str">
        <f t="shared" si="41"/>
        <v>-</v>
      </c>
    </row>
    <row r="106">
      <c r="A106" s="115">
        <v>89.0</v>
      </c>
      <c r="B106" s="115" t="s">
        <v>628</v>
      </c>
      <c r="C106" s="117" t="str">
        <f>IF(B106&gt;1,VLOOKUP(B106,DB!$D$4:$E$800,2,0),"")</f>
        <v>B 738</v>
      </c>
      <c r="D106" s="252">
        <v>0.8354166666666667</v>
      </c>
      <c r="E106" s="229" t="b">
        <v>1</v>
      </c>
      <c r="F106" s="119"/>
      <c r="G106" s="192" t="b">
        <v>0</v>
      </c>
      <c r="H106" s="230" t="s">
        <v>1087</v>
      </c>
      <c r="I106" s="122" t="str">
        <f>IF(K106&gt;1,VLOOKUP(K106,DB!$A$4:$B$500,2,0),"")</f>
        <v>WIEE</v>
      </c>
      <c r="J106" s="123" t="str">
        <f>IF(L106&gt;1,VLOOKUP(L106,DB!$A$4:$B$500,2,0),"")</f>
        <v/>
      </c>
      <c r="K106" s="124" t="s">
        <v>66</v>
      </c>
      <c r="L106" s="120"/>
      <c r="M106" s="115" t="str">
        <f>IF(B106&gt;1,VLOOKUP(B106,DB!$D$4:$F$800,3,0),"")</f>
        <v>GARUDA</v>
      </c>
      <c r="N106" s="220"/>
      <c r="O106" s="128" t="str">
        <f t="shared" si="34"/>
        <v>RON</v>
      </c>
      <c r="Q106" s="64" t="str">
        <f t="shared" si="35"/>
        <v>B2</v>
      </c>
      <c r="R106" s="64" t="str">
        <f t="shared" si="36"/>
        <v>RON</v>
      </c>
      <c r="S106" s="64" t="str">
        <f t="shared" si="37"/>
        <v>B 738</v>
      </c>
      <c r="T106" s="64" t="str">
        <f t="shared" si="38"/>
        <v>PK-GMY</v>
      </c>
      <c r="U106" s="64" t="str">
        <f t="shared" si="39"/>
        <v>GARUDA</v>
      </c>
      <c r="AC106" s="133"/>
      <c r="AD106" s="133">
        <f t="shared" si="47"/>
        <v>0.8354166667</v>
      </c>
      <c r="AE106" s="133" t="str">
        <f t="shared" si="41"/>
        <v>-</v>
      </c>
    </row>
    <row r="107">
      <c r="A107" s="168">
        <v>90.0</v>
      </c>
      <c r="B107" s="168" t="s">
        <v>827</v>
      </c>
      <c r="C107" s="146" t="str">
        <f>IF(B107&gt;1,VLOOKUP(B107,DB!$D$4:$E$800,2,0),"")</f>
        <v>B 733</v>
      </c>
      <c r="D107" s="259">
        <v>0.8395833333333333</v>
      </c>
      <c r="E107" s="231" t="b">
        <v>1</v>
      </c>
      <c r="F107" s="148">
        <v>0.9229539814841701</v>
      </c>
      <c r="G107" s="190" t="b">
        <v>1</v>
      </c>
      <c r="H107" s="228" t="s">
        <v>1093</v>
      </c>
      <c r="I107" s="152" t="str">
        <f>IF(K107&gt;1,VLOOKUP(K107,DB!$A$4:$B$500,2,0),"")</f>
        <v>WAGG</v>
      </c>
      <c r="J107" s="153" t="str">
        <f>IF(L107&gt;1,VLOOKUP(L107,DB!$A$4:$B$500,2,0),"")</f>
        <v>WAAA</v>
      </c>
      <c r="K107" s="169" t="s">
        <v>306</v>
      </c>
      <c r="L107" s="150" t="s">
        <v>412</v>
      </c>
      <c r="M107" s="168" t="str">
        <f>IF(B107&gt;1,VLOOKUP(B107,DB!$D$4:$F$800,3,0),"")</f>
        <v>TRIGANA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7"/>
        <v>0.8395833333</v>
      </c>
      <c r="AE107" s="133">
        <f t="shared" si="41"/>
        <v>0.9229539815</v>
      </c>
    </row>
    <row r="108">
      <c r="A108" s="115">
        <v>91.0</v>
      </c>
      <c r="B108" s="115" t="s">
        <v>757</v>
      </c>
      <c r="C108" s="117" t="str">
        <f>IF(B108&gt;1,VLOOKUP(B108,DB!$D$4:$E$800,2,0),"")</f>
        <v>BBJ 2</v>
      </c>
      <c r="D108" s="252">
        <v>0.8095343402819708</v>
      </c>
      <c r="E108" s="229" t="b">
        <v>1</v>
      </c>
      <c r="F108" s="119">
        <v>0.8854166666666666</v>
      </c>
      <c r="G108" s="192" t="b">
        <v>1</v>
      </c>
      <c r="H108" s="230" t="s">
        <v>1273</v>
      </c>
      <c r="I108" s="219" t="s">
        <v>1284</v>
      </c>
      <c r="J108" s="123" t="str">
        <f>IF(L108&gt;1,VLOOKUP(L108,DB!$A$4:$B$500,2,0),"")</f>
        <v/>
      </c>
      <c r="K108" s="124" t="s">
        <v>1357</v>
      </c>
      <c r="L108" s="120"/>
      <c r="M108" s="115" t="str">
        <f>IF(B108&gt;1,VLOOKUP(B108,DB!$D$4:$F$800,3,0),"")</f>
        <v>PTN</v>
      </c>
      <c r="N108" s="330" t="s">
        <v>1321</v>
      </c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7"/>
        <v>0.8095343403</v>
      </c>
      <c r="AE108" s="133">
        <f t="shared" si="41"/>
        <v>0.8854166667</v>
      </c>
    </row>
    <row r="109">
      <c r="A109" s="168">
        <v>92.0</v>
      </c>
      <c r="B109" s="168" t="s">
        <v>310</v>
      </c>
      <c r="C109" s="146" t="str">
        <f>IF(B109&gt;1,VLOOKUP(B109,DB!$D$4:$E$800,2,0),"")</f>
        <v>A 320</v>
      </c>
      <c r="D109" s="259">
        <v>0.8111111111111111</v>
      </c>
      <c r="E109" s="231" t="b">
        <v>1</v>
      </c>
      <c r="F109" s="148"/>
      <c r="G109" s="190" t="b">
        <v>0</v>
      </c>
      <c r="H109" s="228" t="s">
        <v>1084</v>
      </c>
      <c r="I109" s="152" t="str">
        <f>IF(K109&gt;1,VLOOKUP(K109,DB!$A$4:$B$500,2,0),"")</f>
        <v>WAHI</v>
      </c>
      <c r="J109" s="153" t="str">
        <f>IF(L109&gt;1,VLOOKUP(L109,DB!$A$4:$B$500,2,0),"")</f>
        <v/>
      </c>
      <c r="K109" s="169" t="s">
        <v>230</v>
      </c>
      <c r="L109" s="150"/>
      <c r="M109" s="168" t="str">
        <f>IF(B109&gt;1,VLOOKUP(B109,DB!$D$4:$F$800,3,0),"")</f>
        <v>BATIK AIR</v>
      </c>
      <c r="N109" s="211"/>
      <c r="O109" s="155" t="str">
        <f t="shared" si="34"/>
        <v>RON</v>
      </c>
      <c r="Q109" s="64" t="str">
        <f t="shared" si="35"/>
        <v>B1</v>
      </c>
      <c r="R109" s="64" t="str">
        <f t="shared" si="36"/>
        <v>RON</v>
      </c>
      <c r="S109" s="64" t="str">
        <f t="shared" si="37"/>
        <v>A 320</v>
      </c>
      <c r="T109" s="64" t="str">
        <f t="shared" si="38"/>
        <v>PK-LUV</v>
      </c>
      <c r="U109" s="64" t="str">
        <f t="shared" si="39"/>
        <v>BATIK AIR</v>
      </c>
      <c r="AC109" s="133"/>
      <c r="AD109" s="133">
        <f t="shared" si="47"/>
        <v>0.8111111111</v>
      </c>
      <c r="AE109" s="133" t="str">
        <f t="shared" si="41"/>
        <v>-</v>
      </c>
    </row>
    <row r="110">
      <c r="A110" s="115">
        <v>93.0</v>
      </c>
      <c r="B110" s="115" t="s">
        <v>197</v>
      </c>
      <c r="C110" s="117" t="str">
        <f>IF(B110&gt;1,VLOOKUP(B110,DB!$D$4:$E$800,2,0),"")</f>
        <v>A 320</v>
      </c>
      <c r="D110" s="252">
        <v>0.8777777777777778</v>
      </c>
      <c r="E110" s="229" t="b">
        <v>1</v>
      </c>
      <c r="F110" s="119"/>
      <c r="G110" s="192" t="b">
        <v>0</v>
      </c>
      <c r="H110" s="230" t="s">
        <v>1081</v>
      </c>
      <c r="I110" s="122" t="str">
        <f>IF(K110&gt;1,VLOOKUP(K110,DB!$A$4:$B$500,2,0),"")</f>
        <v>WADD</v>
      </c>
      <c r="J110" s="123" t="str">
        <f>IF(L110&gt;1,VLOOKUP(L110,DB!$A$4:$B$500,2,0),"")</f>
        <v/>
      </c>
      <c r="K110" s="124" t="s">
        <v>194</v>
      </c>
      <c r="L110" s="120"/>
      <c r="M110" s="115" t="str">
        <f>IF(B110&gt;1,VLOOKUP(B110,DB!$D$4:$F$800,3,0),"")</f>
        <v>BATIK AIR</v>
      </c>
      <c r="N110" s="193"/>
      <c r="O110" s="128" t="str">
        <f t="shared" si="34"/>
        <v>RON</v>
      </c>
      <c r="Q110" s="64" t="str">
        <f t="shared" si="35"/>
        <v>B8</v>
      </c>
      <c r="R110" s="64" t="str">
        <f t="shared" si="36"/>
        <v>RON</v>
      </c>
      <c r="S110" s="64" t="str">
        <f t="shared" si="37"/>
        <v>A 320</v>
      </c>
      <c r="T110" s="64" t="str">
        <f t="shared" si="38"/>
        <v>PK-LAT</v>
      </c>
      <c r="U110" s="64" t="str">
        <f t="shared" si="39"/>
        <v>BATIK AIR</v>
      </c>
      <c r="AC110" s="133"/>
      <c r="AD110" s="133">
        <f t="shared" si="47"/>
        <v>0.8777777778</v>
      </c>
      <c r="AE110" s="133" t="str">
        <f t="shared" si="41"/>
        <v>-</v>
      </c>
    </row>
    <row r="111">
      <c r="A111" s="168">
        <v>94.0</v>
      </c>
      <c r="B111" s="168" t="s">
        <v>699</v>
      </c>
      <c r="C111" s="146" t="str">
        <f>IF(B111&gt;1,VLOOKUP(B111,DB!$D$4:$E$800,2,0),"")</f>
        <v>G IV</v>
      </c>
      <c r="D111" s="259">
        <v>0.8840277777777777</v>
      </c>
      <c r="E111" s="231" t="b">
        <v>1</v>
      </c>
      <c r="F111" s="148">
        <v>0.9225734143547015</v>
      </c>
      <c r="G111" s="190" t="b">
        <v>1</v>
      </c>
      <c r="H111" s="228" t="s">
        <v>1096</v>
      </c>
      <c r="I111" s="221" t="s">
        <v>1178</v>
      </c>
      <c r="J111" s="153" t="str">
        <f>IF(L111&gt;1,VLOOKUP(L111,DB!$A$4:$B$500,2,0),"")</f>
        <v/>
      </c>
      <c r="K111" s="169" t="s">
        <v>1368</v>
      </c>
      <c r="L111" s="150"/>
      <c r="M111" s="168" t="str">
        <f>IF(B111&gt;1,VLOOKUP(B111,DB!$D$4:$F$800,3,0),"")</f>
        <v>JETSET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7"/>
        <v>0.8840277778</v>
      </c>
      <c r="AE111" s="133">
        <f t="shared" si="41"/>
        <v>0.9225734144</v>
      </c>
    </row>
    <row r="112">
      <c r="A112" s="115">
        <v>95.0</v>
      </c>
      <c r="B112" s="115" t="s">
        <v>757</v>
      </c>
      <c r="C112" s="117" t="str">
        <f>IF(B112&gt;1,VLOOKUP(B112,DB!$D$4:$E$800,2,0),"")</f>
        <v>BBJ 2</v>
      </c>
      <c r="D112" s="252">
        <v>0.8923611111111112</v>
      </c>
      <c r="E112" s="229" t="b">
        <v>1</v>
      </c>
      <c r="F112" s="119"/>
      <c r="G112" s="192" t="b">
        <v>0</v>
      </c>
      <c r="H112" s="230" t="s">
        <v>1156</v>
      </c>
      <c r="I112" s="219" t="s">
        <v>1251</v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>PTN</v>
      </c>
      <c r="N112" s="220"/>
      <c r="O112" s="128" t="str">
        <f t="shared" si="34"/>
        <v>RON</v>
      </c>
      <c r="Q112" s="64" t="str">
        <f t="shared" si="35"/>
        <v>SA13</v>
      </c>
      <c r="R112" s="64" t="str">
        <f t="shared" si="36"/>
        <v>RON</v>
      </c>
      <c r="S112" s="64" t="str">
        <f t="shared" si="37"/>
        <v>BBJ 2</v>
      </c>
      <c r="T112" s="64" t="str">
        <f t="shared" si="38"/>
        <v>PK-GRD</v>
      </c>
      <c r="U112" s="64" t="str">
        <f t="shared" si="39"/>
        <v>PTN</v>
      </c>
      <c r="AC112" s="133"/>
      <c r="AD112" s="133">
        <f t="shared" si="47"/>
        <v>0.8923611111</v>
      </c>
      <c r="AE112" s="133" t="str">
        <f t="shared" si="41"/>
        <v>-</v>
      </c>
    </row>
    <row r="113">
      <c r="A113" s="168">
        <v>96.0</v>
      </c>
      <c r="B113" s="168" t="s">
        <v>413</v>
      </c>
      <c r="C113" s="146" t="str">
        <f>IF(B113&gt;1,VLOOKUP(B113,DB!$D$4:$E$800,2,0),"")</f>
        <v>A 320</v>
      </c>
      <c r="D113" s="259">
        <v>0.8958333333333334</v>
      </c>
      <c r="E113" s="231" t="b">
        <v>1</v>
      </c>
      <c r="F113" s="148"/>
      <c r="G113" s="190" t="b">
        <v>0</v>
      </c>
      <c r="H113" s="228" t="s">
        <v>1077</v>
      </c>
      <c r="I113" s="152" t="str">
        <f>IF(K113&gt;1,VLOOKUP(K113,DB!$A$4:$B$500,2,0),"")</f>
        <v>WIMM</v>
      </c>
      <c r="J113" s="153" t="str">
        <f>IF(L113&gt;1,VLOOKUP(L113,DB!$A$4:$B$500,2,0),"")</f>
        <v/>
      </c>
      <c r="K113" s="169" t="s">
        <v>441</v>
      </c>
      <c r="L113" s="150"/>
      <c r="M113" s="168" t="str">
        <f>IF(B113&gt;1,VLOOKUP(B113,DB!$D$4:$F$800,3,0),"")</f>
        <v>CITILINK</v>
      </c>
      <c r="N113" s="200"/>
      <c r="O113" s="155" t="str">
        <f t="shared" si="34"/>
        <v>RON</v>
      </c>
      <c r="Q113" s="64" t="str">
        <f t="shared" si="35"/>
        <v>B6</v>
      </c>
      <c r="R113" s="64" t="str">
        <f t="shared" si="36"/>
        <v>RON</v>
      </c>
      <c r="S113" s="64" t="str">
        <f t="shared" si="37"/>
        <v>A 320</v>
      </c>
      <c r="T113" s="64" t="str">
        <f t="shared" si="38"/>
        <v>PK-GQI</v>
      </c>
      <c r="U113" s="64" t="str">
        <f t="shared" si="39"/>
        <v>CITILINK</v>
      </c>
      <c r="AC113" s="133"/>
      <c r="AD113" s="133">
        <f t="shared" si="47"/>
        <v>0.8958333333</v>
      </c>
      <c r="AE113" s="133" t="str">
        <f t="shared" si="41"/>
        <v>-</v>
      </c>
    </row>
    <row r="114">
      <c r="A114" s="115">
        <v>97.0</v>
      </c>
      <c r="B114" s="115" t="s">
        <v>100</v>
      </c>
      <c r="C114" s="117" t="str">
        <f>IF(B114&gt;1,VLOOKUP(B114,DB!$D$4:$E$800,2,0),"")</f>
        <v>A 320</v>
      </c>
      <c r="D114" s="252">
        <v>0.9298611111111111</v>
      </c>
      <c r="E114" s="229" t="b">
        <v>1</v>
      </c>
      <c r="F114" s="119">
        <v>0.9881944444444445</v>
      </c>
      <c r="G114" s="192" t="b">
        <v>1</v>
      </c>
      <c r="H114" s="230" t="s">
        <v>1088</v>
      </c>
      <c r="I114" s="122" t="str">
        <f>IF(K114&gt;1,VLOOKUP(K114,DB!$A$4:$B$500,2,0),"")</f>
        <v>WARR</v>
      </c>
      <c r="J114" s="120" t="s">
        <v>1163</v>
      </c>
      <c r="K114" s="124" t="s">
        <v>222</v>
      </c>
      <c r="L114" s="120"/>
      <c r="M114" s="115" t="str">
        <f>IF(B114&gt;1,VLOOKUP(B114,DB!$D$4:$F$800,3,0),"")</f>
        <v>BATIK AIR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7"/>
        <v>0.9298611111</v>
      </c>
      <c r="AE114" s="133">
        <f t="shared" si="41"/>
        <v>0.9881944444</v>
      </c>
    </row>
    <row r="115">
      <c r="A115" s="168">
        <v>98.0</v>
      </c>
      <c r="B115" s="168" t="s">
        <v>699</v>
      </c>
      <c r="C115" s="146" t="str">
        <f>IF(B115&gt;1,VLOOKUP(B115,DB!$D$4:$E$800,2,0),"")</f>
        <v>G IV</v>
      </c>
      <c r="D115" s="259">
        <v>0.9291666666666667</v>
      </c>
      <c r="E115" s="231" t="b">
        <v>1</v>
      </c>
      <c r="F115" s="148"/>
      <c r="G115" s="190" t="b">
        <v>0</v>
      </c>
      <c r="H115" s="228" t="s">
        <v>1154</v>
      </c>
      <c r="I115" s="221" t="s">
        <v>1096</v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>JETSET</v>
      </c>
      <c r="N115" s="200"/>
      <c r="O115" s="155" t="str">
        <f t="shared" si="34"/>
        <v>RON</v>
      </c>
      <c r="Q115" s="64" t="str">
        <f t="shared" si="35"/>
        <v>SA17</v>
      </c>
      <c r="R115" s="64" t="str">
        <f t="shared" si="36"/>
        <v>RON</v>
      </c>
      <c r="S115" s="64" t="str">
        <f t="shared" si="37"/>
        <v>G IV</v>
      </c>
      <c r="T115" s="64" t="str">
        <f t="shared" si="38"/>
        <v>PK-BON</v>
      </c>
      <c r="U115" s="64" t="str">
        <f t="shared" si="39"/>
        <v>JETSET</v>
      </c>
      <c r="AC115" s="133"/>
      <c r="AD115" s="133">
        <f t="shared" si="47"/>
        <v>0.9291666667</v>
      </c>
      <c r="AE115" s="133" t="str">
        <f t="shared" si="41"/>
        <v>-</v>
      </c>
    </row>
    <row r="116">
      <c r="A116" s="115">
        <v>99.0</v>
      </c>
      <c r="B116" s="115" t="s">
        <v>166</v>
      </c>
      <c r="C116" s="117" t="str">
        <f>IF(B116&gt;1,VLOOKUP(B116,DB!$D$4:$E$800,2,0),"")</f>
        <v>A 320</v>
      </c>
      <c r="D116" s="252">
        <v>0.9368055555555556</v>
      </c>
      <c r="E116" s="229" t="b">
        <v>1</v>
      </c>
      <c r="F116" s="119"/>
      <c r="G116" s="192" t="b">
        <v>0</v>
      </c>
      <c r="H116" s="230" t="s">
        <v>1155</v>
      </c>
      <c r="I116" s="219" t="s">
        <v>1085</v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>BATIK AIR</v>
      </c>
      <c r="N116" s="220"/>
      <c r="O116" s="128" t="str">
        <f t="shared" si="34"/>
        <v>RON</v>
      </c>
      <c r="Q116" s="64" t="str">
        <f t="shared" si="35"/>
        <v>SA19</v>
      </c>
      <c r="R116" s="64" t="str">
        <f t="shared" si="36"/>
        <v>RON</v>
      </c>
      <c r="S116" s="64" t="str">
        <f t="shared" si="37"/>
        <v>A 320</v>
      </c>
      <c r="T116" s="64" t="str">
        <f t="shared" si="38"/>
        <v>PK-LAF</v>
      </c>
      <c r="U116" s="64" t="str">
        <f t="shared" si="39"/>
        <v>BATIK AIR</v>
      </c>
      <c r="AC116" s="133"/>
      <c r="AD116" s="133">
        <f t="shared" si="47"/>
        <v>0.9368055556</v>
      </c>
      <c r="AE116" s="133" t="str">
        <f t="shared" si="41"/>
        <v>-</v>
      </c>
    </row>
    <row r="117">
      <c r="A117" s="168">
        <v>100.0</v>
      </c>
      <c r="B117" s="168" t="s">
        <v>977</v>
      </c>
      <c r="C117" s="146" t="str">
        <f>IF(B117&gt;1,VLOOKUP(B117,DB!$D$4:$E$800,2,0),"")</f>
        <v>GLEX</v>
      </c>
      <c r="D117" s="259">
        <v>0.9388888888888889</v>
      </c>
      <c r="E117" s="231" t="b">
        <v>1</v>
      </c>
      <c r="F117" s="148"/>
      <c r="G117" s="190" t="b">
        <v>0</v>
      </c>
      <c r="H117" s="228" t="s">
        <v>1100</v>
      </c>
      <c r="I117" s="221" t="s">
        <v>1171</v>
      </c>
      <c r="J117" s="153" t="str">
        <f>IF(L117&gt;1,VLOOKUP(L117,DB!$A$4:$B$500,2,0),"")</f>
        <v/>
      </c>
      <c r="K117" s="169"/>
      <c r="L117" s="172"/>
      <c r="M117" s="168" t="s">
        <v>1153</v>
      </c>
      <c r="N117" s="211"/>
      <c r="O117" s="155" t="str">
        <f t="shared" si="34"/>
        <v>RON</v>
      </c>
      <c r="Q117" s="64" t="str">
        <f t="shared" si="35"/>
        <v>B5</v>
      </c>
      <c r="R117" s="64" t="str">
        <f t="shared" si="36"/>
        <v>RON</v>
      </c>
      <c r="S117" s="64" t="str">
        <f t="shared" si="37"/>
        <v>GLEX</v>
      </c>
      <c r="T117" s="64" t="str">
        <f t="shared" si="38"/>
        <v>T7-A187</v>
      </c>
      <c r="U117" s="64" t="str">
        <f t="shared" si="39"/>
        <v>AFM</v>
      </c>
      <c r="AC117" s="133"/>
      <c r="AD117" s="133">
        <f t="shared" si="47"/>
        <v>0.9388888889</v>
      </c>
      <c r="AE117" s="133" t="str">
        <f t="shared" si="41"/>
        <v>-</v>
      </c>
    </row>
    <row r="118">
      <c r="A118" s="115">
        <v>101.0</v>
      </c>
      <c r="B118" s="115" t="s">
        <v>896</v>
      </c>
      <c r="C118" s="117" t="str">
        <f>IF(B118&gt;1,VLOOKUP(B118,DB!$D$4:$E$800,2,0),"")</f>
        <v>EMB 135</v>
      </c>
      <c r="D118" s="252">
        <v>0.9520833333333333</v>
      </c>
      <c r="E118" s="229" t="b">
        <v>1</v>
      </c>
      <c r="F118" s="119"/>
      <c r="G118" s="192" t="b">
        <v>0</v>
      </c>
      <c r="H118" s="230" t="s">
        <v>1096</v>
      </c>
      <c r="I118" s="219" t="s">
        <v>1171</v>
      </c>
      <c r="J118" s="123" t="str">
        <f>IF(L118&gt;1,VLOOKUP(L118,DB!$A$4:$B$500,2,0),"")</f>
        <v/>
      </c>
      <c r="K118" s="124"/>
      <c r="L118" s="120"/>
      <c r="M118" s="115" t="s">
        <v>1153</v>
      </c>
      <c r="N118" s="193"/>
      <c r="O118" s="128" t="str">
        <f t="shared" si="34"/>
        <v>RON</v>
      </c>
      <c r="Q118" s="64" t="str">
        <f t="shared" si="35"/>
        <v>B4</v>
      </c>
      <c r="R118" s="64" t="str">
        <f t="shared" si="36"/>
        <v>RON</v>
      </c>
      <c r="S118" s="64" t="str">
        <f t="shared" si="37"/>
        <v>EMB 135</v>
      </c>
      <c r="T118" s="64" t="str">
        <f t="shared" si="38"/>
        <v>T7-187</v>
      </c>
      <c r="U118" s="64" t="str">
        <f t="shared" si="39"/>
        <v>AFM</v>
      </c>
      <c r="AC118" s="133"/>
      <c r="AD118" s="133">
        <f t="shared" si="47"/>
        <v>0.9520833333</v>
      </c>
      <c r="AE118" s="133" t="str">
        <f t="shared" si="41"/>
        <v>-</v>
      </c>
    </row>
    <row r="119">
      <c r="A119" s="168">
        <v>102.0</v>
      </c>
      <c r="B119" s="168" t="s">
        <v>760</v>
      </c>
      <c r="C119" s="146" t="str">
        <f>IF(B119&gt;1,VLOOKUP(B119,DB!$D$4:$E$800,2,0),"")</f>
        <v>PH 300</v>
      </c>
      <c r="D119" s="259">
        <v>0.9395833333333333</v>
      </c>
      <c r="E119" s="231" t="b">
        <v>1</v>
      </c>
      <c r="F119" s="148"/>
      <c r="G119" s="190" t="b">
        <v>0</v>
      </c>
      <c r="H119" s="228" t="s">
        <v>1092</v>
      </c>
      <c r="I119" s="221" t="s">
        <v>1171</v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>PURAWISATA</v>
      </c>
      <c r="N119" s="200"/>
      <c r="O119" s="155" t="str">
        <f t="shared" si="34"/>
        <v>RON</v>
      </c>
      <c r="Q119" s="64" t="str">
        <f t="shared" si="35"/>
        <v>B3</v>
      </c>
      <c r="R119" s="64" t="str">
        <f t="shared" si="36"/>
        <v>RON</v>
      </c>
      <c r="S119" s="64" t="str">
        <f t="shared" si="37"/>
        <v>PH 300</v>
      </c>
      <c r="T119" s="64" t="str">
        <f t="shared" si="38"/>
        <v>PK-JCO</v>
      </c>
      <c r="U119" s="64" t="str">
        <f t="shared" si="39"/>
        <v>PURAWISATA</v>
      </c>
      <c r="AC119" s="133"/>
      <c r="AD119" s="133">
        <f t="shared" si="47"/>
        <v>0.9395833333</v>
      </c>
      <c r="AE119" s="133" t="str">
        <f t="shared" si="41"/>
        <v>-</v>
      </c>
    </row>
    <row r="120">
      <c r="A120" s="115">
        <v>103.0</v>
      </c>
      <c r="B120" s="115" t="s">
        <v>833</v>
      </c>
      <c r="C120" s="117" t="str">
        <f>IF(B120&gt;1,VLOOKUP(B120,DB!$D$4:$E$800,2,0),"")</f>
        <v>B 733</v>
      </c>
      <c r="D120" s="252">
        <v>0.9505553124981816</v>
      </c>
      <c r="E120" s="229" t="b">
        <v>1</v>
      </c>
      <c r="F120" s="119"/>
      <c r="G120" s="192" t="b">
        <v>0</v>
      </c>
      <c r="H120" s="230" t="s">
        <v>1101</v>
      </c>
      <c r="I120" s="122" t="str">
        <f>IF(K120&gt;1,VLOOKUP(K120,DB!$A$4:$B$500,2,0),"")</f>
        <v>WAEE</v>
      </c>
      <c r="J120" s="123" t="str">
        <f>IF(L120&gt;1,VLOOKUP(L120,DB!$A$4:$B$500,2,0),"")</f>
        <v/>
      </c>
      <c r="K120" s="124" t="s">
        <v>401</v>
      </c>
      <c r="L120" s="120"/>
      <c r="M120" s="115" t="str">
        <f>IF(B120&gt;1,VLOOKUP(B120,DB!$D$4:$F$800,3,0),"")</f>
        <v>TRIGANA</v>
      </c>
      <c r="N120" s="193"/>
      <c r="O120" s="128" t="str">
        <f t="shared" si="34"/>
        <v>RON</v>
      </c>
      <c r="Q120" s="64" t="str">
        <f t="shared" si="35"/>
        <v>B13</v>
      </c>
      <c r="R120" s="64" t="str">
        <f t="shared" si="36"/>
        <v>RON</v>
      </c>
      <c r="S120" s="64" t="str">
        <f t="shared" si="37"/>
        <v>B 733</v>
      </c>
      <c r="T120" s="64" t="str">
        <f t="shared" si="38"/>
        <v>PK-YST</v>
      </c>
      <c r="U120" s="64" t="str">
        <f t="shared" si="39"/>
        <v>TRIGANA</v>
      </c>
      <c r="AC120" s="133"/>
      <c r="AD120" s="133">
        <f t="shared" si="47"/>
        <v>0.9505553125</v>
      </c>
      <c r="AE120" s="133" t="str">
        <f t="shared" si="41"/>
        <v>-</v>
      </c>
    </row>
    <row r="121">
      <c r="A121" s="168">
        <v>104.0</v>
      </c>
      <c r="B121" s="168" t="s">
        <v>100</v>
      </c>
      <c r="C121" s="146" t="str">
        <f>IF(B121&gt;1,VLOOKUP(B121,DB!$D$4:$E$800,2,0),"")</f>
        <v>A 320</v>
      </c>
      <c r="D121" s="259">
        <v>0.9951388888888889</v>
      </c>
      <c r="E121" s="231" t="b">
        <v>1</v>
      </c>
      <c r="F121" s="148"/>
      <c r="G121" s="190" t="b">
        <v>0</v>
      </c>
      <c r="H121" s="228" t="s">
        <v>1163</v>
      </c>
      <c r="I121" s="221" t="s">
        <v>1088</v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>BATIK AIR</v>
      </c>
      <c r="N121" s="200"/>
      <c r="O121" s="155" t="str">
        <f t="shared" si="34"/>
        <v>RON</v>
      </c>
      <c r="Q121" s="64" t="str">
        <f t="shared" si="35"/>
        <v>SA20</v>
      </c>
      <c r="R121" s="64" t="str">
        <f t="shared" si="36"/>
        <v>RON</v>
      </c>
      <c r="S121" s="64" t="str">
        <f t="shared" si="37"/>
        <v>A 320</v>
      </c>
      <c r="T121" s="64" t="str">
        <f t="shared" si="38"/>
        <v>PK-BLA</v>
      </c>
      <c r="U121" s="64" t="str">
        <f t="shared" si="39"/>
        <v>BATIK AIR</v>
      </c>
      <c r="AC121" s="133"/>
      <c r="AD121" s="133">
        <f t="shared" si="47"/>
        <v>0.9951388889</v>
      </c>
      <c r="AE121" s="133" t="str">
        <f t="shared" si="41"/>
        <v>-</v>
      </c>
    </row>
    <row r="122">
      <c r="A122" s="115">
        <v>105.0</v>
      </c>
      <c r="B122" s="115"/>
      <c r="C122" s="117" t="str">
        <f>IF(B122&gt;1,VLOOKUP(B122,DB!$D$4:$E$800,2,0),"")</f>
        <v/>
      </c>
      <c r="D122" s="252"/>
      <c r="E122" s="229" t="b">
        <v>0</v>
      </c>
      <c r="F122" s="119"/>
      <c r="G122" s="192" t="b">
        <v>0</v>
      </c>
      <c r="H122" s="230"/>
      <c r="I122" s="122" t="str">
        <f>IF(K122&gt;1,VLOOKUP(K122,DB!$A$4:$B$500,2,0),"")</f>
        <v/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/>
      </c>
      <c r="N122" s="193"/>
      <c r="O122" s="128" t="str">
        <f t="shared" si="34"/>
        <v>RON</v>
      </c>
      <c r="Q122" s="64" t="str">
        <f t="shared" si="35"/>
        <v/>
      </c>
      <c r="R122" s="64" t="str">
        <f t="shared" si="36"/>
        <v>RON</v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 t="str">
        <f t="shared" si="47"/>
        <v>-</v>
      </c>
      <c r="AE122" s="133" t="str">
        <f t="shared" si="41"/>
        <v>-</v>
      </c>
    </row>
    <row r="123">
      <c r="A123" s="168">
        <v>106.0</v>
      </c>
      <c r="B123" s="168"/>
      <c r="C123" s="146" t="str">
        <f>IF(B123&gt;1,VLOOKUP(B123,DB!$D$4:$E$800,2,0),"")</f>
        <v/>
      </c>
      <c r="D123" s="259"/>
      <c r="E123" s="231" t="b">
        <v>0</v>
      </c>
      <c r="F123" s="148"/>
      <c r="G123" s="190" t="b">
        <v>0</v>
      </c>
      <c r="H123" s="228"/>
      <c r="I123" s="152" t="str">
        <f>IF(K123&gt;1,VLOOKUP(K123,DB!$A$4:$B$500,2,0),"")</f>
        <v/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/>
      </c>
      <c r="N123" s="200"/>
      <c r="O123" s="155" t="str">
        <f t="shared" si="34"/>
        <v>RON</v>
      </c>
      <c r="Q123" s="64" t="str">
        <f t="shared" si="35"/>
        <v/>
      </c>
      <c r="R123" s="64" t="str">
        <f t="shared" si="36"/>
        <v>RON</v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 t="str">
        <f t="shared" si="47"/>
        <v>-</v>
      </c>
      <c r="AE123" s="133" t="str">
        <f t="shared" si="41"/>
        <v>-</v>
      </c>
    </row>
    <row r="124">
      <c r="A124" s="115">
        <v>107.0</v>
      </c>
      <c r="B124" s="115"/>
      <c r="C124" s="117" t="str">
        <f>IF(B124&gt;1,VLOOKUP(B124,DB!$D$4:$E$800,2,0),"")</f>
        <v/>
      </c>
      <c r="D124" s="252"/>
      <c r="E124" s="229" t="b">
        <v>0</v>
      </c>
      <c r="F124" s="119"/>
      <c r="G124" s="192" t="b">
        <v>0</v>
      </c>
      <c r="H124" s="230"/>
      <c r="I124" s="122" t="str">
        <f>IF(K124&gt;1,VLOOKUP(K124,DB!$A$4:$B$500,2,0),"")</f>
        <v/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/>
      </c>
      <c r="N124" s="193"/>
      <c r="O124" s="128" t="str">
        <f t="shared" si="34"/>
        <v>RON</v>
      </c>
      <c r="Q124" s="64" t="str">
        <f t="shared" si="35"/>
        <v/>
      </c>
      <c r="R124" s="64" t="str">
        <f t="shared" si="36"/>
        <v>RON</v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7"/>
        <v>-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7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7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7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7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7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7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7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7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7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7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7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7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7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7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7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7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7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7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7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7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7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7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7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7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7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7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7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7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7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7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7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7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7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7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7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7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7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7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7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7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7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7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7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45797.0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2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1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3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83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83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1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0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3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PK-GQK</v>
      </c>
      <c r="X20" s="131" t="str">
        <f t="shared" si="6"/>
        <v>A 320</v>
      </c>
      <c r="Y20" s="132" t="str">
        <f t="shared" si="7"/>
        <v>CITILINK</v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1</v>
      </c>
      <c r="AV20" s="141">
        <f t="shared" si="18"/>
        <v>1</v>
      </c>
      <c r="AW20" s="141">
        <f t="shared" si="19"/>
        <v>0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1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6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PK-LAF</v>
      </c>
      <c r="X21" s="160" t="str">
        <f t="shared" si="6"/>
        <v>A 320</v>
      </c>
      <c r="Y21" s="161" t="str">
        <f t="shared" si="7"/>
        <v>BATIK AIR</v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1</v>
      </c>
      <c r="AJ21" s="109">
        <f t="shared" si="8"/>
        <v>1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1</v>
      </c>
      <c r="AU21" s="141">
        <f t="shared" si="17"/>
        <v>0</v>
      </c>
      <c r="AV21" s="141">
        <f t="shared" si="18"/>
        <v>0</v>
      </c>
      <c r="AW21" s="141">
        <f t="shared" si="19"/>
        <v>1</v>
      </c>
      <c r="AX21" s="141">
        <f t="shared" si="20"/>
        <v>0</v>
      </c>
      <c r="AY21" s="141">
        <f t="shared" si="21"/>
        <v>1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1</v>
      </c>
      <c r="BD21" s="141">
        <f t="shared" si="26"/>
        <v>0</v>
      </c>
      <c r="BE21" s="141">
        <f t="shared" si="27"/>
        <v>1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1</v>
      </c>
      <c r="BJ21" s="142">
        <f t="shared" si="32"/>
        <v>0</v>
      </c>
      <c r="BK21" s="143">
        <f t="shared" si="33"/>
        <v>8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PK-GFP</v>
      </c>
      <c r="X22" s="131" t="str">
        <f t="shared" si="6"/>
        <v>B 738</v>
      </c>
      <c r="Y22" s="132" t="str">
        <f t="shared" si="7"/>
        <v>GARUDA</v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2</v>
      </c>
      <c r="AI22" s="137">
        <f>COUNTIFS($AE$18:$AE$167,"&gt;05:00",$AE$18:$AE$167,"&lt;=06:00")</f>
        <v>5</v>
      </c>
      <c r="AJ22" s="138">
        <f t="shared" si="8"/>
        <v>7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4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N-977JH</v>
      </c>
      <c r="X23" s="160" t="str">
        <f t="shared" si="6"/>
        <v>CT 680</v>
      </c>
      <c r="Y23" s="161" t="str">
        <f t="shared" si="7"/>
        <v>JIP</v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2</v>
      </c>
      <c r="AI23" s="165">
        <f>COUNTIFS($AE$18:$AE$167,"&gt;06:00",$AE$18:$AE$167,"&lt;=07:00")</f>
        <v>6</v>
      </c>
      <c r="AJ23" s="109">
        <f t="shared" si="8"/>
        <v>8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1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1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1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1</v>
      </c>
      <c r="BK23" s="143">
        <f t="shared" si="33"/>
        <v>5</v>
      </c>
    </row>
    <row r="24">
      <c r="A24" s="115">
        <v>7.0</v>
      </c>
      <c r="B24" s="295" t="s">
        <v>856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19">
        <v>0.3159722222222222</v>
      </c>
      <c r="G24" s="120" t="b">
        <v>1</v>
      </c>
      <c r="H24" s="230" t="s">
        <v>1133</v>
      </c>
      <c r="I24" s="122" t="str">
        <f>IF(K24&gt;1,VLOOKUP(K24,DB!$A$4:$B$500,2,0),"")</f>
        <v>EX RON</v>
      </c>
      <c r="J24" s="120" t="s">
        <v>1096</v>
      </c>
      <c r="K24" s="124" t="s">
        <v>7</v>
      </c>
      <c r="L24" s="125"/>
      <c r="M24" s="115" t="s">
        <v>1153</v>
      </c>
      <c r="N24" s="127"/>
      <c r="O24" s="128" t="str">
        <f t="shared" si="34"/>
        <v/>
      </c>
      <c r="Q24" s="64" t="str">
        <f t="shared" si="35"/>
        <v/>
      </c>
      <c r="R24" s="64" t="str">
        <f t="shared" si="36"/>
        <v/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>T7-777</v>
      </c>
      <c r="X24" s="131" t="str">
        <f t="shared" si="6"/>
        <v>BBJ</v>
      </c>
      <c r="Y24" s="132" t="str">
        <f t="shared" si="7"/>
        <v>JIP</v>
      </c>
      <c r="Z24" s="104" t="b">
        <v>0</v>
      </c>
      <c r="AA24" s="64"/>
      <c r="AC24" s="133"/>
      <c r="AD24" s="133" t="str">
        <f t="shared" si="40"/>
        <v>-</v>
      </c>
      <c r="AE24" s="133">
        <f t="shared" si="41"/>
        <v>0.3159722222</v>
      </c>
      <c r="AF24" s="134">
        <v>0.2923611111111111</v>
      </c>
      <c r="AG24" s="135">
        <v>0.3333333333333333</v>
      </c>
      <c r="AH24" s="136">
        <f>COUNTIFS($AD$18:$AD$167,"&gt;07:00",$AD$18:$AD$167,"&lt;=08:00")</f>
        <v>3</v>
      </c>
      <c r="AI24" s="137">
        <f>COUNTIFS($AE$18:$AE$167,"&gt;07:00",$AE$18:$AE$167,"&lt;=08:00")</f>
        <v>5</v>
      </c>
      <c r="AJ24" s="138">
        <f t="shared" si="8"/>
        <v>8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1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1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1</v>
      </c>
      <c r="BE24" s="141">
        <f t="shared" si="27"/>
        <v>1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1</v>
      </c>
      <c r="BK24" s="143">
        <f t="shared" si="33"/>
        <v>6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5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1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1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1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6</v>
      </c>
      <c r="AI26" s="137">
        <f>COUNTIFS($AE$18:$AE$167,"&gt;09:00",$AE$18:$AE$167,"&lt;=10:00")</f>
        <v>7</v>
      </c>
      <c r="AJ26" s="138">
        <f t="shared" si="8"/>
        <v>13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1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1</v>
      </c>
      <c r="BF26" s="141">
        <f t="shared" si="28"/>
        <v>0</v>
      </c>
      <c r="BG26" s="141">
        <f t="shared" si="29"/>
        <v>0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5</v>
      </c>
    </row>
    <row r="27">
      <c r="A27" s="168">
        <v>10.0</v>
      </c>
      <c r="B27" s="298" t="s">
        <v>775</v>
      </c>
      <c r="C27" s="146" t="str">
        <f>IF(B27&gt;1,VLOOKUP(B27,DB!$D$4:$E$800,2,0),"")</f>
        <v>AVANTI</v>
      </c>
      <c r="D27" s="259" t="s">
        <v>7</v>
      </c>
      <c r="E27" s="148" t="b">
        <v>0</v>
      </c>
      <c r="F27" s="148">
        <v>0.37430555555555556</v>
      </c>
      <c r="G27" s="150" t="b">
        <v>1</v>
      </c>
      <c r="H27" s="228" t="s">
        <v>1135</v>
      </c>
      <c r="I27" s="152" t="str">
        <f>IF(K27&gt;1,VLOOKUP(K27,DB!$A$4:$B$500,2,0),"")</f>
        <v>EX RON</v>
      </c>
      <c r="J27" s="150" t="s">
        <v>1075</v>
      </c>
      <c r="K27" s="169" t="s">
        <v>7</v>
      </c>
      <c r="L27" s="172"/>
      <c r="M27" s="168" t="str">
        <f>IF(B27&gt;1,VLOOKUP(B27,DB!$D$4:$F$800,3,0),"")</f>
        <v>SUSI AIR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>PK-LAT</v>
      </c>
      <c r="X27" s="160" t="str">
        <f t="shared" si="6"/>
        <v>A 320</v>
      </c>
      <c r="Y27" s="161" t="str">
        <f t="shared" si="7"/>
        <v>BATIK AIR</v>
      </c>
      <c r="Z27" s="104" t="b">
        <v>0</v>
      </c>
      <c r="AA27" s="64"/>
      <c r="AC27" s="133"/>
      <c r="AD27" s="133" t="str">
        <f t="shared" si="40"/>
        <v>-</v>
      </c>
      <c r="AE27" s="133">
        <f t="shared" si="41"/>
        <v>0.3743055556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6</v>
      </c>
      <c r="AJ27" s="109">
        <f t="shared" si="8"/>
        <v>8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1</v>
      </c>
      <c r="BA27" s="141">
        <f t="shared" si="23"/>
        <v>0</v>
      </c>
      <c r="BB27" s="141">
        <f t="shared" si="24"/>
        <v>0</v>
      </c>
      <c r="BC27" s="141">
        <f t="shared" si="25"/>
        <v>1</v>
      </c>
      <c r="BD27" s="141">
        <f t="shared" si="26"/>
        <v>0</v>
      </c>
      <c r="BE27" s="141">
        <f t="shared" si="27"/>
        <v>0</v>
      </c>
      <c r="BF27" s="141">
        <f t="shared" si="28"/>
        <v>1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7" t="s">
        <v>1054</v>
      </c>
      <c r="C28" s="117" t="str">
        <f>IF(B28&gt;1,VLOOKUP(B28,DB!$D$4:$E$800,2,0),"")</f>
        <v>HK 800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>JETSET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PK-CEO</v>
      </c>
      <c r="U28" s="64" t="str">
        <f t="shared" si="39"/>
        <v>JETSET</v>
      </c>
      <c r="V28" s="129" t="s">
        <v>1081</v>
      </c>
      <c r="W28" s="130" t="str">
        <f t="shared" si="5"/>
        <v>PK-LUR</v>
      </c>
      <c r="X28" s="131" t="str">
        <f t="shared" si="6"/>
        <v>A 320</v>
      </c>
      <c r="Y28" s="132" t="str">
        <f t="shared" si="7"/>
        <v>BATIK AIR</v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4</v>
      </c>
      <c r="AI28" s="137">
        <f>COUNTIFS($AE$18:$AE$167,"&gt;11:00",$AE$18:$AE$167,"&lt;=12:00")</f>
        <v>1</v>
      </c>
      <c r="AJ28" s="138">
        <f t="shared" si="8"/>
        <v>5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1</v>
      </c>
      <c r="AU28" s="141">
        <f t="shared" si="17"/>
        <v>0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1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1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6" t="s">
        <v>705</v>
      </c>
      <c r="C29" s="146" t="str">
        <f>IF(B29&gt;1,VLOOKUP(B29,DB!$D$4:$E$800,2,0),"")</f>
        <v>CT 680</v>
      </c>
      <c r="D29" s="259" t="s">
        <v>7</v>
      </c>
      <c r="E29" s="148" t="b">
        <v>0</v>
      </c>
      <c r="F29" s="148">
        <v>0.3729166666666667</v>
      </c>
      <c r="G29" s="150" t="b">
        <v>1</v>
      </c>
      <c r="H29" s="228" t="s">
        <v>1184</v>
      </c>
      <c r="I29" s="152" t="str">
        <f>IF(K29&gt;1,VLOOKUP(K29,DB!$A$4:$B$500,2,0),"")</f>
        <v>EX RON</v>
      </c>
      <c r="J29" s="150" t="s">
        <v>1092</v>
      </c>
      <c r="K29" s="169" t="s">
        <v>7</v>
      </c>
      <c r="L29" s="172"/>
      <c r="M29" s="168" t="str">
        <f>IF(B29&gt;1,VLOOKUP(B29,DB!$D$4:$F$800,3,0),"")</f>
        <v>JIP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>PK-GQL</v>
      </c>
      <c r="X29" s="160" t="str">
        <f t="shared" si="6"/>
        <v>A 320</v>
      </c>
      <c r="Y29" s="161" t="str">
        <f t="shared" si="7"/>
        <v>CITILINK</v>
      </c>
      <c r="Z29" s="104" t="b">
        <v>0</v>
      </c>
      <c r="AA29" s="64"/>
      <c r="AC29" s="133"/>
      <c r="AD29" s="133" t="str">
        <f t="shared" si="40"/>
        <v>-</v>
      </c>
      <c r="AE29" s="133">
        <f t="shared" si="41"/>
        <v>0.3729166667</v>
      </c>
      <c r="AF29" s="162">
        <v>0.5006944444444444</v>
      </c>
      <c r="AG29" s="163">
        <v>0.5416666666666666</v>
      </c>
      <c r="AH29" s="164">
        <f>COUNTIFS($AD$18:$AD$167,"&gt;12:00",$AD$18:$AD$167,"&lt;=13:00")</f>
        <v>7</v>
      </c>
      <c r="AI29" s="165">
        <f>COUNTIFS($AE$18:$AE$167,"&gt;12:00",$AE$18:$AE$167,"&lt;=13:00")</f>
        <v>4</v>
      </c>
      <c r="AJ29" s="109">
        <f t="shared" si="8"/>
        <v>11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1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1</v>
      </c>
      <c r="BB29" s="141">
        <f t="shared" si="24"/>
        <v>0</v>
      </c>
      <c r="BC29" s="141">
        <f t="shared" si="25"/>
        <v>1</v>
      </c>
      <c r="BD29" s="141">
        <f t="shared" si="26"/>
        <v>1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1</v>
      </c>
      <c r="BJ29" s="142">
        <f t="shared" si="32"/>
        <v>0</v>
      </c>
      <c r="BK29" s="143">
        <f t="shared" si="33"/>
        <v>5</v>
      </c>
    </row>
    <row r="30">
      <c r="A30" s="115">
        <v>13.0</v>
      </c>
      <c r="B30" s="297" t="s">
        <v>965</v>
      </c>
      <c r="C30" s="117" t="str">
        <f>IF(B30&gt;1,VLOOKUP(B30,DB!$D$4:$E$800,2,0),"")</f>
        <v>EC 135</v>
      </c>
      <c r="D30" s="252" t="s">
        <v>7</v>
      </c>
      <c r="E30" s="119" t="b">
        <v>0</v>
      </c>
      <c r="F30" s="119"/>
      <c r="G30" s="120" t="b">
        <v>0</v>
      </c>
      <c r="H30" s="230" t="s">
        <v>1139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">
        <v>738</v>
      </c>
      <c r="N30" s="171"/>
      <c r="O30" s="128" t="str">
        <f t="shared" si="34"/>
        <v>RON</v>
      </c>
      <c r="Q30" s="64" t="str">
        <f t="shared" si="35"/>
        <v>SA01</v>
      </c>
      <c r="R30" s="64" t="str">
        <f t="shared" si="36"/>
        <v>RON</v>
      </c>
      <c r="S30" s="64" t="str">
        <f t="shared" si="37"/>
        <v>EC 135</v>
      </c>
      <c r="T30" s="64" t="str">
        <f t="shared" si="38"/>
        <v>PK-RJH</v>
      </c>
      <c r="U30" s="64" t="str">
        <f t="shared" si="39"/>
        <v>PREMI</v>
      </c>
      <c r="V30" s="129" t="s">
        <v>1088</v>
      </c>
      <c r="W30" s="130" t="str">
        <f t="shared" si="5"/>
        <v>PK-LUQ</v>
      </c>
      <c r="X30" s="131" t="str">
        <f t="shared" si="6"/>
        <v>A 320</v>
      </c>
      <c r="Y30" s="132" t="str">
        <f t="shared" si="7"/>
        <v>BATIK AIR</v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6</v>
      </c>
      <c r="AI30" s="137">
        <f>COUNTIFS($AE$18:$AE$167,"&gt;13:00",$AE$18:$AE$167,"&lt;=14:00")</f>
        <v>7</v>
      </c>
      <c r="AJ30" s="138">
        <f t="shared" si="8"/>
        <v>13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1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1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1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1</v>
      </c>
      <c r="BJ30" s="142">
        <f t="shared" si="32"/>
        <v>0</v>
      </c>
      <c r="BK30" s="143">
        <f t="shared" si="33"/>
        <v>4</v>
      </c>
    </row>
    <row r="31">
      <c r="A31" s="168">
        <v>14.0</v>
      </c>
      <c r="B31" s="296" t="s">
        <v>912</v>
      </c>
      <c r="C31" s="146" t="str">
        <f>IF(B31&gt;1,VLOOKUP(B31,DB!$D$4:$E$800,2,0),"")</f>
        <v>G VI</v>
      </c>
      <c r="D31" s="259" t="s">
        <v>7</v>
      </c>
      <c r="E31" s="148" t="b">
        <v>0</v>
      </c>
      <c r="F31" s="148"/>
      <c r="G31" s="150" t="b">
        <v>0</v>
      </c>
      <c r="H31" s="228" t="s">
        <v>1148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">
        <v>1153</v>
      </c>
      <c r="N31" s="170"/>
      <c r="O31" s="155" t="str">
        <f t="shared" si="34"/>
        <v>RON</v>
      </c>
      <c r="Q31" s="64" t="str">
        <f t="shared" si="35"/>
        <v>SA02</v>
      </c>
      <c r="R31" s="64" t="str">
        <f t="shared" si="36"/>
        <v>RON</v>
      </c>
      <c r="S31" s="64" t="str">
        <f t="shared" si="37"/>
        <v>G VI</v>
      </c>
      <c r="T31" s="64" t="str">
        <f t="shared" si="38"/>
        <v>T7-X14</v>
      </c>
      <c r="U31" s="64" t="str">
        <f t="shared" si="39"/>
        <v>AFM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4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1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5" t="s">
        <v>969</v>
      </c>
      <c r="C32" s="117" t="str">
        <f>IF(B32&gt;1,VLOOKUP(B32,DB!$D$4:$E$800,2,0),"")</f>
        <v>ATR 72</v>
      </c>
      <c r="D32" s="252" t="s">
        <v>7</v>
      </c>
      <c r="E32" s="119" t="b">
        <v>0</v>
      </c>
      <c r="F32" s="119"/>
      <c r="G32" s="120" t="b">
        <v>0</v>
      </c>
      <c r="H32" s="230" t="s">
        <v>1140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">
        <v>1134</v>
      </c>
      <c r="N32" s="171"/>
      <c r="O32" s="128" t="str">
        <f t="shared" si="34"/>
        <v>RON</v>
      </c>
      <c r="Q32" s="64" t="str">
        <f t="shared" si="35"/>
        <v>SA03</v>
      </c>
      <c r="R32" s="64" t="str">
        <f t="shared" si="36"/>
        <v>RON</v>
      </c>
      <c r="S32" s="64" t="str">
        <f t="shared" si="37"/>
        <v>ATR 72</v>
      </c>
      <c r="T32" s="64" t="str">
        <f t="shared" si="38"/>
        <v>PK-OTR</v>
      </c>
      <c r="U32" s="64" t="str">
        <f t="shared" si="39"/>
        <v>TAS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1</v>
      </c>
      <c r="AI32" s="137">
        <f>COUNTIFS($AE$18:$AE$167,"&gt;15:00",$AE$18:$AE$167,"&lt;=16:00")</f>
        <v>3</v>
      </c>
      <c r="AJ32" s="138">
        <f t="shared" si="8"/>
        <v>4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1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2</v>
      </c>
    </row>
    <row r="33">
      <c r="A33" s="168">
        <v>16.0</v>
      </c>
      <c r="B33" s="296" t="s">
        <v>31</v>
      </c>
      <c r="C33" s="146" t="str">
        <f>IF(B33&gt;1,VLOOKUP(B33,DB!$D$4:$E$800,2,0),"")</f>
        <v>B 734</v>
      </c>
      <c r="D33" s="259" t="s">
        <v>7</v>
      </c>
      <c r="E33" s="148" t="b">
        <v>0</v>
      </c>
      <c r="F33" s="148"/>
      <c r="G33" s="150" t="b">
        <v>0</v>
      </c>
      <c r="H33" s="228" t="s">
        <v>1141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B. B. N.</v>
      </c>
      <c r="N33" s="170"/>
      <c r="O33" s="155" t="str">
        <f t="shared" si="34"/>
        <v>RON</v>
      </c>
      <c r="Q33" s="64" t="str">
        <f t="shared" si="35"/>
        <v>SA04</v>
      </c>
      <c r="R33" s="64" t="str">
        <f t="shared" si="36"/>
        <v>RON</v>
      </c>
      <c r="S33" s="64" t="str">
        <f t="shared" si="37"/>
        <v>B 734</v>
      </c>
      <c r="T33" s="64" t="str">
        <f t="shared" si="38"/>
        <v>PK-BBJ</v>
      </c>
      <c r="U33" s="64" t="str">
        <f t="shared" si="39"/>
        <v>B. B. N.</v>
      </c>
      <c r="V33" s="173" t="s">
        <v>1101</v>
      </c>
      <c r="W33" s="174" t="str">
        <f t="shared" si="5"/>
        <v>PK-GRD</v>
      </c>
      <c r="X33" s="175" t="str">
        <f t="shared" si="6"/>
        <v>BBJ 2</v>
      </c>
      <c r="Y33" s="176" t="str">
        <f t="shared" si="7"/>
        <v>PTN</v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7</v>
      </c>
      <c r="AI33" s="165">
        <f>COUNTIFS($AE$18:$AE$167,"&gt;16:00",$AE$18:$AE$167,"&lt;=17:00")</f>
        <v>4</v>
      </c>
      <c r="AJ33" s="109">
        <f t="shared" si="8"/>
        <v>11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1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1</v>
      </c>
      <c r="BJ33" s="180">
        <f t="shared" si="32"/>
        <v>0</v>
      </c>
      <c r="BK33" s="181">
        <f t="shared" si="33"/>
        <v>2</v>
      </c>
    </row>
    <row r="34">
      <c r="A34" s="115">
        <v>17.0</v>
      </c>
      <c r="B34" s="295" t="s">
        <v>739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1142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PREMI</v>
      </c>
      <c r="N34" s="171"/>
      <c r="O34" s="128" t="str">
        <f t="shared" si="34"/>
        <v>RON</v>
      </c>
      <c r="Q34" s="64" t="str">
        <f t="shared" si="35"/>
        <v>SA05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N-970NX</v>
      </c>
      <c r="U34" s="64" t="str">
        <f t="shared" si="39"/>
        <v>PREMI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6</v>
      </c>
      <c r="AI34" s="137">
        <f>COUNTIFS($AE$18:$AE$167,"&gt;17:00",$AE$18:$AE$167,"&lt;=18:00")</f>
        <v>2</v>
      </c>
      <c r="AJ34" s="138">
        <f t="shared" si="8"/>
        <v>8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2</v>
      </c>
      <c r="AS34" s="187">
        <f t="shared" si="42"/>
        <v>2</v>
      </c>
      <c r="AT34" s="187">
        <f t="shared" si="42"/>
        <v>3</v>
      </c>
      <c r="AU34" s="187">
        <f t="shared" si="42"/>
        <v>4</v>
      </c>
      <c r="AV34" s="187">
        <f t="shared" si="42"/>
        <v>6</v>
      </c>
      <c r="AW34" s="187">
        <f t="shared" si="42"/>
        <v>2</v>
      </c>
      <c r="AX34" s="187">
        <f t="shared" si="42"/>
        <v>4</v>
      </c>
      <c r="AY34" s="187">
        <f t="shared" si="42"/>
        <v>7</v>
      </c>
      <c r="AZ34" s="187">
        <f t="shared" si="42"/>
        <v>5</v>
      </c>
      <c r="BA34" s="187">
        <f t="shared" si="42"/>
        <v>4</v>
      </c>
      <c r="BB34" s="187">
        <f t="shared" si="42"/>
        <v>0</v>
      </c>
      <c r="BC34" s="187">
        <f t="shared" si="42"/>
        <v>7</v>
      </c>
      <c r="BD34" s="187">
        <f t="shared" si="42"/>
        <v>6</v>
      </c>
      <c r="BE34" s="187">
        <f t="shared" si="42"/>
        <v>6</v>
      </c>
      <c r="BF34" s="187">
        <f t="shared" si="42"/>
        <v>2</v>
      </c>
      <c r="BG34" s="187">
        <f t="shared" si="42"/>
        <v>1</v>
      </c>
      <c r="BH34" s="187">
        <f t="shared" si="42"/>
        <v>2</v>
      </c>
      <c r="BI34" s="187">
        <f t="shared" si="42"/>
        <v>5</v>
      </c>
      <c r="BJ34" s="188">
        <f t="shared" si="42"/>
        <v>2</v>
      </c>
    </row>
    <row r="35">
      <c r="A35" s="168">
        <v>18.0</v>
      </c>
      <c r="B35" s="298" t="s">
        <v>704</v>
      </c>
      <c r="C35" s="146" t="str">
        <f>IF(B35&gt;1,VLOOKUP(B35,DB!$D$4:$E$800,2,0),"")</f>
        <v>EMB 135</v>
      </c>
      <c r="D35" s="259" t="s">
        <v>7</v>
      </c>
      <c r="E35" s="148" t="b">
        <v>0</v>
      </c>
      <c r="F35" s="149"/>
      <c r="G35" s="150" t="b">
        <v>0</v>
      </c>
      <c r="H35" s="228" t="s">
        <v>1143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JETSET</v>
      </c>
      <c r="N35" s="170"/>
      <c r="O35" s="155" t="str">
        <f t="shared" si="34"/>
        <v>RON</v>
      </c>
      <c r="Q35" s="64" t="str">
        <f t="shared" si="35"/>
        <v>SA06</v>
      </c>
      <c r="R35" s="64" t="str">
        <f t="shared" si="36"/>
        <v>RON</v>
      </c>
      <c r="S35" s="64" t="str">
        <f t="shared" si="37"/>
        <v>EMB 135</v>
      </c>
      <c r="T35" s="64" t="str">
        <f t="shared" si="38"/>
        <v>PK-VCS</v>
      </c>
      <c r="U35" s="64" t="str">
        <f t="shared" si="39"/>
        <v>JETSET</v>
      </c>
      <c r="V35" s="158" t="s">
        <v>1148</v>
      </c>
      <c r="W35" s="159" t="str">
        <f t="shared" si="5"/>
        <v>T7-X14</v>
      </c>
      <c r="X35" s="160" t="str">
        <f t="shared" si="6"/>
        <v>G VI</v>
      </c>
      <c r="Y35" s="161" t="str">
        <f t="shared" si="7"/>
        <v>AFM</v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8</v>
      </c>
      <c r="AI35" s="165">
        <f>COUNTIFS($AE$18:$AE$167,"&gt;18:00",$AE$18:$AE$167,"&lt;=19:00")</f>
        <v>6</v>
      </c>
      <c r="AJ35" s="109">
        <f t="shared" si="8"/>
        <v>14</v>
      </c>
    </row>
    <row r="36">
      <c r="A36" s="115">
        <v>19.0</v>
      </c>
      <c r="B36" s="297" t="s">
        <v>736</v>
      </c>
      <c r="C36" s="117" t="str">
        <f>IF(B36&gt;1,VLOOKUP(B36,DB!$D$4:$E$800,2,0),"")</f>
        <v>L 1000</v>
      </c>
      <c r="D36" s="252" t="s">
        <v>7</v>
      </c>
      <c r="E36" s="119" t="b">
        <v>0</v>
      </c>
      <c r="F36" s="119"/>
      <c r="G36" s="120" t="b">
        <v>0</v>
      </c>
      <c r="H36" s="230" t="s">
        <v>1144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>PREMI</v>
      </c>
      <c r="N36" s="171"/>
      <c r="O36" s="128" t="str">
        <f t="shared" si="34"/>
        <v>RON</v>
      </c>
      <c r="Q36" s="64" t="str">
        <f t="shared" si="35"/>
        <v>SA07</v>
      </c>
      <c r="R36" s="64" t="str">
        <f t="shared" si="36"/>
        <v>RON</v>
      </c>
      <c r="S36" s="64" t="str">
        <f t="shared" si="37"/>
        <v>L 1000</v>
      </c>
      <c r="T36" s="64" t="str">
        <f t="shared" si="38"/>
        <v>N-227GV</v>
      </c>
      <c r="U36" s="64" t="str">
        <f t="shared" si="39"/>
        <v>PREMI</v>
      </c>
      <c r="V36" s="129" t="s">
        <v>1140</v>
      </c>
      <c r="W36" s="130" t="str">
        <f t="shared" si="5"/>
        <v>PK-OTR</v>
      </c>
      <c r="X36" s="131" t="str">
        <f t="shared" si="6"/>
        <v>ATR 72</v>
      </c>
      <c r="Y36" s="132" t="str">
        <f t="shared" si="7"/>
        <v>TAS</v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2</v>
      </c>
      <c r="AI36" s="137">
        <f>COUNTIFS($AE$18:$AE$167,"&gt;19:00",$AE$18:$AE$167,"&lt;=20:00")</f>
        <v>3</v>
      </c>
      <c r="AJ36" s="138">
        <f t="shared" si="8"/>
        <v>5</v>
      </c>
    </row>
    <row r="37">
      <c r="A37" s="168">
        <v>20.0</v>
      </c>
      <c r="B37" s="298" t="s">
        <v>921</v>
      </c>
      <c r="C37" s="146" t="str">
        <f>IF(B37&gt;1,VLOOKUP(B37,DB!$D$4:$E$800,2,0),"")</f>
        <v>EMB 135</v>
      </c>
      <c r="D37" s="259" t="s">
        <v>7</v>
      </c>
      <c r="E37" s="148" t="b">
        <v>0</v>
      </c>
      <c r="F37" s="148"/>
      <c r="G37" s="150" t="b">
        <v>0</v>
      </c>
      <c r="H37" s="228" t="s">
        <v>1145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1138</v>
      </c>
      <c r="N37" s="170"/>
      <c r="O37" s="155" t="str">
        <f t="shared" si="34"/>
        <v>RON</v>
      </c>
      <c r="Q37" s="64" t="str">
        <f t="shared" si="35"/>
        <v>SA08</v>
      </c>
      <c r="R37" s="64" t="str">
        <f t="shared" si="36"/>
        <v>RON</v>
      </c>
      <c r="S37" s="64" t="str">
        <f t="shared" si="37"/>
        <v>EMB 135</v>
      </c>
      <c r="T37" s="64" t="str">
        <f t="shared" si="38"/>
        <v>VP-CLL</v>
      </c>
      <c r="U37" s="64" t="str">
        <f t="shared" si="39"/>
        <v>KARISMA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1</v>
      </c>
      <c r="AI37" s="165">
        <f>COUNTIFS($AE$18:$AE$167,"&gt;20:00",$AE$18:$AE$167,"&lt;=21:00")</f>
        <v>0</v>
      </c>
      <c r="AJ37" s="109">
        <f t="shared" si="8"/>
        <v>1</v>
      </c>
    </row>
    <row r="38">
      <c r="A38" s="115">
        <v>21.0</v>
      </c>
      <c r="B38" s="295" t="s">
        <v>708</v>
      </c>
      <c r="C38" s="117" t="str">
        <f>IF(B38&gt;1,VLOOKUP(B38,DB!$D$4:$E$800,2,0),"")</f>
        <v>BBJ</v>
      </c>
      <c r="D38" s="252" t="s">
        <v>7</v>
      </c>
      <c r="E38" s="119" t="b">
        <v>0</v>
      </c>
      <c r="F38" s="119">
        <v>0.5319444444444444</v>
      </c>
      <c r="G38" s="120" t="b">
        <v>1</v>
      </c>
      <c r="H38" s="230" t="s">
        <v>1146</v>
      </c>
      <c r="I38" s="122" t="str">
        <f>IF(K38&gt;1,VLOOKUP(K38,DB!$A$4:$B$500,2,0),"")</f>
        <v>EX RON</v>
      </c>
      <c r="J38" s="120" t="s">
        <v>1096</v>
      </c>
      <c r="K38" s="124" t="s">
        <v>7</v>
      </c>
      <c r="L38" s="120"/>
      <c r="M38" s="115" t="str">
        <f>IF(B38&gt;1,VLOOKUP(B38,DB!$D$4:$F$800,3,0),"")</f>
        <v>JIP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0</v>
      </c>
      <c r="AA38" s="64"/>
      <c r="AC38" s="133"/>
      <c r="AD38" s="133" t="str">
        <f t="shared" si="40"/>
        <v>-</v>
      </c>
      <c r="AE38" s="133">
        <f t="shared" si="41"/>
        <v>0.5319444444</v>
      </c>
      <c r="AF38" s="134">
        <v>0.8756944444444444</v>
      </c>
      <c r="AG38" s="135">
        <v>0.9166666666666666</v>
      </c>
      <c r="AH38" s="136">
        <f>COUNTIFS($AD$18:$AD$167,"&gt;21:00",$AD$18:$AD$167,"&lt;=22:00")</f>
        <v>2</v>
      </c>
      <c r="AI38" s="137">
        <f>COUNTIFS($AE$18:$AE$167,"&gt;21:00",$AE$18:$AE$167,"&lt;=22:00")</f>
        <v>3</v>
      </c>
      <c r="AJ38" s="138">
        <f t="shared" si="8"/>
        <v>5</v>
      </c>
    </row>
    <row r="39">
      <c r="A39" s="168">
        <v>22.0</v>
      </c>
      <c r="B39" s="145" t="s">
        <v>920</v>
      </c>
      <c r="C39" s="146" t="str">
        <f>IF(B39&gt;1,VLOOKUP(B39,DB!$D$4:$E$800,2,0),"")</f>
        <v>GLEX</v>
      </c>
      <c r="D39" s="259" t="s">
        <v>7</v>
      </c>
      <c r="E39" s="189" t="b">
        <v>0</v>
      </c>
      <c r="F39" s="148"/>
      <c r="G39" s="190" t="b">
        <v>0</v>
      </c>
      <c r="H39" s="228" t="s">
        <v>1147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1153</v>
      </c>
      <c r="N39" s="170"/>
      <c r="O39" s="155" t="str">
        <f t="shared" si="34"/>
        <v>RON</v>
      </c>
      <c r="Q39" s="64" t="str">
        <f t="shared" si="35"/>
        <v>SA10</v>
      </c>
      <c r="R39" s="64" t="str">
        <f t="shared" si="36"/>
        <v>RON</v>
      </c>
      <c r="S39" s="64" t="str">
        <f t="shared" si="37"/>
        <v>GLEX</v>
      </c>
      <c r="T39" s="64" t="str">
        <f t="shared" si="38"/>
        <v>VP-CGO</v>
      </c>
      <c r="U39" s="64" t="str">
        <f t="shared" si="39"/>
        <v>AFM</v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7</v>
      </c>
      <c r="AI39" s="165">
        <f>COUNTIFS($AE$18:$AE$167,"&gt;22:00",$AE$18:$AE$167,"&lt;=23:00")</f>
        <v>5</v>
      </c>
      <c r="AJ39" s="109">
        <f t="shared" si="8"/>
        <v>12</v>
      </c>
    </row>
    <row r="40">
      <c r="A40" s="115">
        <v>23.0</v>
      </c>
      <c r="B40" s="297" t="s">
        <v>327</v>
      </c>
      <c r="C40" s="117" t="str">
        <f>IF(B40&gt;1,VLOOKUP(B40,DB!$D$4:$E$800,2,0),"")</f>
        <v>GLEX</v>
      </c>
      <c r="D40" s="252" t="s">
        <v>7</v>
      </c>
      <c r="E40" s="191" t="b">
        <v>0</v>
      </c>
      <c r="F40" s="119"/>
      <c r="G40" s="192" t="b">
        <v>0</v>
      </c>
      <c r="H40" s="230" t="s">
        <v>1149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>BIOMANTARA</v>
      </c>
      <c r="N40" s="193"/>
      <c r="O40" s="128" t="str">
        <f t="shared" si="34"/>
        <v>RON</v>
      </c>
      <c r="Q40" s="64" t="str">
        <f t="shared" si="35"/>
        <v>SA11</v>
      </c>
      <c r="R40" s="64" t="str">
        <f t="shared" si="36"/>
        <v>RON</v>
      </c>
      <c r="S40" s="64" t="str">
        <f t="shared" si="37"/>
        <v>GLEX</v>
      </c>
      <c r="T40" s="64" t="str">
        <f t="shared" si="38"/>
        <v>N-939AP</v>
      </c>
      <c r="U40" s="64" t="str">
        <f t="shared" si="39"/>
        <v>BIOMANTARA</v>
      </c>
      <c r="V40" s="129" t="s">
        <v>1144</v>
      </c>
      <c r="W40" s="130" t="str">
        <f t="shared" si="5"/>
        <v>N-227GV</v>
      </c>
      <c r="X40" s="131" t="str">
        <f t="shared" si="6"/>
        <v>L 1000</v>
      </c>
      <c r="Y40" s="132" t="str">
        <f t="shared" si="7"/>
        <v>PREMI</v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2</v>
      </c>
      <c r="AI40" s="197">
        <f>COUNTIF($AE$18:$AE$167,"&gt;23:00")</f>
        <v>1</v>
      </c>
      <c r="AJ40" s="198">
        <f t="shared" si="8"/>
        <v>3</v>
      </c>
    </row>
    <row r="41">
      <c r="A41" s="168">
        <v>24.0</v>
      </c>
      <c r="B41" s="298" t="s">
        <v>885</v>
      </c>
      <c r="C41" s="146" t="str">
        <f>IF(B41&gt;1,VLOOKUP(B41,DB!$D$4:$E$800,2,0),"")</f>
        <v>CL 850</v>
      </c>
      <c r="D41" s="259" t="s">
        <v>7</v>
      </c>
      <c r="E41" s="199" t="b">
        <v>0</v>
      </c>
      <c r="F41" s="148"/>
      <c r="G41" s="190" t="b">
        <v>0</v>
      </c>
      <c r="H41" s="228" t="s">
        <v>1150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738</v>
      </c>
      <c r="N41" s="200"/>
      <c r="O41" s="155" t="str">
        <f t="shared" si="34"/>
        <v>RON</v>
      </c>
      <c r="Q41" s="64" t="str">
        <f t="shared" si="35"/>
        <v>SA12</v>
      </c>
      <c r="R41" s="64" t="str">
        <f t="shared" si="36"/>
        <v>RON</v>
      </c>
      <c r="S41" s="64" t="str">
        <f t="shared" si="37"/>
        <v>CL 850</v>
      </c>
      <c r="T41" s="64" t="str">
        <f t="shared" si="38"/>
        <v>PK-IDR</v>
      </c>
      <c r="U41" s="64" t="str">
        <f t="shared" si="39"/>
        <v>PREMI</v>
      </c>
      <c r="V41" s="158" t="s">
        <v>1145</v>
      </c>
      <c r="W41" s="159" t="str">
        <f t="shared" si="5"/>
        <v>VP-CLL</v>
      </c>
      <c r="X41" s="160" t="str">
        <f t="shared" si="6"/>
        <v>EMB 135</v>
      </c>
      <c r="Y41" s="161" t="str">
        <f t="shared" si="7"/>
        <v>KARISMA</v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77</v>
      </c>
      <c r="AI41" s="204">
        <f t="shared" si="43"/>
        <v>78</v>
      </c>
      <c r="AJ41" s="204">
        <f t="shared" si="43"/>
        <v>155</v>
      </c>
    </row>
    <row r="42">
      <c r="A42" s="205">
        <v>25.0</v>
      </c>
      <c r="B42" s="297" t="s">
        <v>757</v>
      </c>
      <c r="C42" s="117" t="str">
        <f>IF(B42&gt;1,VLOOKUP(B42,DB!$D$4:$E$800,2,0),"")</f>
        <v>BBJ 2</v>
      </c>
      <c r="D42" s="252" t="s">
        <v>7</v>
      </c>
      <c r="E42" s="206" t="b">
        <v>0</v>
      </c>
      <c r="F42" s="119">
        <v>0.94375</v>
      </c>
      <c r="G42" s="192" t="b">
        <v>1</v>
      </c>
      <c r="H42" s="230" t="s">
        <v>1156</v>
      </c>
      <c r="I42" s="219" t="s">
        <v>8</v>
      </c>
      <c r="J42" s="120" t="s">
        <v>1101</v>
      </c>
      <c r="K42" s="124"/>
      <c r="L42" s="120"/>
      <c r="M42" s="115" t="str">
        <f>IF(B42&gt;1,VLOOKUP(B42,DB!$D$4:$F$800,3,0),"")</f>
        <v>PTN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PK-BON</v>
      </c>
      <c r="X42" s="131" t="str">
        <f t="shared" si="6"/>
        <v>G IV</v>
      </c>
      <c r="Y42" s="132" t="str">
        <f t="shared" si="7"/>
        <v>JETSET</v>
      </c>
      <c r="Z42" s="104" t="b">
        <v>0</v>
      </c>
      <c r="AA42" s="64"/>
      <c r="AC42" s="133"/>
      <c r="AD42" s="133" t="str">
        <f t="shared" si="40"/>
        <v>-</v>
      </c>
      <c r="AE42" s="133">
        <f t="shared" si="41"/>
        <v>0.94375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7</v>
      </c>
      <c r="AJ42" s="210">
        <f t="shared" ref="AJ42:AJ43" si="46">SUM(AH42:AI42)</f>
        <v>12</v>
      </c>
    </row>
    <row r="43">
      <c r="A43" s="168">
        <v>26.0</v>
      </c>
      <c r="B43" s="298" t="s">
        <v>906</v>
      </c>
      <c r="C43" s="146" t="str">
        <f>IF(B43&gt;1,VLOOKUP(B43,DB!$D$4:$E$800,2,0),"")</f>
        <v>G IV</v>
      </c>
      <c r="D43" s="259" t="s">
        <v>7</v>
      </c>
      <c r="E43" s="199" t="b">
        <v>0</v>
      </c>
      <c r="F43" s="148"/>
      <c r="G43" s="190" t="b">
        <v>0</v>
      </c>
      <c r="H43" s="228" t="s">
        <v>1151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1153</v>
      </c>
      <c r="N43" s="211"/>
      <c r="O43" s="155" t="str">
        <f t="shared" si="34"/>
        <v>RON</v>
      </c>
      <c r="Q43" s="64" t="str">
        <f t="shared" si="35"/>
        <v>SA14</v>
      </c>
      <c r="R43" s="64" t="str">
        <f t="shared" si="36"/>
        <v>RON</v>
      </c>
      <c r="S43" s="64" t="str">
        <f t="shared" si="37"/>
        <v>G IV</v>
      </c>
      <c r="T43" s="64" t="str">
        <f t="shared" si="38"/>
        <v>T7-HNA</v>
      </c>
      <c r="U43" s="64" t="str">
        <f t="shared" si="39"/>
        <v>AFM</v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2</v>
      </c>
      <c r="AI43" s="215">
        <f t="shared" si="45"/>
        <v>4</v>
      </c>
      <c r="AJ43" s="215">
        <f t="shared" si="46"/>
        <v>6</v>
      </c>
    </row>
    <row r="44">
      <c r="A44" s="115">
        <v>27.0</v>
      </c>
      <c r="B44" s="297" t="s">
        <v>888</v>
      </c>
      <c r="C44" s="117" t="str">
        <f>IF(B44&gt;1,VLOOKUP(B44,DB!$D$4:$E$800,2,0),"")</f>
        <v>EMB 135</v>
      </c>
      <c r="D44" s="252" t="s">
        <v>7</v>
      </c>
      <c r="E44" s="206" t="b">
        <v>0</v>
      </c>
      <c r="F44" s="119"/>
      <c r="G44" s="192" t="b">
        <v>0</v>
      </c>
      <c r="H44" s="230" t="s">
        <v>1161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759</v>
      </c>
      <c r="N44" s="193"/>
      <c r="O44" s="128" t="str">
        <f t="shared" si="34"/>
        <v>RON</v>
      </c>
      <c r="Q44" s="64" t="str">
        <f t="shared" si="35"/>
        <v>SA15</v>
      </c>
      <c r="R44" s="64" t="str">
        <f t="shared" si="36"/>
        <v>RON</v>
      </c>
      <c r="S44" s="64" t="str">
        <f t="shared" si="37"/>
        <v>EMB 135</v>
      </c>
      <c r="T44" s="64" t="str">
        <f t="shared" si="38"/>
        <v>PK-RSS</v>
      </c>
      <c r="U44" s="64" t="str">
        <f t="shared" si="39"/>
        <v>PTN</v>
      </c>
      <c r="V44" s="129" t="s">
        <v>1149</v>
      </c>
      <c r="W44" s="130" t="str">
        <f t="shared" si="5"/>
        <v>N-939AP</v>
      </c>
      <c r="X44" s="131" t="str">
        <f t="shared" si="6"/>
        <v>GLEX</v>
      </c>
      <c r="Y44" s="132" t="str">
        <f t="shared" si="7"/>
        <v>BIOMANTARA</v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855</v>
      </c>
      <c r="C45" s="146" t="str">
        <f>IF(B45&gt;1,VLOOKUP(B45,DB!$D$4:$E$800,2,0),"")</f>
        <v>GLEX</v>
      </c>
      <c r="D45" s="259" t="s">
        <v>7</v>
      </c>
      <c r="E45" s="189" t="b">
        <v>0</v>
      </c>
      <c r="F45" s="148"/>
      <c r="G45" s="190" t="b">
        <v>0</v>
      </c>
      <c r="H45" s="228" t="s">
        <v>1152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759</v>
      </c>
      <c r="N45" s="211"/>
      <c r="O45" s="155" t="str">
        <f t="shared" si="34"/>
        <v>RON</v>
      </c>
      <c r="Q45" s="64" t="str">
        <f t="shared" si="35"/>
        <v>SA16</v>
      </c>
      <c r="R45" s="64" t="str">
        <f t="shared" si="36"/>
        <v>RON</v>
      </c>
      <c r="S45" s="64" t="str">
        <f t="shared" si="37"/>
        <v>GLEX</v>
      </c>
      <c r="T45" s="64" t="str">
        <f t="shared" si="38"/>
        <v>N-11UB</v>
      </c>
      <c r="U45" s="64" t="str">
        <f t="shared" si="39"/>
        <v>PTN</v>
      </c>
      <c r="V45" s="158" t="s">
        <v>1150</v>
      </c>
      <c r="W45" s="159" t="str">
        <f t="shared" si="5"/>
        <v>PK-IDR</v>
      </c>
      <c r="X45" s="160" t="str">
        <f t="shared" si="6"/>
        <v>CL 850</v>
      </c>
      <c r="Y45" s="161" t="str">
        <f t="shared" si="7"/>
        <v>PREMI</v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699</v>
      </c>
      <c r="C46" s="117" t="str">
        <f>IF(B46&gt;1,VLOOKUP(B46,DB!$D$4:$E$800,2,0),"")</f>
        <v>G IV</v>
      </c>
      <c r="D46" s="252" t="s">
        <v>7</v>
      </c>
      <c r="E46" s="191" t="b">
        <v>0</v>
      </c>
      <c r="F46" s="119">
        <v>0.3590277777777778</v>
      </c>
      <c r="G46" s="192" t="b">
        <v>1</v>
      </c>
      <c r="H46" s="230" t="s">
        <v>1154</v>
      </c>
      <c r="I46" s="122" t="str">
        <f>IF(K46&gt;1,VLOOKUP(K46,DB!$A$4:$B$500,2,0),"")</f>
        <v>EX RON</v>
      </c>
      <c r="J46" s="120" t="s">
        <v>1100</v>
      </c>
      <c r="K46" s="124" t="s">
        <v>7</v>
      </c>
      <c r="L46" s="120"/>
      <c r="M46" s="115" t="str">
        <f>IF(B46&gt;1,VLOOKUP(B46,DB!$D$4:$F$800,3,0),"")</f>
        <v>JETSET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HB-JKQ</v>
      </c>
      <c r="X46" s="131" t="str">
        <f t="shared" si="6"/>
        <v>G VI</v>
      </c>
      <c r="Y46" s="132" t="str">
        <f t="shared" si="7"/>
        <v>SUBA AIR</v>
      </c>
      <c r="Z46" s="104" t="b">
        <v>0</v>
      </c>
      <c r="AA46" s="64"/>
      <c r="AC46" s="133"/>
      <c r="AD46" s="133" t="str">
        <f t="shared" si="40"/>
        <v>-</v>
      </c>
      <c r="AE46" s="133">
        <f t="shared" si="41"/>
        <v>0.3590277778</v>
      </c>
    </row>
    <row r="47">
      <c r="A47" s="168">
        <v>30.0</v>
      </c>
      <c r="B47" s="298" t="s">
        <v>502</v>
      </c>
      <c r="C47" s="146" t="str">
        <f>IF(B47&gt;1,VLOOKUP(B47,DB!$D$4:$E$800,2,0),"")</f>
        <v>ATR 72</v>
      </c>
      <c r="D47" s="259" t="s">
        <v>7</v>
      </c>
      <c r="E47" s="199" t="b">
        <v>0</v>
      </c>
      <c r="F47" s="148"/>
      <c r="G47" s="190" t="b">
        <v>0</v>
      </c>
      <c r="H47" s="228" t="s">
        <v>1159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>CITILINK</v>
      </c>
      <c r="N47" s="200"/>
      <c r="O47" s="155" t="str">
        <f t="shared" si="34"/>
        <v>RON</v>
      </c>
      <c r="Q47" s="64" t="str">
        <f t="shared" si="35"/>
        <v>SA18</v>
      </c>
      <c r="R47" s="64" t="str">
        <f t="shared" si="36"/>
        <v>RON</v>
      </c>
      <c r="S47" s="64" t="str">
        <f t="shared" si="37"/>
        <v>ATR 72</v>
      </c>
      <c r="T47" s="64" t="str">
        <f t="shared" si="38"/>
        <v>PK-GJV</v>
      </c>
      <c r="U47" s="64" t="str">
        <f t="shared" si="39"/>
        <v>CITILINK</v>
      </c>
      <c r="V47" s="158" t="s">
        <v>1151</v>
      </c>
      <c r="W47" s="159" t="str">
        <f t="shared" si="5"/>
        <v>T7-HNA</v>
      </c>
      <c r="X47" s="160" t="str">
        <f t="shared" si="6"/>
        <v>G IV</v>
      </c>
      <c r="Y47" s="161" t="str">
        <f t="shared" si="7"/>
        <v>AFM</v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166</v>
      </c>
      <c r="C48" s="117" t="str">
        <f>IF(B48&gt;1,VLOOKUP(B48,DB!$D$4:$E$800,2,0),"")</f>
        <v>A 320</v>
      </c>
      <c r="D48" s="252" t="s">
        <v>7</v>
      </c>
      <c r="E48" s="206" t="b">
        <v>0</v>
      </c>
      <c r="F48" s="119">
        <v>0.3055555555555556</v>
      </c>
      <c r="G48" s="192" t="b">
        <v>1</v>
      </c>
      <c r="H48" s="230" t="s">
        <v>1155</v>
      </c>
      <c r="I48" s="122" t="str">
        <f>IF(K48&gt;1,VLOOKUP(K48,DB!$A$4:$B$500,2,0),"")</f>
        <v>EX RON</v>
      </c>
      <c r="J48" s="120" t="s">
        <v>1081</v>
      </c>
      <c r="K48" s="124" t="s">
        <v>7</v>
      </c>
      <c r="L48" s="120"/>
      <c r="M48" s="115" t="str">
        <f>IF(B48&gt;1,VLOOKUP(B48,DB!$D$4:$F$800,3,0),"")</f>
        <v>BATIK AIR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>PK-RSS</v>
      </c>
      <c r="X48" s="131" t="str">
        <f t="shared" si="6"/>
        <v>EMB 135</v>
      </c>
      <c r="Y48" s="132" t="str">
        <f t="shared" si="7"/>
        <v>PTN</v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0.3055555556</v>
      </c>
    </row>
    <row r="49">
      <c r="A49" s="168">
        <v>32.0</v>
      </c>
      <c r="B49" s="168" t="s">
        <v>100</v>
      </c>
      <c r="C49" s="146" t="str">
        <f>IF(B49&gt;1,VLOOKUP(B49,DB!$D$4:$E$800,2,0),"")</f>
        <v>A 320</v>
      </c>
      <c r="D49" s="259" t="s">
        <v>7</v>
      </c>
      <c r="E49" s="199" t="b">
        <v>0</v>
      </c>
      <c r="F49" s="148"/>
      <c r="G49" s="190" t="b">
        <v>0</v>
      </c>
      <c r="H49" s="228" t="s">
        <v>1163</v>
      </c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>BATIK AIR</v>
      </c>
      <c r="N49" s="211"/>
      <c r="O49" s="155" t="str">
        <f t="shared" si="34"/>
        <v>RON</v>
      </c>
      <c r="Q49" s="64" t="str">
        <f t="shared" si="35"/>
        <v>SA20</v>
      </c>
      <c r="R49" s="64" t="str">
        <f t="shared" si="36"/>
        <v>RON</v>
      </c>
      <c r="S49" s="64" t="str">
        <f t="shared" si="37"/>
        <v>A 320</v>
      </c>
      <c r="T49" s="64" t="str">
        <f t="shared" si="38"/>
        <v>PK-BLA</v>
      </c>
      <c r="U49" s="64" t="str">
        <f t="shared" si="39"/>
        <v>BATIK AIR</v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7" t="s">
        <v>715</v>
      </c>
      <c r="C50" s="117" t="str">
        <f>IF(B50&gt;1,VLOOKUP(B50,DB!$D$4:$E$800,2,0),"")</f>
        <v>ATR 72</v>
      </c>
      <c r="D50" s="252" t="s">
        <v>7</v>
      </c>
      <c r="E50" s="206" t="b">
        <v>0</v>
      </c>
      <c r="F50" s="119">
        <v>0.2346852199116256</v>
      </c>
      <c r="G50" s="192" t="b">
        <v>1</v>
      </c>
      <c r="H50" s="230" t="s">
        <v>1076</v>
      </c>
      <c r="I50" s="122" t="str">
        <f>IF(K50&gt;1,VLOOKUP(K50,DB!$A$4:$B$500,2,0),"")</f>
        <v>EX RON</v>
      </c>
      <c r="J50" s="123" t="str">
        <f>IF(L50&gt;1,VLOOKUP(L50,DB!$A$4:$B$500,2,0),"")</f>
        <v>WIDM</v>
      </c>
      <c r="K50" s="124" t="s">
        <v>7</v>
      </c>
      <c r="L50" s="120" t="s">
        <v>421</v>
      </c>
      <c r="M50" s="115" t="str">
        <f>IF(B50&gt;1,VLOOKUP(B50,DB!$D$4:$F$800,3,0),"")</f>
        <v>PELITA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N-61WX</v>
      </c>
      <c r="X50" s="131" t="str">
        <f t="shared" si="6"/>
        <v>G VI</v>
      </c>
      <c r="Y50" s="132" t="str">
        <f t="shared" si="7"/>
        <v>KARISMA</v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0.2346852199</v>
      </c>
    </row>
    <row r="51">
      <c r="A51" s="168">
        <v>34.0</v>
      </c>
      <c r="B51" s="146" t="s">
        <v>418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0.2777777777777778</v>
      </c>
      <c r="G51" s="190" t="b">
        <v>1</v>
      </c>
      <c r="H51" s="228" t="s">
        <v>1078</v>
      </c>
      <c r="I51" s="152" t="str">
        <f>IF(K51&gt;1,VLOOKUP(K51,DB!$A$4:$B$500,2,0),"")</f>
        <v>EX RON</v>
      </c>
      <c r="J51" s="153" t="str">
        <f>IF(L51&gt;1,VLOOKUP(L51,DB!$A$4:$B$500,2,0),"")</f>
        <v>WIMN</v>
      </c>
      <c r="K51" s="169" t="s">
        <v>7</v>
      </c>
      <c r="L51" s="150" t="s">
        <v>434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PK-GJV</v>
      </c>
      <c r="X51" s="160" t="str">
        <f t="shared" si="6"/>
        <v>ATR 72</v>
      </c>
      <c r="Y51" s="161" t="str">
        <f t="shared" si="7"/>
        <v>CITILINK</v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0.2777777778</v>
      </c>
    </row>
    <row r="52">
      <c r="A52" s="115">
        <v>35.0</v>
      </c>
      <c r="B52" s="117" t="s">
        <v>340</v>
      </c>
      <c r="C52" s="117" t="str">
        <f>IF(B52&gt;1,VLOOKUP(B52,DB!$D$4:$E$800,2,0),"")</f>
        <v>ATR 72</v>
      </c>
      <c r="D52" s="252" t="s">
        <v>7</v>
      </c>
      <c r="E52" s="206" t="b">
        <v>0</v>
      </c>
      <c r="F52" s="119">
        <v>0.23717565972765442</v>
      </c>
      <c r="G52" s="192" t="b">
        <v>1</v>
      </c>
      <c r="H52" s="230" t="s">
        <v>1080</v>
      </c>
      <c r="I52" s="122" t="str">
        <f>IF(K52&gt;1,VLOOKUP(K52,DB!$A$4:$B$500,2,0),"")</f>
        <v>EX RON</v>
      </c>
      <c r="J52" s="123" t="str">
        <f>IF(L52&gt;1,VLOOKUP(L52,DB!$A$4:$B$500,2,0),"")</f>
        <v>WAHH</v>
      </c>
      <c r="K52" s="124" t="s">
        <v>7</v>
      </c>
      <c r="L52" s="120" t="s">
        <v>527</v>
      </c>
      <c r="M52" s="115" t="str">
        <f>IF(B52&gt;1,VLOOKUP(B52,DB!$D$4:$F$800,3,0),"")</f>
        <v>CITILINK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T7-GBS</v>
      </c>
      <c r="X52" s="131" t="str">
        <f t="shared" si="6"/>
        <v>EMB 135</v>
      </c>
      <c r="Y52" s="132" t="str">
        <f t="shared" si="7"/>
        <v>KARISMA</v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0.2371756597</v>
      </c>
    </row>
    <row r="53">
      <c r="A53" s="168">
        <v>36.0</v>
      </c>
      <c r="B53" s="146" t="s">
        <v>310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0.21944444444444444</v>
      </c>
      <c r="G53" s="190" t="b">
        <v>1</v>
      </c>
      <c r="H53" s="228" t="s">
        <v>1084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208</v>
      </c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PK-BLA</v>
      </c>
      <c r="X53" s="160" t="str">
        <f t="shared" si="6"/>
        <v>A 320</v>
      </c>
      <c r="Y53" s="161" t="str">
        <f t="shared" si="7"/>
        <v>BATIK AIR</v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0.2194444444</v>
      </c>
    </row>
    <row r="54">
      <c r="A54" s="115">
        <v>37.0</v>
      </c>
      <c r="B54" s="117" t="s">
        <v>628</v>
      </c>
      <c r="C54" s="117" t="str">
        <f>IF(B54&gt;1,VLOOKUP(B54,DB!$D$4:$E$800,2,0),"")</f>
        <v>B 738</v>
      </c>
      <c r="D54" s="252" t="s">
        <v>7</v>
      </c>
      <c r="E54" s="206" t="b">
        <v>0</v>
      </c>
      <c r="F54" s="119">
        <v>0.25696673610946164</v>
      </c>
      <c r="G54" s="192" t="b">
        <v>1</v>
      </c>
      <c r="H54" s="230" t="s">
        <v>1087</v>
      </c>
      <c r="I54" s="122" t="str">
        <f>IF(K54&gt;1,VLOOKUP(K54,DB!$A$4:$B$500,2,0),"")</f>
        <v>EX RON</v>
      </c>
      <c r="J54" s="123" t="str">
        <f>IF(L54&gt;1,VLOOKUP(L54,DB!$A$4:$B$500,2,0),"")</f>
        <v>WIMM</v>
      </c>
      <c r="K54" s="124" t="s">
        <v>7</v>
      </c>
      <c r="L54" s="120" t="s">
        <v>71</v>
      </c>
      <c r="M54" s="115" t="str">
        <f>IF(B54&gt;1,VLOOKUP(B54,DB!$D$4:$F$800,3,0),"")</f>
        <v>GARUDA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0.2569667361</v>
      </c>
    </row>
    <row r="55">
      <c r="A55" s="168">
        <v>38.0</v>
      </c>
      <c r="B55" s="146" t="s">
        <v>760</v>
      </c>
      <c r="C55" s="146" t="str">
        <f>IF(B55&gt;1,VLOOKUP(B55,DB!$D$4:$E$800,2,0),"")</f>
        <v>PH 300</v>
      </c>
      <c r="D55" s="259" t="s">
        <v>7</v>
      </c>
      <c r="E55" s="199" t="b">
        <v>0</v>
      </c>
      <c r="F55" s="148">
        <v>0.2048611111111111</v>
      </c>
      <c r="G55" s="190" t="b">
        <v>1</v>
      </c>
      <c r="H55" s="228" t="s">
        <v>1092</v>
      </c>
      <c r="I55" s="152" t="str">
        <f>IF(K55&gt;1,VLOOKUP(K55,DB!$A$4:$B$500,2,0),"")</f>
        <v>EX RON</v>
      </c>
      <c r="J55" s="150" t="s">
        <v>1333</v>
      </c>
      <c r="K55" s="169" t="s">
        <v>7</v>
      </c>
      <c r="L55" s="150"/>
      <c r="M55" s="168" t="str">
        <f>IF(B55&gt;1,VLOOKUP(B55,DB!$D$4:$F$800,3,0),"")</f>
        <v>PURAWISATA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>T7-RSG</v>
      </c>
      <c r="X55" s="160" t="str">
        <f t="shared" si="6"/>
        <v>G V</v>
      </c>
      <c r="Y55" s="161" t="str">
        <f t="shared" si="7"/>
        <v>KARISMA</v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0.2048611111</v>
      </c>
      <c r="AF55" s="4"/>
    </row>
    <row r="56">
      <c r="A56" s="115">
        <v>39.0</v>
      </c>
      <c r="B56" s="117" t="s">
        <v>896</v>
      </c>
      <c r="C56" s="117" t="str">
        <f>IF(B56&gt;1,VLOOKUP(B56,DB!$D$4:$E$800,2,0),"")</f>
        <v>EMB 135</v>
      </c>
      <c r="D56" s="252" t="s">
        <v>7</v>
      </c>
      <c r="E56" s="206" t="b">
        <v>0</v>
      </c>
      <c r="F56" s="119">
        <v>0.28460207175521646</v>
      </c>
      <c r="G56" s="192" t="b">
        <v>1</v>
      </c>
      <c r="H56" s="230" t="s">
        <v>1096</v>
      </c>
      <c r="I56" s="122" t="str">
        <f>IF(K56&gt;1,VLOOKUP(K56,DB!$A$4:$B$500,2,0),"")</f>
        <v>EX RON</v>
      </c>
      <c r="J56" s="120" t="s">
        <v>1217</v>
      </c>
      <c r="K56" s="124" t="s">
        <v>7</v>
      </c>
      <c r="L56" s="120"/>
      <c r="M56" s="115" t="s">
        <v>1153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0.2846020718</v>
      </c>
      <c r="AF56" s="4"/>
    </row>
    <row r="57">
      <c r="A57" s="168">
        <v>40.0</v>
      </c>
      <c r="B57" s="146" t="s">
        <v>977</v>
      </c>
      <c r="C57" s="146" t="str">
        <f>IF(B57&gt;1,VLOOKUP(B57,DB!$D$4:$E$800,2,0),"")</f>
        <v>GLEX</v>
      </c>
      <c r="D57" s="259" t="s">
        <v>7</v>
      </c>
      <c r="E57" s="199" t="b">
        <v>0</v>
      </c>
      <c r="F57" s="148">
        <v>0.29305555555555557</v>
      </c>
      <c r="G57" s="190" t="b">
        <v>1</v>
      </c>
      <c r="H57" s="228" t="s">
        <v>1100</v>
      </c>
      <c r="I57" s="152" t="str">
        <f>IF(K57&gt;1,VLOOKUP(K57,DB!$A$4:$B$500,2,0),"")</f>
        <v>EX RON</v>
      </c>
      <c r="J57" s="150" t="s">
        <v>1217</v>
      </c>
      <c r="K57" s="169" t="s">
        <v>7</v>
      </c>
      <c r="L57" s="150"/>
      <c r="M57" s="168" t="s">
        <v>1153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0.2930555556</v>
      </c>
      <c r="AF57" s="4"/>
    </row>
    <row r="58">
      <c r="A58" s="115">
        <v>41.0</v>
      </c>
      <c r="B58" s="117" t="s">
        <v>413</v>
      </c>
      <c r="C58" s="117" t="str">
        <f>IF(B58&gt;1,VLOOKUP(B58,DB!$D$4:$E$800,2,0),"")</f>
        <v>A 320</v>
      </c>
      <c r="D58" s="252" t="s">
        <v>7</v>
      </c>
      <c r="E58" s="224" t="b">
        <v>0</v>
      </c>
      <c r="F58" s="119">
        <v>0.24183177083614282</v>
      </c>
      <c r="G58" s="120" t="b">
        <v>1</v>
      </c>
      <c r="H58" s="230" t="s">
        <v>1077</v>
      </c>
      <c r="I58" s="122" t="str">
        <f>IF(K58&gt;1,VLOOKUP(K58,DB!$A$4:$B$500,2,0),"")</f>
        <v>EX RON</v>
      </c>
      <c r="J58" s="123" t="str">
        <f>IF(L58&gt;1,VLOOKUP(L58,DB!$A$4:$B$500,2,0),"")</f>
        <v>WARR</v>
      </c>
      <c r="K58" s="124" t="s">
        <v>7</v>
      </c>
      <c r="L58" s="120" t="s">
        <v>487</v>
      </c>
      <c r="M58" s="115" t="str">
        <f>IF(B58&gt;1,VLOOKUP(B58,DB!$D$4:$F$800,3,0),"")</f>
        <v>CITILINK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0.2418317708</v>
      </c>
      <c r="AF58" s="4"/>
    </row>
    <row r="59">
      <c r="A59" s="168">
        <v>42.0</v>
      </c>
      <c r="B59" s="146" t="s">
        <v>83</v>
      </c>
      <c r="C59" s="146" t="str">
        <f>IF(B59&gt;1,VLOOKUP(B59,DB!$D$4:$E$800,2,0),"")</f>
        <v>A 320</v>
      </c>
      <c r="D59" s="259" t="s">
        <v>7</v>
      </c>
      <c r="E59" s="226" t="b">
        <v>0</v>
      </c>
      <c r="F59" s="148">
        <v>0.2965277777777778</v>
      </c>
      <c r="G59" s="227" t="b">
        <v>1</v>
      </c>
      <c r="H59" s="228" t="s">
        <v>1079</v>
      </c>
      <c r="I59" s="152" t="str">
        <f>IF(K59&gt;1,VLOOKUP(K59,DB!$A$4:$B$500,2,0),"")</f>
        <v>EX RON</v>
      </c>
      <c r="J59" s="150" t="s">
        <v>1084</v>
      </c>
      <c r="K59" s="169" t="s">
        <v>7</v>
      </c>
      <c r="L59" s="150"/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0.2965277778</v>
      </c>
      <c r="AF59" s="4"/>
    </row>
    <row r="60">
      <c r="A60" s="115">
        <v>43.0</v>
      </c>
      <c r="B60" s="117" t="s">
        <v>197</v>
      </c>
      <c r="C60" s="117" t="str">
        <f>IF(B60&gt;1,VLOOKUP(B60,DB!$D$4:$E$800,2,0),"")</f>
        <v>A 320</v>
      </c>
      <c r="D60" s="252" t="s">
        <v>7</v>
      </c>
      <c r="E60" s="229" t="b">
        <v>0</v>
      </c>
      <c r="F60" s="119">
        <v>0.2830887962918496</v>
      </c>
      <c r="G60" s="192" t="b">
        <v>1</v>
      </c>
      <c r="H60" s="230" t="s">
        <v>1081</v>
      </c>
      <c r="I60" s="122" t="str">
        <f>IF(K60&gt;1,VLOOKUP(K60,DB!$A$4:$B$500,2,0),"")</f>
        <v>EX RON</v>
      </c>
      <c r="J60" s="123" t="str">
        <f>IF(L60&gt;1,VLOOKUP(L60,DB!$A$4:$B$500,2,0),"")</f>
        <v>WARA</v>
      </c>
      <c r="K60" s="124" t="s">
        <v>7</v>
      </c>
      <c r="L60" s="120" t="s">
        <v>267</v>
      </c>
      <c r="M60" s="115" t="str">
        <f>IF(B60&gt;1,VLOOKUP(B60,DB!$D$4:$F$800,3,0),"")</f>
        <v>BATIK AIR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>
        <f t="shared" si="41"/>
        <v>0.2830887963</v>
      </c>
    </row>
    <row r="61">
      <c r="A61" s="168">
        <v>44.0</v>
      </c>
      <c r="B61" s="146" t="s">
        <v>823</v>
      </c>
      <c r="C61" s="146" t="str">
        <f>IF(B61&gt;1,VLOOKUP(B61,DB!$D$4:$E$800,2,0),"")</f>
        <v>B 733</v>
      </c>
      <c r="D61" s="259" t="s">
        <v>7</v>
      </c>
      <c r="E61" s="231" t="b">
        <v>0</v>
      </c>
      <c r="F61" s="148">
        <v>0.2310398148110835</v>
      </c>
      <c r="G61" s="190" t="b">
        <v>1</v>
      </c>
      <c r="H61" s="228" t="s">
        <v>1097</v>
      </c>
      <c r="I61" s="152" t="str">
        <f>IF(K61&gt;1,VLOOKUP(K61,DB!$A$4:$B$500,2,0),"")</f>
        <v>EX RON</v>
      </c>
      <c r="J61" s="153" t="str">
        <f>IF(L61&gt;1,VLOOKUP(L61,DB!$A$4:$B$500,2,0),"")</f>
        <v>WIMM</v>
      </c>
      <c r="K61" s="169" t="s">
        <v>7</v>
      </c>
      <c r="L61" s="150" t="s">
        <v>290</v>
      </c>
      <c r="M61" s="168" t="str">
        <f>IF(B61&gt;1,VLOOKUP(B61,DB!$D$4:$F$800,3,0),"")</f>
        <v>TRIGANA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>
        <f t="shared" si="41"/>
        <v>0.2310398148</v>
      </c>
    </row>
    <row r="62">
      <c r="A62" s="115">
        <v>45.0</v>
      </c>
      <c r="B62" s="117" t="s">
        <v>833</v>
      </c>
      <c r="C62" s="117" t="str">
        <f>IF(B62&gt;1,VLOOKUP(B62,DB!$D$4:$E$800,2,0),"")</f>
        <v>B 733</v>
      </c>
      <c r="D62" s="264" t="s">
        <v>7</v>
      </c>
      <c r="E62" s="232" t="b">
        <v>0</v>
      </c>
      <c r="F62" s="233">
        <v>0.2743055555555556</v>
      </c>
      <c r="G62" s="234" t="b">
        <v>1</v>
      </c>
      <c r="H62" s="235" t="s">
        <v>1101</v>
      </c>
      <c r="I62" s="122" t="str">
        <f>IF(K62&gt;1,VLOOKUP(K62,DB!$A$4:$B$500,2,0),"")</f>
        <v>EX RON</v>
      </c>
      <c r="J62" s="123" t="str">
        <f>IF(L62&gt;1,VLOOKUP(L62,DB!$A$4:$B$500,2,0),"")</f>
        <v>WAOO</v>
      </c>
      <c r="K62" s="236" t="s">
        <v>7</v>
      </c>
      <c r="L62" s="227" t="s">
        <v>341</v>
      </c>
      <c r="M62" s="115" t="str">
        <f>IF(B62&gt;1,VLOOKUP(B62,DB!$D$4:$F$800,3,0),"")</f>
        <v>TRIGANA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>
        <f t="shared" si="41"/>
        <v>0.2743055556</v>
      </c>
    </row>
    <row r="63">
      <c r="A63" s="168">
        <v>46.0</v>
      </c>
      <c r="B63" s="168" t="s">
        <v>827</v>
      </c>
      <c r="C63" s="146" t="str">
        <f>IF(B63&gt;1,VLOOKUP(B63,DB!$D$4:$E$800,2,0),"")</f>
        <v>B 733</v>
      </c>
      <c r="D63" s="259">
        <v>0.21944444444444444</v>
      </c>
      <c r="E63" s="231" t="b">
        <v>1</v>
      </c>
      <c r="F63" s="148">
        <v>0.2986111111111111</v>
      </c>
      <c r="G63" s="190" t="b">
        <v>1</v>
      </c>
      <c r="H63" s="228" t="s">
        <v>1093</v>
      </c>
      <c r="I63" s="152" t="str">
        <f>IF(K63&gt;1,VLOOKUP(K63,DB!$A$4:$B$500,2,0),"")</f>
        <v>WAAA</v>
      </c>
      <c r="J63" s="153" t="str">
        <f>IF(L63&gt;1,VLOOKUP(L63,DB!$A$4:$B$500,2,0),"")</f>
        <v>WIOO</v>
      </c>
      <c r="K63" s="169" t="s">
        <v>414</v>
      </c>
      <c r="L63" s="150" t="s">
        <v>382</v>
      </c>
      <c r="M63" s="168" t="str">
        <f>IF(B63&gt;1,VLOOKUP(B63,DB!$D$4:$F$800,3,0),"")</f>
        <v>TRIGANA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0.2194444444</v>
      </c>
      <c r="AE63" s="133">
        <f t="shared" si="41"/>
        <v>0.2986111111</v>
      </c>
    </row>
    <row r="64">
      <c r="A64" s="115">
        <v>47.0</v>
      </c>
      <c r="B64" s="115" t="s">
        <v>819</v>
      </c>
      <c r="C64" s="117" t="str">
        <f>IF(B64&gt;1,VLOOKUP(B64,DB!$D$4:$E$800,2,0),"")</f>
        <v>B 733</v>
      </c>
      <c r="D64" s="252">
        <v>0.22708333333333333</v>
      </c>
      <c r="E64" s="229" t="b">
        <v>1</v>
      </c>
      <c r="F64" s="119">
        <v>0.26875</v>
      </c>
      <c r="G64" s="192" t="b">
        <v>1</v>
      </c>
      <c r="H64" s="230" t="s">
        <v>1088</v>
      </c>
      <c r="I64" s="122" t="str">
        <f>IF(K64&gt;1,VLOOKUP(K64,DB!$A$4:$B$500,2,0),"")</f>
        <v>WSSS</v>
      </c>
      <c r="J64" s="123" t="str">
        <f>IF(L64&gt;1,VLOOKUP(L64,DB!$A$4:$B$500,2,0),"")</f>
        <v>WALL</v>
      </c>
      <c r="K64" s="124" t="s">
        <v>86</v>
      </c>
      <c r="L64" s="120" t="s">
        <v>91</v>
      </c>
      <c r="M64" s="115" t="str">
        <f>IF(B64&gt;1,VLOOKUP(B64,DB!$D$4:$F$800,3,0),"")</f>
        <v>TRI MG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0.2270833333</v>
      </c>
      <c r="AE64" s="133">
        <f t="shared" si="41"/>
        <v>0.26875</v>
      </c>
    </row>
    <row r="65">
      <c r="A65" s="168">
        <v>48.0</v>
      </c>
      <c r="B65" s="168" t="s">
        <v>754</v>
      </c>
      <c r="C65" s="146" t="str">
        <f>IF(B65&gt;1,VLOOKUP(B65,DB!$D$4:$E$800,2,0),"")</f>
        <v>EMB 135</v>
      </c>
      <c r="D65" s="259">
        <v>0.2520833333333333</v>
      </c>
      <c r="E65" s="231" t="b">
        <v>1</v>
      </c>
      <c r="F65" s="148">
        <v>0.33795105323952157</v>
      </c>
      <c r="G65" s="190" t="b">
        <v>1</v>
      </c>
      <c r="H65" s="228" t="s">
        <v>1092</v>
      </c>
      <c r="I65" s="221" t="s">
        <v>1171</v>
      </c>
      <c r="J65" s="150" t="s">
        <v>397</v>
      </c>
      <c r="K65" s="169"/>
      <c r="L65" s="150"/>
      <c r="M65" s="168" t="str">
        <f>IF(B65&gt;1,VLOOKUP(B65,DB!$D$4:$F$800,3,0),"")</f>
        <v>PREMI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0.2520833333</v>
      </c>
      <c r="AE65" s="133">
        <f t="shared" si="41"/>
        <v>0.3379510532</v>
      </c>
    </row>
    <row r="66">
      <c r="A66" s="115">
        <v>49.0</v>
      </c>
      <c r="B66" s="115" t="s">
        <v>303</v>
      </c>
      <c r="C66" s="117" t="str">
        <f>IF(B66&gt;1,VLOOKUP(B66,DB!$D$4:$E$800,2,0),"")</f>
        <v>A 320</v>
      </c>
      <c r="D66" s="252">
        <v>0.2625</v>
      </c>
      <c r="E66" s="229" t="b">
        <v>1</v>
      </c>
      <c r="F66" s="119">
        <v>0.44513888888888886</v>
      </c>
      <c r="G66" s="192" t="b">
        <v>1</v>
      </c>
      <c r="H66" s="230" t="s">
        <v>1085</v>
      </c>
      <c r="I66" s="122" t="str">
        <f>IF(K66&gt;1,VLOOKUP(K66,DB!$A$4:$B$500,2,0),"")</f>
        <v>WARR</v>
      </c>
      <c r="J66" s="123" t="str">
        <f>IF(L66&gt;1,VLOOKUP(L66,DB!$A$4:$B$500,2,0),"")</f>
        <v>WAHQ</v>
      </c>
      <c r="K66" s="124" t="s">
        <v>204</v>
      </c>
      <c r="L66" s="120" t="s">
        <v>233</v>
      </c>
      <c r="M66" s="115" t="str">
        <f>IF(B66&gt;1,VLOOKUP(B66,DB!$D$4:$F$800,3,0),"")</f>
        <v>BATIK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0.2625</v>
      </c>
      <c r="AE66" s="133">
        <f t="shared" si="41"/>
        <v>0.4451388889</v>
      </c>
    </row>
    <row r="67">
      <c r="A67" s="168">
        <v>50.0</v>
      </c>
      <c r="B67" s="168" t="s">
        <v>83</v>
      </c>
      <c r="C67" s="146" t="str">
        <f>IF(B67&gt;1,VLOOKUP(B67,DB!$D$4:$E$800,2,0),"")</f>
        <v>A 320</v>
      </c>
      <c r="D67" s="259">
        <v>0.2986111111111111</v>
      </c>
      <c r="E67" s="231" t="b">
        <v>1</v>
      </c>
      <c r="F67" s="148">
        <v>0.3861111111111111</v>
      </c>
      <c r="G67" s="190" t="b">
        <v>1</v>
      </c>
      <c r="H67" s="228" t="s">
        <v>1084</v>
      </c>
      <c r="I67" s="221" t="s">
        <v>1079</v>
      </c>
      <c r="J67" s="153" t="str">
        <f>IF(L67&gt;1,VLOOKUP(L67,DB!$A$4:$B$500,2,0),"")</f>
        <v>WARR</v>
      </c>
      <c r="K67" s="169" t="s">
        <v>7</v>
      </c>
      <c r="L67" s="150" t="s">
        <v>220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0.2986111111</v>
      </c>
      <c r="AE67" s="133">
        <f t="shared" si="41"/>
        <v>0.3861111111</v>
      </c>
    </row>
    <row r="68">
      <c r="A68" s="115">
        <v>51.0</v>
      </c>
      <c r="B68" s="115" t="s">
        <v>166</v>
      </c>
      <c r="C68" s="117" t="str">
        <f>IF(B68&gt;1,VLOOKUP(B68,DB!$D$4:$E$800,2,0),"")</f>
        <v>A 320</v>
      </c>
      <c r="D68" s="264">
        <v>0.3125</v>
      </c>
      <c r="E68" s="232" t="b">
        <v>1</v>
      </c>
      <c r="F68" s="233">
        <v>0.38055555555555554</v>
      </c>
      <c r="G68" s="234" t="b">
        <v>1</v>
      </c>
      <c r="H68" s="235" t="s">
        <v>1081</v>
      </c>
      <c r="I68" s="219" t="s">
        <v>1155</v>
      </c>
      <c r="J68" s="123" t="str">
        <f>IF(L68&gt;1,VLOOKUP(L68,DB!$A$4:$B$500,2,0),"")</f>
        <v>WADD</v>
      </c>
      <c r="K68" s="236"/>
      <c r="L68" s="227" t="s">
        <v>192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0.3125</v>
      </c>
      <c r="AE68" s="133">
        <f t="shared" si="41"/>
        <v>0.3805555556</v>
      </c>
    </row>
    <row r="69">
      <c r="A69" s="168">
        <v>52.0</v>
      </c>
      <c r="B69" s="168" t="s">
        <v>856</v>
      </c>
      <c r="C69" s="146" t="str">
        <f>IF(B69&gt;1,VLOOKUP(B69,DB!$D$4:$E$800,2,0),"")</f>
        <v>HK 800</v>
      </c>
      <c r="D69" s="259">
        <v>0.3229166666666667</v>
      </c>
      <c r="E69" s="231" t="b">
        <v>1</v>
      </c>
      <c r="F69" s="148">
        <v>0.43125</v>
      </c>
      <c r="G69" s="190" t="b">
        <v>1</v>
      </c>
      <c r="H69" s="228" t="s">
        <v>1096</v>
      </c>
      <c r="I69" s="221" t="s">
        <v>1133</v>
      </c>
      <c r="J69" s="150" t="s">
        <v>132</v>
      </c>
      <c r="K69" s="169"/>
      <c r="L69" s="150"/>
      <c r="M69" s="168" t="s">
        <v>1153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0.3229166667</v>
      </c>
      <c r="AE69" s="133">
        <f t="shared" si="41"/>
        <v>0.43125</v>
      </c>
    </row>
    <row r="70">
      <c r="A70" s="115">
        <v>53.0</v>
      </c>
      <c r="B70" s="115" t="s">
        <v>299</v>
      </c>
      <c r="C70" s="117" t="str">
        <f>IF(B70&gt;1,VLOOKUP(B70,DB!$D$4:$E$800,2,0),"")</f>
        <v>A 320</v>
      </c>
      <c r="D70" s="252">
        <v>0.33402777777777776</v>
      </c>
      <c r="E70" s="229" t="b">
        <v>1</v>
      </c>
      <c r="F70" s="119">
        <v>0.3623704861092847</v>
      </c>
      <c r="G70" s="192" t="b">
        <v>1</v>
      </c>
      <c r="H70" s="230" t="s">
        <v>1080</v>
      </c>
      <c r="I70" s="122" t="str">
        <f>IF(K70&gt;1,VLOOKUP(K70,DB!$A$4:$B$500,2,0),"")</f>
        <v>WIBB</v>
      </c>
      <c r="J70" s="123" t="str">
        <f>IF(L70&gt;1,VLOOKUP(L70,DB!$A$4:$B$500,2,0),"")</f>
        <v>WARR</v>
      </c>
      <c r="K70" s="124" t="s">
        <v>179</v>
      </c>
      <c r="L70" s="120" t="s">
        <v>212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PK-BVX</v>
      </c>
      <c r="X70" s="131" t="str">
        <f t="shared" si="6"/>
        <v>AVANTI</v>
      </c>
      <c r="Y70" s="132" t="str">
        <f t="shared" si="7"/>
        <v>SUSI AIR</v>
      </c>
      <c r="Z70" s="104" t="b">
        <v>0</v>
      </c>
      <c r="AA70" s="64"/>
      <c r="AC70" s="133"/>
      <c r="AD70" s="133">
        <f t="shared" si="40"/>
        <v>0.3340277778</v>
      </c>
      <c r="AE70" s="133">
        <f t="shared" si="41"/>
        <v>0.3623704861</v>
      </c>
      <c r="AF70" s="248" t="s">
        <v>1180</v>
      </c>
    </row>
    <row r="71">
      <c r="A71" s="168">
        <v>54.0</v>
      </c>
      <c r="B71" s="168" t="s">
        <v>321</v>
      </c>
      <c r="C71" s="146" t="str">
        <f>IF(B71&gt;1,VLOOKUP(B71,DB!$D$4:$E$800,2,0),"")</f>
        <v>A 320</v>
      </c>
      <c r="D71" s="259">
        <v>0.34375</v>
      </c>
      <c r="E71" s="231" t="b">
        <v>1</v>
      </c>
      <c r="F71" s="148">
        <v>0.5519404861115618</v>
      </c>
      <c r="G71" s="190" t="b">
        <v>1</v>
      </c>
      <c r="H71" s="228" t="s">
        <v>1078</v>
      </c>
      <c r="I71" s="152" t="str">
        <f>IF(K71&gt;1,VLOOKUP(K71,DB!$A$4:$B$500,2,0),"")</f>
        <v>WIPP</v>
      </c>
      <c r="J71" s="153" t="str">
        <f>IF(L71&gt;1,VLOOKUP(L71,DB!$A$4:$B$500,2,0),"")</f>
        <v>WIPP</v>
      </c>
      <c r="K71" s="169" t="s">
        <v>163</v>
      </c>
      <c r="L71" s="150" t="s">
        <v>152</v>
      </c>
      <c r="M71" s="168" t="str">
        <f>IF(B71&gt;1,VLOOKUP(B71,DB!$D$4:$F$800,3,0),"")</f>
        <v>BATIK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0</v>
      </c>
      <c r="AA71" s="64"/>
      <c r="AC71" s="133"/>
      <c r="AD71" s="133">
        <f t="shared" si="40"/>
        <v>0.34375</v>
      </c>
      <c r="AE71" s="133">
        <f t="shared" si="41"/>
        <v>0.5519404861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777</v>
      </c>
      <c r="C72" s="117" t="str">
        <f>IF(B72&gt;1,VLOOKUP(B72,DB!$D$4:$E$800,2,0),"")</f>
        <v>C 208</v>
      </c>
      <c r="D72" s="264">
        <v>0.37569444444444444</v>
      </c>
      <c r="E72" s="232" t="b">
        <v>1</v>
      </c>
      <c r="F72" s="233">
        <v>0.39791666666666664</v>
      </c>
      <c r="G72" s="234" t="b">
        <v>1</v>
      </c>
      <c r="H72" s="235" t="s">
        <v>1075</v>
      </c>
      <c r="I72" s="219" t="s">
        <v>592</v>
      </c>
      <c r="J72" s="123" t="str">
        <f>IF(L72&gt;1,VLOOKUP(L72,DB!$A$4:$B$500,2,0),"")</f>
        <v>WICN</v>
      </c>
      <c r="K72" s="236" t="s">
        <v>602</v>
      </c>
      <c r="L72" s="227" t="s">
        <v>600</v>
      </c>
      <c r="M72" s="115" t="str">
        <f>IF(B72&gt;1,VLOOKUP(B72,DB!$D$4:$F$800,3,0),"")</f>
        <v>SUSI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0</v>
      </c>
      <c r="AA72" s="64"/>
      <c r="AC72" s="133"/>
      <c r="AD72" s="133">
        <f t="shared" si="40"/>
        <v>0.3756944444</v>
      </c>
      <c r="AE72" s="133">
        <f t="shared" si="41"/>
        <v>0.3979166667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340</v>
      </c>
      <c r="C73" s="146" t="str">
        <f>IF(B73&gt;1,VLOOKUP(B73,DB!$D$4:$E$800,2,0),"")</f>
        <v>ATR 72</v>
      </c>
      <c r="D73" s="259">
        <v>0.37916666666666665</v>
      </c>
      <c r="E73" s="231" t="b">
        <v>1</v>
      </c>
      <c r="F73" s="148">
        <v>0.40694444444444444</v>
      </c>
      <c r="G73" s="190" t="b">
        <v>1</v>
      </c>
      <c r="H73" s="228" t="s">
        <v>1087</v>
      </c>
      <c r="I73" s="152" t="str">
        <f>IF(K73&gt;1,VLOOKUP(K73,DB!$A$4:$B$500,2,0),"")</f>
        <v>WAHH</v>
      </c>
      <c r="J73" s="153" t="str">
        <f>IF(L73&gt;1,VLOOKUP(L73,DB!$A$4:$B$500,2,0),"")</f>
        <v>WAHH</v>
      </c>
      <c r="K73" s="169" t="s">
        <v>531</v>
      </c>
      <c r="L73" s="150" t="s">
        <v>537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>
        <f t="shared" si="40"/>
        <v>0.3791666667</v>
      </c>
      <c r="AE73" s="133">
        <f t="shared" si="41"/>
        <v>0.4069444444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310</v>
      </c>
      <c r="C74" s="117" t="str">
        <f>IF(B74&gt;1,VLOOKUP(B74,DB!$D$4:$E$800,2,0),"")</f>
        <v>A 320</v>
      </c>
      <c r="D74" s="252">
        <v>0.3611111111111111</v>
      </c>
      <c r="E74" s="229" t="b">
        <v>1</v>
      </c>
      <c r="F74" s="119">
        <v>0.40694444444444444</v>
      </c>
      <c r="G74" s="192" t="b">
        <v>1</v>
      </c>
      <c r="H74" s="230" t="s">
        <v>1076</v>
      </c>
      <c r="I74" s="122" t="str">
        <f>IF(K74&gt;1,VLOOKUP(K74,DB!$A$4:$B$500,2,0),"")</f>
        <v>WARR</v>
      </c>
      <c r="J74" s="123" t="str">
        <f>IF(L74&gt;1,VLOOKUP(L74,DB!$A$4:$B$500,2,0),"")</f>
        <v>WAHS</v>
      </c>
      <c r="K74" s="124" t="s">
        <v>206</v>
      </c>
      <c r="L74" s="120" t="s">
        <v>258</v>
      </c>
      <c r="M74" s="115" t="str">
        <f>IF(B74&gt;1,VLOOKUP(B74,DB!$D$4:$F$800,3,0),"")</f>
        <v>BATIK AIR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0</v>
      </c>
      <c r="AA74" s="64"/>
      <c r="AC74" s="133"/>
      <c r="AD74" s="133">
        <f t="shared" si="40"/>
        <v>0.3611111111</v>
      </c>
      <c r="AE74" s="133">
        <f t="shared" si="41"/>
        <v>0.4069444444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413</v>
      </c>
      <c r="C75" s="146" t="str">
        <f>IF(B75&gt;1,VLOOKUP(B75,DB!$D$4:$E$800,2,0),"")</f>
        <v>A 320</v>
      </c>
      <c r="D75" s="259">
        <v>0.3854166666666667</v>
      </c>
      <c r="E75" s="231" t="b">
        <v>1</v>
      </c>
      <c r="F75" s="148">
        <v>0.4479166666666667</v>
      </c>
      <c r="G75" s="190" t="b">
        <v>1</v>
      </c>
      <c r="H75" s="228" t="s">
        <v>1080</v>
      </c>
      <c r="I75" s="152" t="str">
        <f>IF(K75&gt;1,VLOOKUP(K75,DB!$A$4:$B$500,2,0),"")</f>
        <v>WARR</v>
      </c>
      <c r="J75" s="153" t="str">
        <f>IF(L75&gt;1,VLOOKUP(L75,DB!$A$4:$B$500,2,0),"")</f>
        <v>WAHI</v>
      </c>
      <c r="K75" s="169" t="s">
        <v>497</v>
      </c>
      <c r="L75" s="150" t="s">
        <v>467</v>
      </c>
      <c r="M75" s="168" t="str">
        <f>IF(B75&gt;1,VLOOKUP(B75,DB!$D$4:$F$800,3,0),"")</f>
        <v>CITILINK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0.3854166667</v>
      </c>
      <c r="AE75" s="133">
        <f t="shared" si="41"/>
        <v>0.4479166667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699</v>
      </c>
      <c r="C76" s="117" t="str">
        <f>IF(B76&gt;1,VLOOKUP(B76,DB!$D$4:$E$800,2,0),"")</f>
        <v>G IV</v>
      </c>
      <c r="D76" s="252">
        <v>0.3659722222222222</v>
      </c>
      <c r="E76" s="229" t="b">
        <v>1</v>
      </c>
      <c r="F76" s="119">
        <v>0.41944444444444445</v>
      </c>
      <c r="G76" s="192" t="b">
        <v>1</v>
      </c>
      <c r="H76" s="230" t="s">
        <v>1100</v>
      </c>
      <c r="I76" s="219" t="s">
        <v>1154</v>
      </c>
      <c r="J76" s="120" t="s">
        <v>190</v>
      </c>
      <c r="K76" s="124"/>
      <c r="L76" s="120"/>
      <c r="M76" s="115" t="str">
        <f>IF(B76&gt;1,VLOOKUP(B76,DB!$D$4:$F$800,3,0),"")</f>
        <v>JETSET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0.3659722222</v>
      </c>
      <c r="AE76" s="133">
        <f t="shared" si="41"/>
        <v>0.4194444444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705</v>
      </c>
      <c r="C77" s="146" t="str">
        <f>IF(B77&gt;1,VLOOKUP(B77,DB!$D$4:$E$800,2,0),"")</f>
        <v>CT 680</v>
      </c>
      <c r="D77" s="259">
        <v>0.3798611111111111</v>
      </c>
      <c r="E77" s="231" t="b">
        <v>1</v>
      </c>
      <c r="F77" s="148">
        <v>0.3951388888888889</v>
      </c>
      <c r="G77" s="190" t="b">
        <v>1</v>
      </c>
      <c r="H77" s="228" t="s">
        <v>1092</v>
      </c>
      <c r="I77" s="221" t="s">
        <v>1184</v>
      </c>
      <c r="J77" s="150" t="s">
        <v>1227</v>
      </c>
      <c r="K77" s="169"/>
      <c r="L77" s="150"/>
      <c r="M77" s="168" t="str">
        <f>IF(B77&gt;1,VLOOKUP(B77,DB!$D$4:$F$800,3,0),"")</f>
        <v>JIP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0.3798611111</v>
      </c>
      <c r="AE77" s="133">
        <f t="shared" si="41"/>
        <v>0.3951388889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775</v>
      </c>
      <c r="C78" s="117" t="str">
        <f>IF(B78&gt;1,VLOOKUP(B78,DB!$D$4:$E$800,2,0),"")</f>
        <v>AVANTI</v>
      </c>
      <c r="D78" s="252">
        <v>0.38125</v>
      </c>
      <c r="E78" s="229" t="b">
        <v>1</v>
      </c>
      <c r="F78" s="119">
        <v>0.4097222222222222</v>
      </c>
      <c r="G78" s="192" t="b">
        <v>1</v>
      </c>
      <c r="H78" s="230" t="s">
        <v>1075</v>
      </c>
      <c r="I78" s="219" t="s">
        <v>1135</v>
      </c>
      <c r="J78" s="120" t="s">
        <v>1369</v>
      </c>
      <c r="K78" s="124"/>
      <c r="L78" s="120"/>
      <c r="M78" s="115" t="str">
        <f>IF(B78&gt;1,VLOOKUP(B78,DB!$D$4:$F$800,3,0),"")</f>
        <v>SUSI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0.38125</v>
      </c>
      <c r="AE78" s="133">
        <f t="shared" si="41"/>
        <v>0.4097222222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1034</v>
      </c>
      <c r="C79" s="146" t="str">
        <f>IF(B79&gt;1,VLOOKUP(B79,DB!$D$4:$E$800,2,0),"")</f>
        <v>ATR 42</v>
      </c>
      <c r="D79" s="259">
        <v>0.40208333333333335</v>
      </c>
      <c r="E79" s="231" t="b">
        <v>1</v>
      </c>
      <c r="F79" s="148">
        <v>0.4270833333333333</v>
      </c>
      <c r="G79" s="190" t="b">
        <v>1</v>
      </c>
      <c r="H79" s="228" t="s">
        <v>1077</v>
      </c>
      <c r="I79" s="221" t="s">
        <v>1171</v>
      </c>
      <c r="J79" s="150" t="s">
        <v>153</v>
      </c>
      <c r="K79" s="169"/>
      <c r="L79" s="150"/>
      <c r="M79" s="168" t="str">
        <f>IF(B79&gt;1,VLOOKUP(B79,DB!$D$4:$F$800,3,0),"")</f>
        <v>IAT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0.4020833333</v>
      </c>
      <c r="AE79" s="133">
        <f t="shared" si="41"/>
        <v>0.4270833333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389</v>
      </c>
      <c r="C80" s="117" t="str">
        <f>IF(B80&gt;1,VLOOKUP(B80,DB!$D$4:$E$800,2,0),"")</f>
        <v>A 320</v>
      </c>
      <c r="D80" s="252">
        <v>0.425</v>
      </c>
      <c r="E80" s="229" t="b">
        <v>1</v>
      </c>
      <c r="F80" s="119">
        <v>0.45555555555555555</v>
      </c>
      <c r="G80" s="192" t="b">
        <v>1</v>
      </c>
      <c r="H80" s="230" t="s">
        <v>1084</v>
      </c>
      <c r="I80" s="122" t="str">
        <f>IF(K80&gt;1,VLOOKUP(K80,DB!$A$4:$B$500,2,0),"")</f>
        <v>WARR</v>
      </c>
      <c r="J80" s="123" t="str">
        <f>IF(L80&gt;1,VLOOKUP(L80,DB!$A$4:$B$500,2,0),"")</f>
        <v>WIPP</v>
      </c>
      <c r="K80" s="124" t="s">
        <v>489</v>
      </c>
      <c r="L80" s="120" t="s">
        <v>463</v>
      </c>
      <c r="M80" s="115" t="str">
        <f>IF(B80&gt;1,VLOOKUP(B80,DB!$D$4:$F$800,3,0),"")</f>
        <v>CITILINK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0.425</v>
      </c>
      <c r="AE80" s="133">
        <f t="shared" si="41"/>
        <v>0.4555555556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197</v>
      </c>
      <c r="C81" s="146" t="str">
        <f>IF(B81&gt;1,VLOOKUP(B81,DB!$D$4:$E$800,2,0),"")</f>
        <v>A 320</v>
      </c>
      <c r="D81" s="259">
        <v>0.4527777777777778</v>
      </c>
      <c r="E81" s="231" t="b">
        <v>1</v>
      </c>
      <c r="F81" s="148">
        <v>0.5194444444444445</v>
      </c>
      <c r="G81" s="190" t="b">
        <v>1</v>
      </c>
      <c r="H81" s="228" t="s">
        <v>1081</v>
      </c>
      <c r="I81" s="152" t="str">
        <f>IF(K81&gt;1,VLOOKUP(K81,DB!$A$4:$B$500,2,0),"")</f>
        <v>WARA</v>
      </c>
      <c r="J81" s="153" t="str">
        <f>IF(L81&gt;1,VLOOKUP(L81,DB!$A$4:$B$500,2,0),"")</f>
        <v>WARR</v>
      </c>
      <c r="K81" s="169" t="s">
        <v>264</v>
      </c>
      <c r="L81" s="150" t="s">
        <v>216</v>
      </c>
      <c r="M81" s="168" t="str">
        <f>IF(B81&gt;1,VLOOKUP(B81,DB!$D$4:$F$800,3,0),"")</f>
        <v>BATIK AIR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0.4527777778</v>
      </c>
      <c r="AE81" s="133">
        <f t="shared" si="41"/>
        <v>0.5194444444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899</v>
      </c>
      <c r="C82" s="117" t="str">
        <f>IF(B82&gt;1,VLOOKUP(B82,DB!$D$4:$E$800,2,0),"")</f>
        <v>G VI</v>
      </c>
      <c r="D82" s="252">
        <v>0.4791666666666667</v>
      </c>
      <c r="E82" s="229" t="b">
        <v>1</v>
      </c>
      <c r="F82" s="119">
        <v>0.49166666666666664</v>
      </c>
      <c r="G82" s="192" t="b">
        <v>1</v>
      </c>
      <c r="H82" s="230" t="s">
        <v>1096</v>
      </c>
      <c r="I82" s="219" t="s">
        <v>1370</v>
      </c>
      <c r="J82" s="120" t="s">
        <v>1171</v>
      </c>
      <c r="K82" s="124"/>
      <c r="L82" s="120"/>
      <c r="M82" s="115" t="str">
        <f>IF(B82&gt;1,VLOOKUP(B82,DB!$D$4:$F$800,3,0),"")</f>
        <v/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0.4791666667</v>
      </c>
      <c r="AE82" s="133">
        <f t="shared" si="41"/>
        <v>0.4916666667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819</v>
      </c>
      <c r="C83" s="146" t="str">
        <f>IF(B83&gt;1,VLOOKUP(B83,DB!$D$4:$E$800,2,0),"")</f>
        <v>B 733</v>
      </c>
      <c r="D83" s="259">
        <v>0.4875</v>
      </c>
      <c r="E83" s="231" t="b">
        <v>1</v>
      </c>
      <c r="F83" s="148">
        <v>0.8895833333333333</v>
      </c>
      <c r="G83" s="190" t="b">
        <v>1</v>
      </c>
      <c r="H83" s="228" t="s">
        <v>1101</v>
      </c>
      <c r="I83" s="152" t="str">
        <f>IF(K83&gt;1,VLOOKUP(K83,DB!$A$4:$B$500,2,0),"")</f>
        <v>WALL</v>
      </c>
      <c r="J83" s="150" t="s">
        <v>64</v>
      </c>
      <c r="K83" s="169" t="s">
        <v>88</v>
      </c>
      <c r="L83" s="470" t="s">
        <v>111</v>
      </c>
      <c r="M83" s="168" t="str">
        <f>IF(B83&gt;1,VLOOKUP(B83,DB!$D$4:$F$800,3,0),"")</f>
        <v>TRI MG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0.4875</v>
      </c>
      <c r="AE83" s="133">
        <f t="shared" si="41"/>
        <v>0.8895833333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833</v>
      </c>
      <c r="C84" s="117" t="str">
        <f>IF(B84&gt;1,VLOOKUP(B84,DB!$D$4:$E$800,2,0),"")</f>
        <v>B 733</v>
      </c>
      <c r="D84" s="252">
        <v>0.49236111111111114</v>
      </c>
      <c r="E84" s="229" t="b">
        <v>1</v>
      </c>
      <c r="F84" s="148">
        <v>0.5277777777777778</v>
      </c>
      <c r="G84" s="192" t="b">
        <v>1</v>
      </c>
      <c r="H84" s="230" t="s">
        <v>1097</v>
      </c>
      <c r="I84" s="122" t="str">
        <f>IF(K84&gt;1,VLOOKUP(K84,DB!$A$4:$B$500,2,0),"")</f>
        <v>WAOO</v>
      </c>
      <c r="J84" s="123" t="str">
        <f>IF(L84&gt;1,VLOOKUP(L84,DB!$A$4:$B$500,2,0),"")</f>
        <v>WAOO</v>
      </c>
      <c r="K84" s="124" t="s">
        <v>343</v>
      </c>
      <c r="L84" s="120" t="s">
        <v>625</v>
      </c>
      <c r="M84" s="115" t="str">
        <f>IF(B84&gt;1,VLOOKUP(B84,DB!$D$4:$F$800,3,0),"")</f>
        <v>TRIGANA</v>
      </c>
      <c r="N84" s="220"/>
      <c r="O84" s="128" t="str">
        <f>IF(ISBLANK(#REF!),"RON","")</f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0.4923611111</v>
      </c>
      <c r="AE84" s="133" t="str">
        <f>IF(#REF!="","-",#REF!)</f>
        <v>#REF!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418</v>
      </c>
      <c r="C85" s="146" t="str">
        <f>IF(B85&gt;1,VLOOKUP(B85,DB!$D$4:$E$800,2,0),"")</f>
        <v>A 320</v>
      </c>
      <c r="D85" s="259">
        <v>0.5027777777777778</v>
      </c>
      <c r="E85" s="231" t="b">
        <v>1</v>
      </c>
      <c r="F85" s="148">
        <v>0.5319444444444444</v>
      </c>
      <c r="G85" s="190" t="b">
        <v>1</v>
      </c>
      <c r="H85" s="228" t="s">
        <v>1080</v>
      </c>
      <c r="I85" s="152" t="str">
        <f>IF(K85&gt;1,VLOOKUP(K85,DB!$A$4:$B$500,2,0),"")</f>
        <v>WIMN</v>
      </c>
      <c r="J85" s="153" t="str">
        <f>IF(L85&gt;1,VLOOKUP(L85,DB!$A$4:$B$500,2,0),"")</f>
        <v>WARA</v>
      </c>
      <c r="K85" s="169" t="s">
        <v>437</v>
      </c>
      <c r="L85" s="150" t="s">
        <v>483</v>
      </c>
      <c r="M85" s="168" t="str">
        <f>IF(B85&gt;1,VLOOKUP(B85,DB!$D$4:$F$800,3,0),"")</f>
        <v>CITILINK</v>
      </c>
      <c r="N85" s="211"/>
      <c r="O85" s="155" t="str">
        <f>IF(ISBLANK(F84),"RON","")</f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0.5027777778</v>
      </c>
      <c r="AE85" s="133">
        <f>IF(F84="","-",F84)</f>
        <v>0.5277777778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628</v>
      </c>
      <c r="C86" s="117" t="str">
        <f>IF(B86&gt;1,VLOOKUP(B86,DB!$D$4:$E$800,2,0),"")</f>
        <v>B 738</v>
      </c>
      <c r="D86" s="252">
        <v>0.5145833333333333</v>
      </c>
      <c r="E86" s="229" t="b">
        <v>1</v>
      </c>
      <c r="F86" s="148">
        <v>0.5458426504628733</v>
      </c>
      <c r="G86" s="192" t="b">
        <v>1</v>
      </c>
      <c r="H86" s="230" t="s">
        <v>1087</v>
      </c>
      <c r="I86" s="122" t="str">
        <f>IF(K86&gt;1,VLOOKUP(K86,DB!$A$4:$B$500,2,0),"")</f>
        <v>WIMM</v>
      </c>
      <c r="J86" s="123" t="str">
        <f>IF(L86&gt;1,VLOOKUP(L86,DB!$A$4:$B$500,2,0),"")</f>
        <v>WARR</v>
      </c>
      <c r="K86" s="124" t="s">
        <v>73</v>
      </c>
      <c r="L86" s="120" t="s">
        <v>74</v>
      </c>
      <c r="M86" s="115" t="str">
        <f>IF(B86&gt;1,VLOOKUP(B86,DB!$D$4:$F$800,3,0),"")</f>
        <v>GARUDA</v>
      </c>
      <c r="N86" s="193"/>
      <c r="O86" s="128" t="str">
        <f t="shared" ref="O86:O167" si="47">IF(ISBLANK(F86),"RON","")</f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0.5145833333</v>
      </c>
      <c r="AE86" s="133">
        <f t="shared" ref="AE86:AE167" si="48">IF(F86="","-",F86)</f>
        <v>0.5458426505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823</v>
      </c>
      <c r="C87" s="146" t="str">
        <f>IF(B87&gt;1,VLOOKUP(B87,DB!$D$4:$E$800,2,0),"")</f>
        <v>B 733</v>
      </c>
      <c r="D87" s="259">
        <v>0.5194444444444445</v>
      </c>
      <c r="E87" s="231" t="b">
        <v>1</v>
      </c>
      <c r="F87" s="148">
        <v>0.5770833333333333</v>
      </c>
      <c r="G87" s="190" t="b">
        <v>1</v>
      </c>
      <c r="H87" s="228" t="s">
        <v>1093</v>
      </c>
      <c r="I87" s="152" t="str">
        <f>IF(K87&gt;1,VLOOKUP(K87,DB!$A$4:$B$500,2,0),"")</f>
        <v>WIMM</v>
      </c>
      <c r="J87" s="153" t="str">
        <f>IF(L87&gt;1,VLOOKUP(L87,DB!$A$4:$B$500,2,0),"")</f>
        <v>WAGG</v>
      </c>
      <c r="K87" s="169" t="s">
        <v>292</v>
      </c>
      <c r="L87" s="150" t="s">
        <v>300</v>
      </c>
      <c r="M87" s="168" t="str">
        <f>IF(B87&gt;1,VLOOKUP(B87,DB!$D$4:$F$800,3,0),"")</f>
        <v>TRIGANA</v>
      </c>
      <c r="N87" s="211"/>
      <c r="O87" s="155" t="str">
        <f t="shared" si="47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0.5194444444</v>
      </c>
      <c r="AE87" s="133">
        <f t="shared" si="48"/>
        <v>0.5770833333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827</v>
      </c>
      <c r="C88" s="117" t="str">
        <f>IF(B88&gt;1,VLOOKUP(B88,DB!$D$4:$E$800,2,0),"")</f>
        <v>B 733</v>
      </c>
      <c r="D88" s="264">
        <v>0.4965277777777778</v>
      </c>
      <c r="E88" s="232" t="b">
        <v>1</v>
      </c>
      <c r="F88" s="233">
        <v>0.5694444444444444</v>
      </c>
      <c r="G88" s="234" t="b">
        <v>1</v>
      </c>
      <c r="H88" s="235" t="s">
        <v>1088</v>
      </c>
      <c r="I88" s="122" t="str">
        <f>IF(K88&gt;1,VLOOKUP(K88,DB!$A$4:$B$500,2,0),"")</f>
        <v>WIOO</v>
      </c>
      <c r="J88" s="123" t="str">
        <f>IF(L88&gt;1,VLOOKUP(L88,DB!$A$4:$B$500,2,0),"")</f>
        <v>WIOO</v>
      </c>
      <c r="K88" s="236" t="s">
        <v>384</v>
      </c>
      <c r="L88" s="227" t="s">
        <v>388</v>
      </c>
      <c r="M88" s="115" t="str">
        <f>IF(B88&gt;1,VLOOKUP(B88,DB!$D$4:$F$800,3,0),"")</f>
        <v>TRIGANA</v>
      </c>
      <c r="N88" s="265"/>
      <c r="O88" s="128" t="str">
        <f t="shared" si="47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0.4965277778</v>
      </c>
      <c r="AE88" s="133">
        <f t="shared" si="48"/>
        <v>0.5694444444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176</v>
      </c>
      <c r="C89" s="146" t="str">
        <f>IF(B89&gt;1,VLOOKUP(B89,DB!$D$4:$E$800,2,0),"")</f>
        <v>A 320</v>
      </c>
      <c r="D89" s="259">
        <v>0.5215277777777778</v>
      </c>
      <c r="E89" s="231" t="b">
        <v>1</v>
      </c>
      <c r="F89" s="148">
        <v>0.5582858564812341</v>
      </c>
      <c r="G89" s="190" t="b">
        <v>1</v>
      </c>
      <c r="H89" s="228" t="s">
        <v>1076</v>
      </c>
      <c r="I89" s="152" t="str">
        <f>IF(K89&gt;1,VLOOKUP(K89,DB!$A$4:$B$500,2,0),"")</f>
        <v>WARR</v>
      </c>
      <c r="J89" s="153" t="str">
        <f>IF(L89&gt;1,VLOOKUP(L89,DB!$A$4:$B$500,2,0),"")</f>
        <v>WIMM</v>
      </c>
      <c r="K89" s="169" t="s">
        <v>218</v>
      </c>
      <c r="L89" s="150" t="s">
        <v>141</v>
      </c>
      <c r="M89" s="168" t="str">
        <f>IF(B89&gt;1,VLOOKUP(B89,DB!$D$4:$F$800,3,0),"")</f>
        <v>BATIK AIR</v>
      </c>
      <c r="N89" s="200"/>
      <c r="O89" s="155" t="str">
        <f t="shared" si="47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0.5215277778</v>
      </c>
      <c r="AE89" s="133">
        <f t="shared" si="48"/>
        <v>0.5582858565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778</v>
      </c>
      <c r="C90" s="117" t="str">
        <f>IF(B90&gt;1,VLOOKUP(B90,DB!$D$4:$E$800,2,0),"")</f>
        <v>C 208</v>
      </c>
      <c r="D90" s="252">
        <v>0.5152777777777777</v>
      </c>
      <c r="E90" s="229" t="b">
        <v>1</v>
      </c>
      <c r="F90" s="119">
        <v>0.5354166666666667</v>
      </c>
      <c r="G90" s="192" t="b">
        <v>1</v>
      </c>
      <c r="H90" s="230" t="s">
        <v>1075</v>
      </c>
      <c r="I90" s="219" t="s">
        <v>592</v>
      </c>
      <c r="J90" s="123" t="str">
        <f>IF(L90&gt;1,VLOOKUP(L90,DB!$A$4:$B$500,2,0),"")</f>
        <v>WICN</v>
      </c>
      <c r="K90" s="124" t="s">
        <v>594</v>
      </c>
      <c r="L90" s="120" t="s">
        <v>591</v>
      </c>
      <c r="M90" s="115" t="str">
        <f>IF(B90&gt;1,VLOOKUP(B90,DB!$D$4:$F$800,3,0),"")</f>
        <v>SUSI AIR</v>
      </c>
      <c r="N90" s="193"/>
      <c r="O90" s="128" t="str">
        <f t="shared" si="47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0.5152777778</v>
      </c>
      <c r="AE90" s="133">
        <f t="shared" si="48"/>
        <v>0.5354166667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340</v>
      </c>
      <c r="C91" s="146" t="str">
        <f>IF(B91&gt;1,VLOOKUP(B91,DB!$D$4:$E$800,2,0),"")</f>
        <v>ATR 72</v>
      </c>
      <c r="D91" s="259">
        <v>0.5347222222222222</v>
      </c>
      <c r="E91" s="231" t="b">
        <v>1</v>
      </c>
      <c r="F91" s="148">
        <v>0.5652777777777778</v>
      </c>
      <c r="G91" s="190" t="b">
        <v>1</v>
      </c>
      <c r="H91" s="228" t="s">
        <v>1084</v>
      </c>
      <c r="I91" s="152" t="str">
        <f>IF(K91&gt;1,VLOOKUP(K91,DB!$A$4:$B$500,2,0),"")</f>
        <v>WAHH</v>
      </c>
      <c r="J91" s="153" t="str">
        <f>IF(L91&gt;1,VLOOKUP(L91,DB!$A$4:$B$500,2,0),"")</f>
        <v>WAHH</v>
      </c>
      <c r="K91" s="169" t="s">
        <v>535</v>
      </c>
      <c r="L91" s="150" t="s">
        <v>533</v>
      </c>
      <c r="M91" s="168" t="str">
        <f>IF(B91&gt;1,VLOOKUP(B91,DB!$D$4:$F$800,3,0),"")</f>
        <v>CITILINK</v>
      </c>
      <c r="N91" s="200"/>
      <c r="O91" s="155" t="str">
        <f t="shared" si="47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0.5347222222</v>
      </c>
      <c r="AE91" s="133">
        <f t="shared" si="48"/>
        <v>0.5652777778</v>
      </c>
    </row>
    <row r="92">
      <c r="A92" s="115">
        <v>75.0</v>
      </c>
      <c r="B92" s="115" t="s">
        <v>775</v>
      </c>
      <c r="C92" s="117" t="str">
        <f>IF(B92&gt;1,VLOOKUP(B92,DB!$D$4:$E$800,2,0),"")</f>
        <v>AVANTI</v>
      </c>
      <c r="D92" s="252">
        <v>0.5491544675896876</v>
      </c>
      <c r="E92" s="229" t="b">
        <v>1</v>
      </c>
      <c r="F92" s="119">
        <v>0.5625</v>
      </c>
      <c r="G92" s="192" t="b">
        <v>1</v>
      </c>
      <c r="H92" s="230" t="s">
        <v>1079</v>
      </c>
      <c r="I92" s="219" t="s">
        <v>1371</v>
      </c>
      <c r="J92" s="120" t="s">
        <v>1133</v>
      </c>
      <c r="K92" s="124"/>
      <c r="L92" s="120"/>
      <c r="M92" s="115" t="str">
        <f>IF(B92&gt;1,VLOOKUP(B92,DB!$D$4:$F$800,3,0),"")</f>
        <v>SUSI AIR</v>
      </c>
      <c r="N92" s="220"/>
      <c r="O92" s="128" t="str">
        <f t="shared" si="47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0.5491544676</v>
      </c>
      <c r="AE92" s="133">
        <f t="shared" si="48"/>
        <v>0.5625</v>
      </c>
    </row>
    <row r="93">
      <c r="A93" s="168">
        <v>76.0</v>
      </c>
      <c r="B93" s="168" t="s">
        <v>705</v>
      </c>
      <c r="C93" s="146" t="str">
        <f>IF(B93&gt;1,VLOOKUP(B93,DB!$D$4:$E$800,2,0),"")</f>
        <v>CT 680</v>
      </c>
      <c r="D93" s="259">
        <v>0.5506944444444445</v>
      </c>
      <c r="E93" s="231" t="b">
        <v>1</v>
      </c>
      <c r="F93" s="148">
        <v>0.6590277777777778</v>
      </c>
      <c r="G93" s="190" t="b">
        <v>1</v>
      </c>
      <c r="H93" s="228" t="s">
        <v>1092</v>
      </c>
      <c r="I93" s="221" t="s">
        <v>1227</v>
      </c>
      <c r="J93" s="150" t="s">
        <v>1227</v>
      </c>
      <c r="K93" s="169"/>
      <c r="L93" s="150"/>
      <c r="M93" s="168" t="str">
        <f>IF(B93&gt;1,VLOOKUP(B93,DB!$D$4:$F$800,3,0),"")</f>
        <v>JIP</v>
      </c>
      <c r="N93" s="200"/>
      <c r="O93" s="155" t="str">
        <f t="shared" si="47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0.5506944444</v>
      </c>
      <c r="AE93" s="133">
        <f t="shared" si="48"/>
        <v>0.6590277778</v>
      </c>
    </row>
    <row r="94">
      <c r="A94" s="115">
        <v>77.0</v>
      </c>
      <c r="B94" s="115" t="s">
        <v>166</v>
      </c>
      <c r="C94" s="117" t="str">
        <f>IF(B94&gt;1,VLOOKUP(B94,DB!$D$4:$E$800,2,0),"")</f>
        <v>A 320</v>
      </c>
      <c r="D94" s="252">
        <v>0.5645833333333333</v>
      </c>
      <c r="E94" s="229" t="b">
        <v>1</v>
      </c>
      <c r="F94" s="119">
        <v>0.9423611111111111</v>
      </c>
      <c r="G94" s="192" t="b">
        <v>1</v>
      </c>
      <c r="H94" s="230" t="s">
        <v>1081</v>
      </c>
      <c r="I94" s="122" t="str">
        <f>IF(K94&gt;1,VLOOKUP(K94,DB!$A$4:$B$500,2,0),"")</f>
        <v>WADD</v>
      </c>
      <c r="J94" s="120" t="s">
        <v>1084</v>
      </c>
      <c r="K94" s="124" t="s">
        <v>189</v>
      </c>
      <c r="L94" s="120"/>
      <c r="M94" s="115" t="str">
        <f>IF(B94&gt;1,VLOOKUP(B94,DB!$D$4:$F$800,3,0),"")</f>
        <v>BATIK AIR</v>
      </c>
      <c r="N94" s="193"/>
      <c r="O94" s="128" t="str">
        <f t="shared" si="47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0.5645833333</v>
      </c>
      <c r="AE94" s="133">
        <f t="shared" si="48"/>
        <v>0.9423611111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708</v>
      </c>
      <c r="C95" s="146" t="str">
        <f>IF(B95&gt;1,VLOOKUP(B95,DB!$D$4:$E$800,2,0),"")</f>
        <v>BBJ</v>
      </c>
      <c r="D95" s="259">
        <v>0.5393351388920564</v>
      </c>
      <c r="E95" s="231" t="b">
        <v>1</v>
      </c>
      <c r="F95" s="148">
        <v>0.6504636574100005</v>
      </c>
      <c r="G95" s="190" t="b">
        <v>1</v>
      </c>
      <c r="H95" s="228" t="s">
        <v>1096</v>
      </c>
      <c r="I95" s="221" t="s">
        <v>1146</v>
      </c>
      <c r="J95" s="150" t="s">
        <v>1227</v>
      </c>
      <c r="K95" s="169"/>
      <c r="L95" s="150"/>
      <c r="M95" s="168" t="str">
        <f>IF(B95&gt;1,VLOOKUP(B95,DB!$D$4:$F$800,3,0),"")</f>
        <v>JIP</v>
      </c>
      <c r="N95" s="200"/>
      <c r="O95" s="155" t="str">
        <f t="shared" si="47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0.5393351389</v>
      </c>
      <c r="AE95" s="133">
        <f t="shared" si="48"/>
        <v>0.6504636574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303</v>
      </c>
      <c r="C96" s="117" t="str">
        <f>IF(B96&gt;1,VLOOKUP(B96,DB!$D$4:$E$800,2,0),"")</f>
        <v>A 320</v>
      </c>
      <c r="D96" s="252">
        <v>0.5784722222222223</v>
      </c>
      <c r="E96" s="229" t="b">
        <v>1</v>
      </c>
      <c r="F96" s="119">
        <v>0.6098866782413097</v>
      </c>
      <c r="G96" s="192" t="b">
        <v>1</v>
      </c>
      <c r="H96" s="230" t="s">
        <v>1078</v>
      </c>
      <c r="I96" s="122" t="str">
        <f>IF(K96&gt;1,VLOOKUP(K96,DB!$A$4:$B$500,2,0),"")</f>
        <v>WAHQ</v>
      </c>
      <c r="J96" s="123" t="str">
        <f>IF(L96&gt;1,VLOOKUP(L96,DB!$A$4:$B$500,2,0),"")</f>
        <v>WIEE</v>
      </c>
      <c r="K96" s="124" t="s">
        <v>235</v>
      </c>
      <c r="L96" s="120" t="s">
        <v>183</v>
      </c>
      <c r="M96" s="115" t="str">
        <f>IF(B96&gt;1,VLOOKUP(B96,DB!$D$4:$F$800,3,0),"")</f>
        <v>BATIK AIR</v>
      </c>
      <c r="N96" s="220"/>
      <c r="O96" s="128" t="str">
        <f t="shared" si="47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0.5784722222</v>
      </c>
      <c r="AE96" s="133">
        <f t="shared" si="48"/>
        <v>0.6098866782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389</v>
      </c>
      <c r="C97" s="146" t="str">
        <f>IF(B97&gt;1,VLOOKUP(B97,DB!$D$4:$E$800,2,0),"")</f>
        <v>A 320</v>
      </c>
      <c r="D97" s="259">
        <v>0.59375</v>
      </c>
      <c r="E97" s="231" t="b">
        <v>1</v>
      </c>
      <c r="F97" s="148">
        <v>0.6210380902775796</v>
      </c>
      <c r="G97" s="190" t="b">
        <v>1</v>
      </c>
      <c r="H97" s="228" t="s">
        <v>1080</v>
      </c>
      <c r="I97" s="152" t="str">
        <f>IF(K97&gt;1,VLOOKUP(K97,DB!$A$4:$B$500,2,0),"")</f>
        <v>WIPP</v>
      </c>
      <c r="J97" s="153" t="str">
        <f>IF(L97&gt;1,VLOOKUP(L97,DB!$A$4:$B$500,2,0),"")</f>
        <v>WARR</v>
      </c>
      <c r="K97" s="169" t="s">
        <v>465</v>
      </c>
      <c r="L97" s="150" t="s">
        <v>495</v>
      </c>
      <c r="M97" s="168" t="str">
        <f>IF(B97&gt;1,VLOOKUP(B97,DB!$D$4:$F$800,3,0),"")</f>
        <v>CITILINK</v>
      </c>
      <c r="N97" s="200"/>
      <c r="O97" s="155" t="str">
        <f t="shared" si="47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0.59375</v>
      </c>
      <c r="AE97" s="133">
        <f t="shared" si="48"/>
        <v>0.6210380903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775</v>
      </c>
      <c r="C98" s="117" t="str">
        <f>IF(B98&gt;1,VLOOKUP(B98,DB!$D$4:$E$800,2,0),"")</f>
        <v>AVANTI</v>
      </c>
      <c r="D98" s="252">
        <v>0.5694444444444444</v>
      </c>
      <c r="E98" s="229" t="b">
        <v>1</v>
      </c>
      <c r="F98" s="119"/>
      <c r="G98" s="192" t="b">
        <v>0</v>
      </c>
      <c r="H98" s="230" t="s">
        <v>1133</v>
      </c>
      <c r="I98" s="219" t="s">
        <v>1079</v>
      </c>
      <c r="J98" s="123" t="str">
        <f>IF(L98&gt;1,VLOOKUP(L98,DB!$A$4:$B$500,2,0),"")</f>
        <v/>
      </c>
      <c r="K98" s="124"/>
      <c r="L98" s="120"/>
      <c r="M98" s="115" t="str">
        <f>IF(B98&gt;1,VLOOKUP(B98,DB!$D$4:$F$800,3,0),"")</f>
        <v>SUSI AIR</v>
      </c>
      <c r="N98" s="193"/>
      <c r="O98" s="128" t="str">
        <f t="shared" si="47"/>
        <v>RON</v>
      </c>
      <c r="Q98" s="64" t="str">
        <f t="shared" si="35"/>
        <v>NSA07</v>
      </c>
      <c r="R98" s="64" t="str">
        <f t="shared" si="36"/>
        <v>RON</v>
      </c>
      <c r="S98" s="64" t="str">
        <f t="shared" si="37"/>
        <v>AVANTI</v>
      </c>
      <c r="T98" s="64" t="str">
        <f t="shared" si="38"/>
        <v>PK-BVX</v>
      </c>
      <c r="U98" s="64" t="str">
        <f t="shared" si="39"/>
        <v>SUSI AIR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0.5694444444</v>
      </c>
      <c r="AE98" s="133" t="str">
        <f t="shared" si="48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699</v>
      </c>
      <c r="C99" s="146" t="str">
        <f>IF(B99&gt;1,VLOOKUP(B99,DB!$D$4:$E$800,2,0),"")</f>
        <v>G IV</v>
      </c>
      <c r="D99" s="259">
        <v>0.5701388888888889</v>
      </c>
      <c r="E99" s="231" t="b">
        <v>1</v>
      </c>
      <c r="F99" s="148">
        <v>0.5834819444426103</v>
      </c>
      <c r="G99" s="190" t="b">
        <v>1</v>
      </c>
      <c r="H99" s="228" t="s">
        <v>1077</v>
      </c>
      <c r="I99" s="221" t="s">
        <v>190</v>
      </c>
      <c r="J99" s="150" t="s">
        <v>1146</v>
      </c>
      <c r="K99" s="169"/>
      <c r="L99" s="150"/>
      <c r="M99" s="168" t="str">
        <f>IF(B99&gt;1,VLOOKUP(B99,DB!$D$4:$F$800,3,0),"")</f>
        <v>JETSET</v>
      </c>
      <c r="N99" s="211"/>
      <c r="O99" s="155" t="str">
        <f t="shared" si="47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0.5701388889</v>
      </c>
      <c r="AE99" s="133">
        <f t="shared" si="48"/>
        <v>0.5834819444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413</v>
      </c>
      <c r="C100" s="117" t="str">
        <f>IF(B100&gt;1,VLOOKUP(B100,DB!$D$4:$E$800,2,0),"")</f>
        <v>A 320</v>
      </c>
      <c r="D100" s="252">
        <v>0.5986111111111111</v>
      </c>
      <c r="E100" s="229" t="b">
        <v>1</v>
      </c>
      <c r="F100" s="119">
        <v>0.6610635648103198</v>
      </c>
      <c r="G100" s="192" t="b">
        <v>1</v>
      </c>
      <c r="H100" s="230" t="s">
        <v>1084</v>
      </c>
      <c r="I100" s="122" t="str">
        <f>IF(K100&gt;1,VLOOKUP(K100,DB!$A$4:$B$500,2,0),"")</f>
        <v>WAHI</v>
      </c>
      <c r="J100" s="123" t="str">
        <f>IF(L100&gt;1,VLOOKUP(L100,DB!$A$4:$B$500,2,0),"")</f>
        <v>WIMM</v>
      </c>
      <c r="K100" s="124" t="s">
        <v>469</v>
      </c>
      <c r="L100" s="120" t="s">
        <v>439</v>
      </c>
      <c r="M100" s="115" t="str">
        <f>IF(B100&gt;1,VLOOKUP(B100,DB!$D$4:$F$800,3,0),"")</f>
        <v>CITILINK</v>
      </c>
      <c r="N100" s="220"/>
      <c r="O100" s="128" t="str">
        <f t="shared" si="47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0.5986111111</v>
      </c>
      <c r="AE100" s="133">
        <f t="shared" si="48"/>
        <v>0.6610635648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301</v>
      </c>
      <c r="C101" s="146" t="str">
        <f>IF(B101&gt;1,VLOOKUP(B101,DB!$D$4:$E$800,2,0),"")</f>
        <v>A 320</v>
      </c>
      <c r="D101" s="259">
        <v>0.5909722222222222</v>
      </c>
      <c r="E101" s="231" t="b">
        <v>1</v>
      </c>
      <c r="F101" s="148">
        <v>0.6208333333333333</v>
      </c>
      <c r="G101" s="190" t="b">
        <v>1</v>
      </c>
      <c r="H101" s="228" t="s">
        <v>1085</v>
      </c>
      <c r="I101" s="152" t="str">
        <f>IF(K101&gt;1,VLOOKUP(K101,DB!$A$4:$B$500,2,0),"")</f>
        <v>WAHS</v>
      </c>
      <c r="J101" s="150" t="s">
        <v>1164</v>
      </c>
      <c r="K101" s="169" t="s">
        <v>256</v>
      </c>
      <c r="L101" s="150"/>
      <c r="M101" s="168" t="str">
        <f>IF(B101&gt;1,VLOOKUP(B101,DB!$D$4:$F$800,3,0),"")</f>
        <v>BATIK AIR</v>
      </c>
      <c r="N101" s="211"/>
      <c r="O101" s="155" t="str">
        <f t="shared" si="47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0.5909722222</v>
      </c>
      <c r="AE101" s="133">
        <f t="shared" si="48"/>
        <v>0.6208333333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106</v>
      </c>
      <c r="C102" s="117" t="str">
        <f>IF(B102&gt;1,VLOOKUP(B102,DB!$D$4:$E$800,2,0),"")</f>
        <v>A 320</v>
      </c>
      <c r="D102" s="252">
        <v>0.6076388888888888</v>
      </c>
      <c r="E102" s="229" t="b">
        <v>1</v>
      </c>
      <c r="F102" s="119">
        <v>0.6944444444444444</v>
      </c>
      <c r="G102" s="192" t="b">
        <v>1</v>
      </c>
      <c r="H102" s="230" t="s">
        <v>1076</v>
      </c>
      <c r="I102" s="122" t="str">
        <f>IF(K102&gt;1,VLOOKUP(K102,DB!$A$4:$B$500,2,0),"")</f>
        <v>WARR</v>
      </c>
      <c r="J102" s="123" t="str">
        <f>IF(L102&gt;1,VLOOKUP(L102,DB!$A$4:$B$500,2,0),"")</f>
        <v>WARR</v>
      </c>
      <c r="K102" s="124" t="s">
        <v>226</v>
      </c>
      <c r="L102" s="120" t="s">
        <v>202</v>
      </c>
      <c r="M102" s="115" t="str">
        <f>IF(B102&gt;1,VLOOKUP(B102,DB!$D$4:$F$800,3,0),"")</f>
        <v>BATIK AIR</v>
      </c>
      <c r="N102" s="193"/>
      <c r="O102" s="128" t="str">
        <f t="shared" si="47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>
        <f t="shared" si="40"/>
        <v>0.6076388889</v>
      </c>
      <c r="AE102" s="133">
        <f t="shared" si="48"/>
        <v>0.6944444444</v>
      </c>
    </row>
    <row r="103">
      <c r="A103" s="168">
        <v>86.0</v>
      </c>
      <c r="B103" s="168" t="s">
        <v>699</v>
      </c>
      <c r="C103" s="146" t="str">
        <f>IF(B103&gt;1,VLOOKUP(B103,DB!$D$4:$E$800,2,0),"")</f>
        <v>G IV</v>
      </c>
      <c r="D103" s="259">
        <v>0.5902777777777778</v>
      </c>
      <c r="E103" s="231" t="b">
        <v>1</v>
      </c>
      <c r="F103" s="148"/>
      <c r="G103" s="190" t="b">
        <v>0</v>
      </c>
      <c r="H103" s="228" t="s">
        <v>1146</v>
      </c>
      <c r="I103" s="221" t="s">
        <v>1077</v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>JETSET</v>
      </c>
      <c r="N103" s="200"/>
      <c r="O103" s="155" t="str">
        <f t="shared" si="47"/>
        <v>RON</v>
      </c>
      <c r="Q103" s="64" t="str">
        <f t="shared" si="35"/>
        <v>SA09</v>
      </c>
      <c r="R103" s="64" t="str">
        <f t="shared" si="36"/>
        <v>RON</v>
      </c>
      <c r="S103" s="64" t="str">
        <f t="shared" si="37"/>
        <v>G IV</v>
      </c>
      <c r="T103" s="64" t="str">
        <f t="shared" si="38"/>
        <v>PK-BON</v>
      </c>
      <c r="U103" s="64" t="str">
        <f t="shared" si="39"/>
        <v>JETSET</v>
      </c>
      <c r="Z103" s="270">
        <f>Z102-'19'!Z102</f>
        <v>-39</v>
      </c>
      <c r="AC103" s="133"/>
      <c r="AD103" s="133">
        <f t="shared" si="40"/>
        <v>0.5902777778</v>
      </c>
      <c r="AE103" s="133" t="str">
        <f t="shared" si="48"/>
        <v>-</v>
      </c>
    </row>
    <row r="104">
      <c r="A104" s="115">
        <v>87.0</v>
      </c>
      <c r="B104" s="115" t="s">
        <v>715</v>
      </c>
      <c r="C104" s="117" t="str">
        <f>IF(B104&gt;1,VLOOKUP(B104,DB!$D$4:$E$800,2,0),"")</f>
        <v>ATR 72</v>
      </c>
      <c r="D104" s="252">
        <v>0.6916666666666667</v>
      </c>
      <c r="E104" s="229" t="b">
        <v>1</v>
      </c>
      <c r="F104" s="119"/>
      <c r="G104" s="192" t="b">
        <v>0</v>
      </c>
      <c r="H104" s="230" t="s">
        <v>1078</v>
      </c>
      <c r="I104" s="122" t="str">
        <f>IF(K104&gt;1,VLOOKUP(K104,DB!$A$4:$B$500,2,0),"")</f>
        <v>WIDM</v>
      </c>
      <c r="J104" s="123" t="str">
        <f>IF(L104&gt;1,VLOOKUP(L104,DB!$A$4:$B$500,2,0),"")</f>
        <v/>
      </c>
      <c r="K104" s="124" t="s">
        <v>424</v>
      </c>
      <c r="L104" s="120"/>
      <c r="M104" s="115" t="str">
        <f>IF(B104&gt;1,VLOOKUP(B104,DB!$D$4:$F$800,3,0),"")</f>
        <v>PELITA</v>
      </c>
      <c r="N104" s="193"/>
      <c r="O104" s="128" t="str">
        <f t="shared" si="47"/>
        <v>RON</v>
      </c>
      <c r="Q104" s="64" t="str">
        <f t="shared" si="35"/>
        <v>A2</v>
      </c>
      <c r="R104" s="64" t="str">
        <f t="shared" si="36"/>
        <v>RON</v>
      </c>
      <c r="S104" s="64" t="str">
        <f t="shared" si="37"/>
        <v>ATR 72</v>
      </c>
      <c r="T104" s="64" t="str">
        <f t="shared" si="38"/>
        <v>PK-PAH</v>
      </c>
      <c r="U104" s="64" t="str">
        <f t="shared" si="39"/>
        <v>PELITA</v>
      </c>
      <c r="AC104" s="133"/>
      <c r="AD104" s="133">
        <f t="shared" si="40"/>
        <v>0.6916666667</v>
      </c>
      <c r="AE104" s="133" t="str">
        <f t="shared" si="48"/>
        <v>-</v>
      </c>
    </row>
    <row r="105">
      <c r="A105" s="168">
        <v>88.0</v>
      </c>
      <c r="B105" s="168" t="s">
        <v>301</v>
      </c>
      <c r="C105" s="146" t="str">
        <f>IF(B105&gt;1,VLOOKUP(B105,DB!$D$4:$E$800,2,0),"")</f>
        <v>A 320</v>
      </c>
      <c r="D105" s="259">
        <v>0.6277777777777778</v>
      </c>
      <c r="E105" s="231" t="b">
        <v>1</v>
      </c>
      <c r="F105" s="148">
        <v>0.9472222222222222</v>
      </c>
      <c r="G105" s="190" t="b">
        <v>1</v>
      </c>
      <c r="H105" s="228" t="s">
        <v>1164</v>
      </c>
      <c r="I105" s="221" t="s">
        <v>1085</v>
      </c>
      <c r="J105" s="150" t="s">
        <v>1081</v>
      </c>
      <c r="K105" s="169"/>
      <c r="L105" s="150"/>
      <c r="M105" s="168" t="str">
        <f>IF(B105&gt;1,VLOOKUP(B105,DB!$D$4:$F$800,3,0),"")</f>
        <v>BATIK AIR</v>
      </c>
      <c r="N105" s="200"/>
      <c r="O105" s="155" t="str">
        <f t="shared" si="47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0.6277777778</v>
      </c>
      <c r="AE105" s="133">
        <f t="shared" si="48"/>
        <v>0.9472222222</v>
      </c>
    </row>
    <row r="106">
      <c r="A106" s="115">
        <v>89.0</v>
      </c>
      <c r="B106" s="115" t="s">
        <v>197</v>
      </c>
      <c r="C106" s="117" t="str">
        <f>IF(B106&gt;1,VLOOKUP(B106,DB!$D$4:$E$800,2,0),"")</f>
        <v>A 320</v>
      </c>
      <c r="D106" s="252">
        <v>0.6680555555555555</v>
      </c>
      <c r="E106" s="229" t="b">
        <v>1</v>
      </c>
      <c r="F106" s="119">
        <v>0.6965277777777777</v>
      </c>
      <c r="G106" s="192" t="b">
        <v>1</v>
      </c>
      <c r="H106" s="230" t="s">
        <v>1080</v>
      </c>
      <c r="I106" s="122" t="str">
        <f>IF(K106&gt;1,VLOOKUP(K106,DB!$A$4:$B$500,2,0),"")</f>
        <v>WARR</v>
      </c>
      <c r="J106" s="123" t="str">
        <f>IF(L106&gt;1,VLOOKUP(L106,DB!$A$4:$B$500,2,0),"")</f>
        <v>WAHI</v>
      </c>
      <c r="K106" s="124" t="s">
        <v>214</v>
      </c>
      <c r="L106" s="120" t="s">
        <v>249</v>
      </c>
      <c r="M106" s="115" t="str">
        <f>IF(B106&gt;1,VLOOKUP(B106,DB!$D$4:$F$800,3,0),"")</f>
        <v>BATIK AIR</v>
      </c>
      <c r="N106" s="220"/>
      <c r="O106" s="128" t="str">
        <f t="shared" si="47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0.6680555556</v>
      </c>
      <c r="AE106" s="133">
        <f t="shared" si="48"/>
        <v>0.6965277778</v>
      </c>
    </row>
    <row r="107">
      <c r="A107" s="168">
        <v>90.0</v>
      </c>
      <c r="B107" s="168" t="s">
        <v>418</v>
      </c>
      <c r="C107" s="146" t="str">
        <f>IF(B107&gt;1,VLOOKUP(B107,DB!$D$4:$E$800,2,0),"")</f>
        <v>A 320</v>
      </c>
      <c r="D107" s="259">
        <v>0.6791666666666667</v>
      </c>
      <c r="E107" s="231" t="b">
        <v>1</v>
      </c>
      <c r="F107" s="148">
        <v>0.7194444444444444</v>
      </c>
      <c r="G107" s="190" t="b">
        <v>1</v>
      </c>
      <c r="H107" s="228" t="s">
        <v>1085</v>
      </c>
      <c r="I107" s="152" t="str">
        <f>IF(K107&gt;1,VLOOKUP(K107,DB!$A$4:$B$500,2,0),"")</f>
        <v>WARA</v>
      </c>
      <c r="J107" s="150" t="s">
        <v>1080</v>
      </c>
      <c r="K107" s="169" t="s">
        <v>485</v>
      </c>
      <c r="L107" s="150"/>
      <c r="M107" s="168" t="str">
        <f>IF(B107&gt;1,VLOOKUP(B107,DB!$D$4:$F$800,3,0),"")</f>
        <v>CITILINK</v>
      </c>
      <c r="N107" s="211"/>
      <c r="O107" s="155" t="str">
        <f t="shared" si="47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0.6791666667</v>
      </c>
      <c r="AE107" s="133">
        <f t="shared" si="48"/>
        <v>0.7194444444</v>
      </c>
    </row>
    <row r="108">
      <c r="A108" s="115">
        <v>91.0</v>
      </c>
      <c r="B108" s="115" t="s">
        <v>425</v>
      </c>
      <c r="C108" s="117" t="str">
        <f>IF(B108&gt;1,VLOOKUP(B108,DB!$D$4:$E$800,2,0),"")</f>
        <v>A 320</v>
      </c>
      <c r="D108" s="252">
        <v>0.675</v>
      </c>
      <c r="E108" s="229" t="b">
        <v>1</v>
      </c>
      <c r="F108" s="119">
        <v>0.70625</v>
      </c>
      <c r="G108" s="192" t="b">
        <v>1</v>
      </c>
      <c r="H108" s="230" t="s">
        <v>1084</v>
      </c>
      <c r="I108" s="122" t="str">
        <f>IF(K108&gt;1,VLOOKUP(K108,DB!$A$4:$B$500,2,0),"")</f>
        <v>WADD</v>
      </c>
      <c r="J108" s="123" t="str">
        <f>IF(L108&gt;1,VLOOKUP(L108,DB!$A$4:$B$500,2,0),"")</f>
        <v>WADD</v>
      </c>
      <c r="K108" s="124" t="s">
        <v>518</v>
      </c>
      <c r="L108" s="120" t="s">
        <v>516</v>
      </c>
      <c r="M108" s="115" t="str">
        <f>IF(B108&gt;1,VLOOKUP(B108,DB!$D$4:$F$800,3,0),"")</f>
        <v>CITILINK</v>
      </c>
      <c r="N108" s="220"/>
      <c r="O108" s="128" t="str">
        <f t="shared" si="47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0.675</v>
      </c>
      <c r="AE108" s="133">
        <f t="shared" si="48"/>
        <v>0.70625</v>
      </c>
    </row>
    <row r="109">
      <c r="A109" s="168">
        <v>92.0</v>
      </c>
      <c r="B109" s="168" t="s">
        <v>340</v>
      </c>
      <c r="C109" s="146" t="str">
        <f>IF(B109&gt;1,VLOOKUP(B109,DB!$D$4:$E$800,2,0),"")</f>
        <v>ATR 72</v>
      </c>
      <c r="D109" s="259">
        <v>0.6895833333333333</v>
      </c>
      <c r="E109" s="231" t="b">
        <v>1</v>
      </c>
      <c r="F109" s="148">
        <v>0.7340277777777777</v>
      </c>
      <c r="G109" s="190" t="b">
        <v>1</v>
      </c>
      <c r="H109" s="228" t="s">
        <v>1079</v>
      </c>
      <c r="I109" s="152" t="str">
        <f>IF(K109&gt;1,VLOOKUP(K109,DB!$A$4:$B$500,2,0),"")</f>
        <v>WAHH</v>
      </c>
      <c r="J109" s="150" t="s">
        <v>1076</v>
      </c>
      <c r="K109" s="169" t="s">
        <v>539</v>
      </c>
      <c r="L109" s="150"/>
      <c r="M109" s="168" t="str">
        <f>IF(B109&gt;1,VLOOKUP(B109,DB!$D$4:$F$800,3,0),"")</f>
        <v>CITILINK</v>
      </c>
      <c r="N109" s="211"/>
      <c r="O109" s="155" t="str">
        <f t="shared" si="47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0.6895833333</v>
      </c>
      <c r="AE109" s="133">
        <f t="shared" si="48"/>
        <v>0.7340277778</v>
      </c>
    </row>
    <row r="110">
      <c r="A110" s="115">
        <v>93.0</v>
      </c>
      <c r="B110" s="115" t="s">
        <v>321</v>
      </c>
      <c r="C110" s="117" t="str">
        <f>IF(B110&gt;1,VLOOKUP(B110,DB!$D$4:$E$800,2,0),"")</f>
        <v>A 320</v>
      </c>
      <c r="D110" s="252">
        <v>0.6826388888888889</v>
      </c>
      <c r="E110" s="229" t="b">
        <v>1</v>
      </c>
      <c r="F110" s="119">
        <v>0.7777777777777778</v>
      </c>
      <c r="G110" s="192" t="b">
        <v>1</v>
      </c>
      <c r="H110" s="230" t="s">
        <v>1077</v>
      </c>
      <c r="I110" s="122" t="str">
        <f>IF(K110&gt;1,VLOOKUP(K110,DB!$A$4:$B$500,2,0),"")</f>
        <v>WIPP</v>
      </c>
      <c r="J110" s="123" t="str">
        <f>IF(L110&gt;1,VLOOKUP(L110,DB!$A$4:$B$500,2,0),"")</f>
        <v>WIBB</v>
      </c>
      <c r="K110" s="124" t="s">
        <v>155</v>
      </c>
      <c r="L110" s="120" t="s">
        <v>177</v>
      </c>
      <c r="M110" s="115" t="str">
        <f>IF(B110&gt;1,VLOOKUP(B110,DB!$D$4:$F$800,3,0),"")</f>
        <v>BATIK AIR</v>
      </c>
      <c r="N110" s="193"/>
      <c r="O110" s="128" t="str">
        <f t="shared" si="47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0.6826388889</v>
      </c>
      <c r="AE110" s="133">
        <f t="shared" si="48"/>
        <v>0.7777777778</v>
      </c>
    </row>
    <row r="111">
      <c r="A111" s="168">
        <v>94.0</v>
      </c>
      <c r="B111" s="168" t="s">
        <v>1013</v>
      </c>
      <c r="C111" s="146" t="str">
        <f>IF(B111&gt;1,VLOOKUP(B111,DB!$D$4:$E$800,2,0),"")</f>
        <v>EMB 135</v>
      </c>
      <c r="D111" s="259">
        <v>0.7236111111111111</v>
      </c>
      <c r="E111" s="231" t="b">
        <v>1</v>
      </c>
      <c r="F111" s="148">
        <v>0.7680555555555556</v>
      </c>
      <c r="G111" s="190" t="b">
        <v>1</v>
      </c>
      <c r="H111" s="228" t="s">
        <v>1088</v>
      </c>
      <c r="I111" s="221" t="s">
        <v>1178</v>
      </c>
      <c r="J111" s="150" t="s">
        <v>1155</v>
      </c>
      <c r="K111" s="169"/>
      <c r="L111" s="150"/>
      <c r="M111" s="168" t="s">
        <v>1138</v>
      </c>
      <c r="N111" s="211"/>
      <c r="O111" s="155" t="str">
        <f t="shared" si="47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0.7236111111</v>
      </c>
      <c r="AE111" s="133">
        <f t="shared" si="48"/>
        <v>0.7680555556</v>
      </c>
    </row>
    <row r="112">
      <c r="A112" s="115">
        <v>95.0</v>
      </c>
      <c r="B112" s="115" t="s">
        <v>1034</v>
      </c>
      <c r="C112" s="117" t="str">
        <f>IF(B112&gt;1,VLOOKUP(B112,DB!$D$4:$E$800,2,0),"")</f>
        <v>ATR 42</v>
      </c>
      <c r="D112" s="252">
        <v>0.7006944444444444</v>
      </c>
      <c r="E112" s="229" t="b">
        <v>1</v>
      </c>
      <c r="F112" s="119">
        <v>0.7083333333333334</v>
      </c>
      <c r="G112" s="192" t="b">
        <v>1</v>
      </c>
      <c r="H112" s="230" t="s">
        <v>1100</v>
      </c>
      <c r="I112" s="219" t="s">
        <v>153</v>
      </c>
      <c r="J112" s="120" t="s">
        <v>1171</v>
      </c>
      <c r="K112" s="124"/>
      <c r="L112" s="120"/>
      <c r="M112" s="115" t="s">
        <v>698</v>
      </c>
      <c r="N112" s="220"/>
      <c r="O112" s="128" t="str">
        <f t="shared" si="47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0.7006944444</v>
      </c>
      <c r="AE112" s="133">
        <f t="shared" si="48"/>
        <v>0.7083333333</v>
      </c>
    </row>
    <row r="113">
      <c r="A113" s="168">
        <v>96.0</v>
      </c>
      <c r="B113" s="168" t="s">
        <v>628</v>
      </c>
      <c r="C113" s="146" t="str">
        <f>IF(B113&gt;1,VLOOKUP(B113,DB!$D$4:$E$800,2,0),"")</f>
        <v>B 738</v>
      </c>
      <c r="D113" s="259">
        <v>0.7215277777777778</v>
      </c>
      <c r="E113" s="231" t="b">
        <v>1</v>
      </c>
      <c r="F113" s="148">
        <v>0.7583333333333333</v>
      </c>
      <c r="G113" s="190" t="b">
        <v>1</v>
      </c>
      <c r="H113" s="228" t="s">
        <v>1087</v>
      </c>
      <c r="I113" s="152" t="str">
        <f>IF(K113&gt;1,VLOOKUP(K113,DB!$A$4:$B$500,2,0),"")</f>
        <v>WARR</v>
      </c>
      <c r="J113" s="153" t="str">
        <f>IF(L113&gt;1,VLOOKUP(L113,DB!$A$4:$B$500,2,0),"")</f>
        <v>WIEE</v>
      </c>
      <c r="K113" s="169" t="s">
        <v>77</v>
      </c>
      <c r="L113" s="150" t="s">
        <v>69</v>
      </c>
      <c r="M113" s="168" t="str">
        <f>IF(B113&gt;1,VLOOKUP(B113,DB!$D$4:$F$800,3,0),"")</f>
        <v>GARUDA</v>
      </c>
      <c r="N113" s="200"/>
      <c r="O113" s="155" t="str">
        <f t="shared" si="47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0.7215277778</v>
      </c>
      <c r="AE113" s="133">
        <f t="shared" si="48"/>
        <v>0.7583333333</v>
      </c>
    </row>
    <row r="114">
      <c r="A114" s="115">
        <v>97.0</v>
      </c>
      <c r="B114" s="115" t="s">
        <v>861</v>
      </c>
      <c r="C114" s="117" t="str">
        <f>IF(B114&gt;1,VLOOKUP(B114,DB!$D$4:$E$800,2,0),"")</f>
        <v>G VI</v>
      </c>
      <c r="D114" s="252">
        <v>0.7326388888888888</v>
      </c>
      <c r="E114" s="229" t="b">
        <v>1</v>
      </c>
      <c r="F114" s="119">
        <v>0.75625</v>
      </c>
      <c r="G114" s="192" t="b">
        <v>1</v>
      </c>
      <c r="H114" s="230" t="s">
        <v>1096</v>
      </c>
      <c r="I114" s="219" t="s">
        <v>1309</v>
      </c>
      <c r="J114" s="120" t="s">
        <v>1154</v>
      </c>
      <c r="K114" s="124"/>
      <c r="L114" s="120"/>
      <c r="M114" s="115" t="s">
        <v>1138</v>
      </c>
      <c r="N114" s="193"/>
      <c r="O114" s="128" t="str">
        <f t="shared" si="47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0.7326388889</v>
      </c>
      <c r="AE114" s="133">
        <f t="shared" si="48"/>
        <v>0.75625</v>
      </c>
    </row>
    <row r="115">
      <c r="A115" s="168">
        <v>98.0</v>
      </c>
      <c r="B115" s="168" t="s">
        <v>833</v>
      </c>
      <c r="C115" s="146" t="str">
        <f>IF(B115&gt;1,VLOOKUP(B115,DB!$D$4:$E$800,2,0),"")</f>
        <v>B 733</v>
      </c>
      <c r="D115" s="259">
        <v>0.7569444444444444</v>
      </c>
      <c r="E115" s="231" t="b">
        <v>1</v>
      </c>
      <c r="F115" s="148">
        <v>0.8020833333333334</v>
      </c>
      <c r="G115" s="190" t="b">
        <v>1</v>
      </c>
      <c r="H115" s="228" t="s">
        <v>1097</v>
      </c>
      <c r="I115" s="152" t="str">
        <f>IF(K115&gt;1,VLOOKUP(K115,DB!$A$4:$B$500,2,0),"")</f>
        <v>WAOO</v>
      </c>
      <c r="J115" s="153" t="str">
        <f>IF(L115&gt;1,VLOOKUP(L115,DB!$A$4:$B$500,2,0),"")</f>
        <v>WALL</v>
      </c>
      <c r="K115" s="169" t="s">
        <v>345</v>
      </c>
      <c r="L115" s="150" t="s">
        <v>349</v>
      </c>
      <c r="M115" s="168" t="str">
        <f>IF(B115&gt;1,VLOOKUP(B115,DB!$D$4:$F$800,3,0),"")</f>
        <v>TRIGANA</v>
      </c>
      <c r="N115" s="200"/>
      <c r="O115" s="155" t="str">
        <f t="shared" si="47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0.7569444444</v>
      </c>
      <c r="AE115" s="133">
        <f t="shared" si="48"/>
        <v>0.8020833333</v>
      </c>
    </row>
    <row r="116">
      <c r="A116" s="115">
        <v>99.0</v>
      </c>
      <c r="B116" s="115" t="s">
        <v>823</v>
      </c>
      <c r="C116" s="117" t="str">
        <f>IF(B116&gt;1,VLOOKUP(B116,DB!$D$4:$E$800,2,0),"")</f>
        <v>B 733</v>
      </c>
      <c r="D116" s="252">
        <v>0.75625</v>
      </c>
      <c r="E116" s="229" t="b">
        <v>1</v>
      </c>
      <c r="F116" s="119">
        <v>0.8791666666666667</v>
      </c>
      <c r="G116" s="192" t="b">
        <v>1</v>
      </c>
      <c r="H116" s="230" t="s">
        <v>1093</v>
      </c>
      <c r="I116" s="122" t="str">
        <f>IF(K116&gt;1,VLOOKUP(K116,DB!$A$4:$B$500,2,0),"")</f>
        <v>WAGG</v>
      </c>
      <c r="J116" s="123" t="str">
        <f>IF(L116&gt;1,VLOOKUP(L116,DB!$A$4:$B$500,2,0),"")</f>
        <v>WAAA</v>
      </c>
      <c r="K116" s="124" t="s">
        <v>304</v>
      </c>
      <c r="L116" s="120" t="s">
        <v>335</v>
      </c>
      <c r="M116" s="115" t="str">
        <f>IF(B116&gt;1,VLOOKUP(B116,DB!$D$4:$F$800,3,0),"")</f>
        <v>TRIGANA</v>
      </c>
      <c r="N116" s="220"/>
      <c r="O116" s="128" t="str">
        <f t="shared" si="47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0.75625</v>
      </c>
      <c r="AE116" s="133">
        <f t="shared" si="48"/>
        <v>0.8791666667</v>
      </c>
    </row>
    <row r="117">
      <c r="A117" s="168">
        <v>100.0</v>
      </c>
      <c r="B117" s="168" t="s">
        <v>827</v>
      </c>
      <c r="C117" s="146" t="str">
        <f>IF(B117&gt;1,VLOOKUP(B117,DB!$D$4:$E$800,2,0),"")</f>
        <v>B 733</v>
      </c>
      <c r="D117" s="259">
        <v>0.7472222222222222</v>
      </c>
      <c r="E117" s="231" t="b">
        <v>1</v>
      </c>
      <c r="F117" s="148">
        <v>0.9041666666666667</v>
      </c>
      <c r="G117" s="190" t="b">
        <v>1</v>
      </c>
      <c r="H117" s="228" t="s">
        <v>1085</v>
      </c>
      <c r="I117" s="152" t="str">
        <f>IF(K117&gt;1,VLOOKUP(K117,DB!$A$4:$B$500,2,0),"")</f>
        <v>WIOO</v>
      </c>
      <c r="J117" s="153" t="str">
        <f>IF(L117&gt;1,VLOOKUP(L117,DB!$A$4:$B$500,2,0),"")</f>
        <v>WAAA</v>
      </c>
      <c r="K117" s="169" t="s">
        <v>390</v>
      </c>
      <c r="L117" s="150" t="s">
        <v>324</v>
      </c>
      <c r="M117" s="168" t="str">
        <f>IF(B117&gt;1,VLOOKUP(B117,DB!$D$4:$F$800,3,0),"")</f>
        <v>TRIGANA</v>
      </c>
      <c r="N117" s="211"/>
      <c r="O117" s="155" t="str">
        <f t="shared" si="47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0.7472222222</v>
      </c>
      <c r="AE117" s="133">
        <f t="shared" si="48"/>
        <v>0.9041666667</v>
      </c>
    </row>
    <row r="118">
      <c r="A118" s="115">
        <v>101.0</v>
      </c>
      <c r="B118" s="115" t="s">
        <v>418</v>
      </c>
      <c r="C118" s="117" t="str">
        <f>IF(B118&gt;1,VLOOKUP(B118,DB!$D$4:$E$800,2,0),"")</f>
        <v>A 320</v>
      </c>
      <c r="D118" s="252">
        <v>0.7229166666666667</v>
      </c>
      <c r="E118" s="229" t="b">
        <v>1</v>
      </c>
      <c r="F118" s="119"/>
      <c r="G118" s="192" t="b">
        <v>0</v>
      </c>
      <c r="H118" s="230" t="s">
        <v>1080</v>
      </c>
      <c r="I118" s="219" t="s">
        <v>1085</v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>CITILINK</v>
      </c>
      <c r="N118" s="193"/>
      <c r="O118" s="128" t="str">
        <f t="shared" si="47"/>
        <v>RON</v>
      </c>
      <c r="Q118" s="64" t="str">
        <f t="shared" si="35"/>
        <v>A3</v>
      </c>
      <c r="R118" s="64" t="str">
        <f t="shared" si="36"/>
        <v>RON</v>
      </c>
      <c r="S118" s="64" t="str">
        <f t="shared" si="37"/>
        <v>A 320</v>
      </c>
      <c r="T118" s="64" t="str">
        <f t="shared" si="38"/>
        <v>PK-GQK</v>
      </c>
      <c r="U118" s="64" t="str">
        <f t="shared" si="39"/>
        <v>CITILINK</v>
      </c>
      <c r="AC118" s="133"/>
      <c r="AD118" s="133">
        <f t="shared" si="40"/>
        <v>0.7229166667</v>
      </c>
      <c r="AE118" s="133" t="str">
        <f t="shared" si="48"/>
        <v>-</v>
      </c>
    </row>
    <row r="119">
      <c r="A119" s="168">
        <v>102.0</v>
      </c>
      <c r="B119" s="168" t="s">
        <v>340</v>
      </c>
      <c r="C119" s="146" t="str">
        <f>IF(B119&gt;1,VLOOKUP(B119,DB!$D$4:$E$800,2,0),"")</f>
        <v>ATR 72</v>
      </c>
      <c r="D119" s="259">
        <v>0.7375</v>
      </c>
      <c r="E119" s="231" t="b">
        <v>1</v>
      </c>
      <c r="F119" s="148"/>
      <c r="G119" s="190" t="b">
        <v>0</v>
      </c>
      <c r="H119" s="228" t="s">
        <v>1076</v>
      </c>
      <c r="I119" s="221" t="s">
        <v>1079</v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>CITILINK</v>
      </c>
      <c r="N119" s="200"/>
      <c r="O119" s="155" t="str">
        <f t="shared" si="47"/>
        <v>RON</v>
      </c>
      <c r="Q119" s="64" t="str">
        <f t="shared" si="35"/>
        <v>A1</v>
      </c>
      <c r="R119" s="64" t="str">
        <f t="shared" si="36"/>
        <v>RON</v>
      </c>
      <c r="S119" s="64" t="str">
        <f t="shared" si="37"/>
        <v>ATR 72</v>
      </c>
      <c r="T119" s="64" t="str">
        <f t="shared" si="38"/>
        <v>PK-GJT</v>
      </c>
      <c r="U119" s="64" t="str">
        <f t="shared" si="39"/>
        <v>CITILINK</v>
      </c>
      <c r="AC119" s="133"/>
      <c r="AD119" s="133">
        <f t="shared" si="40"/>
        <v>0.7375</v>
      </c>
      <c r="AE119" s="133" t="str">
        <f t="shared" si="48"/>
        <v>-</v>
      </c>
    </row>
    <row r="120">
      <c r="A120" s="115">
        <v>103.0</v>
      </c>
      <c r="B120" s="115" t="s">
        <v>754</v>
      </c>
      <c r="C120" s="117" t="str">
        <f>IF(B120&gt;1,VLOOKUP(B120,DB!$D$4:$E$800,2,0),"")</f>
        <v>EMB 135</v>
      </c>
      <c r="D120" s="252">
        <v>0.7652777777777777</v>
      </c>
      <c r="E120" s="229" t="b">
        <v>1</v>
      </c>
      <c r="F120" s="119">
        <v>0.78125</v>
      </c>
      <c r="G120" s="192" t="b">
        <v>1</v>
      </c>
      <c r="H120" s="230" t="s">
        <v>1092</v>
      </c>
      <c r="I120" s="219" t="s">
        <v>1372</v>
      </c>
      <c r="J120" s="120" t="s">
        <v>1171</v>
      </c>
      <c r="K120" s="124"/>
      <c r="L120" s="120"/>
      <c r="M120" s="115" t="str">
        <f>IF(B120&gt;1,VLOOKUP(B120,DB!$D$4:$F$800,3,0),"")</f>
        <v>PREMI</v>
      </c>
      <c r="N120" s="193"/>
      <c r="O120" s="128" t="str">
        <f t="shared" si="47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0.7652777778</v>
      </c>
      <c r="AE120" s="133">
        <f t="shared" si="48"/>
        <v>0.78125</v>
      </c>
    </row>
    <row r="121">
      <c r="A121" s="168">
        <v>104.0</v>
      </c>
      <c r="B121" s="168" t="s">
        <v>186</v>
      </c>
      <c r="C121" s="146" t="str">
        <f>IF(B121&gt;1,VLOOKUP(B121,DB!$D$4:$E$800,2,0),"")</f>
        <v>A 320</v>
      </c>
      <c r="D121" s="259">
        <v>0.78125</v>
      </c>
      <c r="E121" s="231" t="b">
        <v>1</v>
      </c>
      <c r="F121" s="148">
        <v>0.8305555555555556</v>
      </c>
      <c r="G121" s="190" t="b">
        <v>1</v>
      </c>
      <c r="H121" s="228" t="s">
        <v>1084</v>
      </c>
      <c r="I121" s="152" t="str">
        <f>IF(K121&gt;1,VLOOKUP(K121,DB!$A$4:$B$500,2,0),"")</f>
        <v>WIMM</v>
      </c>
      <c r="J121" s="153" t="str">
        <f>IF(L121&gt;1,VLOOKUP(L121,DB!$A$4:$B$500,2,0),"")</f>
        <v>WARR</v>
      </c>
      <c r="K121" s="169" t="s">
        <v>139</v>
      </c>
      <c r="L121" s="150" t="s">
        <v>228</v>
      </c>
      <c r="M121" s="168" t="str">
        <f>IF(B121&gt;1,VLOOKUP(B121,DB!$D$4:$F$800,3,0),"")</f>
        <v>BATIK AIR</v>
      </c>
      <c r="N121" s="200"/>
      <c r="O121" s="155" t="str">
        <f t="shared" si="47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0.78125</v>
      </c>
      <c r="AE121" s="133">
        <f t="shared" si="48"/>
        <v>0.8305555556</v>
      </c>
    </row>
    <row r="122">
      <c r="A122" s="115">
        <v>105.0</v>
      </c>
      <c r="B122" s="115" t="s">
        <v>303</v>
      </c>
      <c r="C122" s="117" t="str">
        <f>IF(B122&gt;1,VLOOKUP(B122,DB!$D$4:$E$800,2,0),"")</f>
        <v>A 320</v>
      </c>
      <c r="D122" s="252">
        <v>0.7909722222222222</v>
      </c>
      <c r="E122" s="229" t="b">
        <v>1</v>
      </c>
      <c r="F122" s="119">
        <v>0.8305555555555556</v>
      </c>
      <c r="G122" s="192" t="b">
        <v>1</v>
      </c>
      <c r="H122" s="230" t="s">
        <v>1077</v>
      </c>
      <c r="I122" s="122" t="str">
        <f>IF(K122&gt;1,VLOOKUP(K122,DB!$A$4:$B$500,2,0),"")</f>
        <v>WIEE</v>
      </c>
      <c r="J122" s="123" t="str">
        <f>IF(L122&gt;1,VLOOKUP(L122,DB!$A$4:$B$500,2,0),"")</f>
        <v>WIPP</v>
      </c>
      <c r="K122" s="124" t="s">
        <v>181</v>
      </c>
      <c r="L122" s="120" t="s">
        <v>161</v>
      </c>
      <c r="M122" s="115" t="str">
        <f>IF(B122&gt;1,VLOOKUP(B122,DB!$D$4:$F$800,3,0),"")</f>
        <v>BATIK AIR</v>
      </c>
      <c r="N122" s="193"/>
      <c r="O122" s="128" t="str">
        <f t="shared" si="47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0.7909722222</v>
      </c>
      <c r="AE122" s="133">
        <f t="shared" si="48"/>
        <v>0.8305555556</v>
      </c>
    </row>
    <row r="123">
      <c r="A123" s="168">
        <v>106.0</v>
      </c>
      <c r="B123" s="168" t="s">
        <v>861</v>
      </c>
      <c r="C123" s="146" t="str">
        <f>IF(B123&gt;1,VLOOKUP(B123,DB!$D$4:$E$800,2,0),"")</f>
        <v>G VI</v>
      </c>
      <c r="D123" s="259">
        <v>0.7631944444444444</v>
      </c>
      <c r="E123" s="231" t="b">
        <v>1</v>
      </c>
      <c r="F123" s="148"/>
      <c r="G123" s="190" t="b">
        <v>0</v>
      </c>
      <c r="H123" s="228" t="s">
        <v>1154</v>
      </c>
      <c r="I123" s="221" t="s">
        <v>1096</v>
      </c>
      <c r="J123" s="153" t="str">
        <f>IF(L123&gt;1,VLOOKUP(L123,DB!$A$4:$B$500,2,0),"")</f>
        <v/>
      </c>
      <c r="K123" s="169"/>
      <c r="L123" s="150"/>
      <c r="M123" s="168" t="s">
        <v>1138</v>
      </c>
      <c r="N123" s="200"/>
      <c r="O123" s="155" t="str">
        <f t="shared" si="47"/>
        <v>RON</v>
      </c>
      <c r="Q123" s="64" t="str">
        <f t="shared" si="35"/>
        <v>SA17</v>
      </c>
      <c r="R123" s="64" t="str">
        <f t="shared" si="36"/>
        <v>RON</v>
      </c>
      <c r="S123" s="64" t="str">
        <f t="shared" si="37"/>
        <v>G VI</v>
      </c>
      <c r="T123" s="64" t="str">
        <f t="shared" si="38"/>
        <v>N-61WX</v>
      </c>
      <c r="U123" s="64" t="str">
        <f t="shared" si="39"/>
        <v>KARISMA</v>
      </c>
      <c r="AC123" s="133"/>
      <c r="AD123" s="133">
        <f t="shared" si="40"/>
        <v>0.7631944444</v>
      </c>
      <c r="AE123" s="133" t="str">
        <f t="shared" si="48"/>
        <v>-</v>
      </c>
    </row>
    <row r="124">
      <c r="A124" s="115">
        <v>107.0</v>
      </c>
      <c r="B124" s="115" t="s">
        <v>1013</v>
      </c>
      <c r="C124" s="117" t="str">
        <f>IF(B124&gt;1,VLOOKUP(B124,DB!$D$4:$E$800,2,0),"")</f>
        <v>EMB 135</v>
      </c>
      <c r="D124" s="252">
        <v>0.775</v>
      </c>
      <c r="E124" s="229" t="b">
        <v>1</v>
      </c>
      <c r="F124" s="119"/>
      <c r="G124" s="192" t="b">
        <v>0</v>
      </c>
      <c r="H124" s="230" t="s">
        <v>1155</v>
      </c>
      <c r="I124" s="219" t="s">
        <v>1088</v>
      </c>
      <c r="J124" s="123" t="str">
        <f>IF(L124&gt;1,VLOOKUP(L124,DB!$A$4:$B$500,2,0),"")</f>
        <v/>
      </c>
      <c r="K124" s="124"/>
      <c r="L124" s="120"/>
      <c r="M124" s="115" t="s">
        <v>1138</v>
      </c>
      <c r="N124" s="193"/>
      <c r="O124" s="128" t="str">
        <f t="shared" si="47"/>
        <v>RON</v>
      </c>
      <c r="Q124" s="64" t="str">
        <f t="shared" si="35"/>
        <v>SA19</v>
      </c>
      <c r="R124" s="64" t="str">
        <f t="shared" si="36"/>
        <v>RON</v>
      </c>
      <c r="S124" s="64" t="str">
        <f t="shared" si="37"/>
        <v>EMB 135</v>
      </c>
      <c r="T124" s="64" t="str">
        <f t="shared" si="38"/>
        <v>T7-GBS</v>
      </c>
      <c r="U124" s="64" t="str">
        <f t="shared" si="39"/>
        <v>KARISMA</v>
      </c>
      <c r="AC124" s="133"/>
      <c r="AD124" s="133">
        <f t="shared" si="40"/>
        <v>0.775</v>
      </c>
      <c r="AE124" s="133" t="str">
        <f t="shared" si="48"/>
        <v>-</v>
      </c>
    </row>
    <row r="125">
      <c r="A125" s="168">
        <v>108.0</v>
      </c>
      <c r="B125" s="168" t="s">
        <v>760</v>
      </c>
      <c r="C125" s="146" t="str">
        <f>IF(B125&gt;1,VLOOKUP(B125,DB!$D$4:$E$800,2,0),"")</f>
        <v>PH 300</v>
      </c>
      <c r="D125" s="259">
        <v>0.7777777777777778</v>
      </c>
      <c r="E125" s="231" t="b">
        <v>1</v>
      </c>
      <c r="F125" s="148">
        <v>0.7840277777777778</v>
      </c>
      <c r="G125" s="190" t="b">
        <v>1</v>
      </c>
      <c r="H125" s="228" t="s">
        <v>1096</v>
      </c>
      <c r="I125" s="221" t="s">
        <v>1333</v>
      </c>
      <c r="J125" s="150" t="s">
        <v>1171</v>
      </c>
      <c r="K125" s="169"/>
      <c r="L125" s="172"/>
      <c r="M125" s="168" t="str">
        <f>IF(B125&gt;1,VLOOKUP(B125,DB!$D$4:$F$800,3,0),"")</f>
        <v>PURAWISATA</v>
      </c>
      <c r="N125" s="200"/>
      <c r="O125" s="155" t="str">
        <f t="shared" si="47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0.7777777778</v>
      </c>
      <c r="AE125" s="133">
        <f t="shared" si="48"/>
        <v>0.7840277778</v>
      </c>
    </row>
    <row r="126">
      <c r="A126" s="115">
        <v>109.0</v>
      </c>
      <c r="B126" s="115" t="s">
        <v>197</v>
      </c>
      <c r="C126" s="117" t="str">
        <f>IF(B126&gt;1,VLOOKUP(B126,DB!$D$4:$E$800,2,0),"")</f>
        <v>A 320</v>
      </c>
      <c r="D126" s="252">
        <v>0.8229166666666666</v>
      </c>
      <c r="E126" s="229" t="b">
        <v>1</v>
      </c>
      <c r="F126" s="119"/>
      <c r="G126" s="192" t="b">
        <v>0</v>
      </c>
      <c r="H126" s="230" t="s">
        <v>1079</v>
      </c>
      <c r="I126" s="122" t="str">
        <f>IF(K126&gt;1,VLOOKUP(K126,DB!$A$4:$B$500,2,0),"")</f>
        <v>WAHI</v>
      </c>
      <c r="J126" s="123" t="str">
        <f>IF(L126&gt;1,VLOOKUP(L126,DB!$A$4:$B$500,2,0),"")</f>
        <v/>
      </c>
      <c r="K126" s="124" t="s">
        <v>230</v>
      </c>
      <c r="L126" s="120"/>
      <c r="M126" s="115" t="str">
        <f>IF(B126&gt;1,VLOOKUP(B126,DB!$D$4:$F$800,3,0),"")</f>
        <v>BATIK AIR</v>
      </c>
      <c r="N126" s="193"/>
      <c r="O126" s="128" t="str">
        <f t="shared" si="47"/>
        <v>RON</v>
      </c>
      <c r="Q126" s="64" t="str">
        <f t="shared" si="35"/>
        <v>B7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PK-LAT</v>
      </c>
      <c r="U126" s="64" t="str">
        <f t="shared" si="39"/>
        <v>BATIK AIR</v>
      </c>
      <c r="AC126" s="133"/>
      <c r="AD126" s="133">
        <f t="shared" si="40"/>
        <v>0.8229166667</v>
      </c>
      <c r="AE126" s="133" t="str">
        <f t="shared" si="48"/>
        <v>-</v>
      </c>
    </row>
    <row r="127">
      <c r="A127" s="168">
        <v>110.0</v>
      </c>
      <c r="B127" s="168" t="s">
        <v>559</v>
      </c>
      <c r="C127" s="146" t="str">
        <f>IF(B127&gt;1,VLOOKUP(B127,DB!$D$4:$E$800,2,0),"")</f>
        <v>B 738</v>
      </c>
      <c r="D127" s="259">
        <v>0.8173611111111111</v>
      </c>
      <c r="E127" s="231" t="b">
        <v>1</v>
      </c>
      <c r="F127" s="148"/>
      <c r="G127" s="190" t="b">
        <v>0</v>
      </c>
      <c r="H127" s="228" t="s">
        <v>1087</v>
      </c>
      <c r="I127" s="152" t="str">
        <f>IF(K127&gt;1,VLOOKUP(K127,DB!$A$4:$B$500,2,0),"")</f>
        <v>WIEE</v>
      </c>
      <c r="J127" s="153" t="str">
        <f>IF(L127&gt;1,VLOOKUP(L127,DB!$A$4:$B$500,2,0),"")</f>
        <v/>
      </c>
      <c r="K127" s="169" t="s">
        <v>66</v>
      </c>
      <c r="L127" s="172"/>
      <c r="M127" s="168" t="str">
        <f>IF(B127&gt;1,VLOOKUP(B127,DB!$D$4:$F$800,3,0),"")</f>
        <v>GARUDA</v>
      </c>
      <c r="N127" s="271"/>
      <c r="O127" s="155" t="str">
        <f t="shared" si="47"/>
        <v>RON</v>
      </c>
      <c r="Q127" s="64" t="str">
        <f t="shared" si="35"/>
        <v>B2</v>
      </c>
      <c r="R127" s="64" t="str">
        <f t="shared" si="36"/>
        <v>RON</v>
      </c>
      <c r="S127" s="64" t="str">
        <f t="shared" si="37"/>
        <v>B 738</v>
      </c>
      <c r="T127" s="64" t="str">
        <f t="shared" si="38"/>
        <v>PK-GFP</v>
      </c>
      <c r="U127" s="64" t="str">
        <f t="shared" si="39"/>
        <v>GARUDA</v>
      </c>
      <c r="AC127" s="133"/>
      <c r="AD127" s="133">
        <f t="shared" si="40"/>
        <v>0.8173611111</v>
      </c>
      <c r="AE127" s="133" t="str">
        <f t="shared" si="48"/>
        <v>-</v>
      </c>
    </row>
    <row r="128">
      <c r="A128" s="115">
        <v>111.0</v>
      </c>
      <c r="B128" s="115" t="s">
        <v>299</v>
      </c>
      <c r="C128" s="117" t="str">
        <f>IF(B128&gt;1,VLOOKUP(B128,DB!$D$4:$E$800,2,0),"")</f>
        <v>A 320</v>
      </c>
      <c r="D128" s="252">
        <v>0.8576388888888888</v>
      </c>
      <c r="E128" s="229" t="b">
        <v>1</v>
      </c>
      <c r="F128" s="119">
        <v>0.9305555555555556</v>
      </c>
      <c r="G128" s="192" t="b">
        <v>1</v>
      </c>
      <c r="H128" s="230" t="s">
        <v>1084</v>
      </c>
      <c r="I128" s="122" t="str">
        <f>IF(K128&gt;1,VLOOKUP(K128,DB!$A$4:$B$500,2,0),"")</f>
        <v>WARR</v>
      </c>
      <c r="J128" s="120" t="s">
        <v>1088</v>
      </c>
      <c r="K128" s="124" t="s">
        <v>200</v>
      </c>
      <c r="L128" s="120"/>
      <c r="M128" s="115" t="str">
        <f>IF(B128&gt;1,VLOOKUP(B128,DB!$D$4:$F$800,3,0),"")</f>
        <v>BATIK AIR</v>
      </c>
      <c r="N128" s="193"/>
      <c r="O128" s="128" t="str">
        <f t="shared" si="47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0.8576388889</v>
      </c>
      <c r="AE128" s="133">
        <f t="shared" si="48"/>
        <v>0.9305555556</v>
      </c>
    </row>
    <row r="129">
      <c r="A129" s="168">
        <v>112.0</v>
      </c>
      <c r="B129" s="168" t="s">
        <v>1035</v>
      </c>
      <c r="C129" s="146" t="str">
        <f>IF(B129&gt;1,VLOOKUP(B129,DB!$D$4:$E$800,2,0),"")</f>
        <v>G VI</v>
      </c>
      <c r="D129" s="259">
        <v>0.8881944444444444</v>
      </c>
      <c r="E129" s="231" t="b">
        <v>1</v>
      </c>
      <c r="F129" s="148">
        <v>0.9763888888888889</v>
      </c>
      <c r="G129" s="190" t="b">
        <v>1</v>
      </c>
      <c r="H129" s="228" t="s">
        <v>1077</v>
      </c>
      <c r="I129" s="221" t="s">
        <v>1373</v>
      </c>
      <c r="J129" s="150" t="s">
        <v>1156</v>
      </c>
      <c r="K129" s="169"/>
      <c r="L129" s="172"/>
      <c r="M129" s="168" t="s">
        <v>1236</v>
      </c>
      <c r="N129" s="200"/>
      <c r="O129" s="155" t="str">
        <f t="shared" si="47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0.8881944444</v>
      </c>
      <c r="AE129" s="133">
        <f t="shared" si="48"/>
        <v>0.9763888889</v>
      </c>
    </row>
    <row r="130">
      <c r="A130" s="115">
        <v>113.0</v>
      </c>
      <c r="B130" s="115" t="s">
        <v>929</v>
      </c>
      <c r="C130" s="117" t="str">
        <f>IF(B130&gt;1,VLOOKUP(B130,DB!$D$4:$E$800,2,0),"")</f>
        <v>G V</v>
      </c>
      <c r="D130" s="252">
        <v>0.9013888888888889</v>
      </c>
      <c r="E130" s="229" t="b">
        <v>1</v>
      </c>
      <c r="F130" s="119">
        <v>0.9263888888888889</v>
      </c>
      <c r="G130" s="192" t="b">
        <v>1</v>
      </c>
      <c r="H130" s="230" t="s">
        <v>1100</v>
      </c>
      <c r="I130" s="219" t="s">
        <v>1178</v>
      </c>
      <c r="J130" s="120" t="s">
        <v>1165</v>
      </c>
      <c r="K130" s="124"/>
      <c r="L130" s="120"/>
      <c r="M130" s="115" t="s">
        <v>1138</v>
      </c>
      <c r="N130" s="220"/>
      <c r="O130" s="128" t="str">
        <f t="shared" si="47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0.9013888889</v>
      </c>
      <c r="AE130" s="133">
        <f t="shared" si="48"/>
        <v>0.9263888889</v>
      </c>
    </row>
    <row r="131">
      <c r="A131" s="168">
        <v>114.0</v>
      </c>
      <c r="B131" s="168" t="s">
        <v>420</v>
      </c>
      <c r="C131" s="146" t="str">
        <f>IF(B131&gt;1,VLOOKUP(B131,DB!$D$4:$E$800,2,0),"")</f>
        <v>A 320</v>
      </c>
      <c r="D131" s="259">
        <v>0.9416666666666667</v>
      </c>
      <c r="E131" s="231" t="b">
        <v>1</v>
      </c>
      <c r="F131" s="149"/>
      <c r="G131" s="190" t="b">
        <v>0</v>
      </c>
      <c r="H131" s="228" t="s">
        <v>1085</v>
      </c>
      <c r="I131" s="152" t="str">
        <f>IF(K131&gt;1,VLOOKUP(K131,DB!$A$4:$B$500,2,0),"")</f>
        <v>WIMM</v>
      </c>
      <c r="J131" s="153" t="str">
        <f>IF(L131&gt;1,VLOOKUP(L131,DB!$A$4:$B$500,2,0),"")</f>
        <v/>
      </c>
      <c r="K131" s="169" t="s">
        <v>441</v>
      </c>
      <c r="L131" s="172"/>
      <c r="M131" s="168" t="str">
        <f>IF(B131&gt;1,VLOOKUP(B131,DB!$D$4:$F$800,3,0),"")</f>
        <v>CITILINK</v>
      </c>
      <c r="N131" s="200"/>
      <c r="O131" s="155" t="str">
        <f t="shared" si="47"/>
        <v>RON</v>
      </c>
      <c r="Q131" s="64" t="str">
        <f t="shared" si="35"/>
        <v>B9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PK-GQL</v>
      </c>
      <c r="U131" s="64" t="str">
        <f t="shared" si="39"/>
        <v>CITILINK</v>
      </c>
      <c r="AC131" s="133"/>
      <c r="AD131" s="133">
        <f t="shared" si="40"/>
        <v>0.9416666667</v>
      </c>
      <c r="AE131" s="133" t="str">
        <f t="shared" si="48"/>
        <v>-</v>
      </c>
    </row>
    <row r="132">
      <c r="A132" s="115">
        <v>115.0</v>
      </c>
      <c r="B132" s="115" t="s">
        <v>708</v>
      </c>
      <c r="C132" s="117" t="str">
        <f>IF(B132&gt;1,VLOOKUP(B132,DB!$D$4:$E$800,2,0),"")</f>
        <v>BBJ</v>
      </c>
      <c r="D132" s="252">
        <v>0.9715277777777778</v>
      </c>
      <c r="E132" s="229" t="b">
        <v>1</v>
      </c>
      <c r="F132" s="166"/>
      <c r="G132" s="192" t="b">
        <v>0</v>
      </c>
      <c r="H132" s="230" t="s">
        <v>1096</v>
      </c>
      <c r="I132" s="219" t="s">
        <v>1227</v>
      </c>
      <c r="J132" s="120" t="s">
        <v>1164</v>
      </c>
      <c r="K132" s="124"/>
      <c r="L132" s="125"/>
      <c r="M132" s="115" t="str">
        <f>IF(B132&gt;1,VLOOKUP(B132,DB!$D$4:$F$800,3,0),"")</f>
        <v>JIP</v>
      </c>
      <c r="N132" s="193"/>
      <c r="O132" s="128" t="str">
        <f t="shared" si="47"/>
        <v>RON</v>
      </c>
      <c r="Q132" s="64" t="str">
        <f t="shared" si="35"/>
        <v>B4</v>
      </c>
      <c r="R132" s="64" t="str">
        <f t="shared" si="36"/>
        <v>RON</v>
      </c>
      <c r="S132" s="64" t="str">
        <f t="shared" si="37"/>
        <v>BBJ</v>
      </c>
      <c r="T132" s="64" t="str">
        <f t="shared" si="38"/>
        <v>T7-777</v>
      </c>
      <c r="U132" s="64" t="str">
        <f t="shared" si="39"/>
        <v>JIP</v>
      </c>
      <c r="AC132" s="133"/>
      <c r="AD132" s="133">
        <f t="shared" si="40"/>
        <v>0.9715277778</v>
      </c>
      <c r="AE132" s="133" t="str">
        <f t="shared" si="48"/>
        <v>-</v>
      </c>
    </row>
    <row r="133">
      <c r="A133" s="168">
        <v>116.0</v>
      </c>
      <c r="B133" s="168" t="s">
        <v>705</v>
      </c>
      <c r="C133" s="146" t="str">
        <f>IF(B133&gt;1,VLOOKUP(B133,DB!$D$4:$E$800,2,0),"")</f>
        <v>CT 680</v>
      </c>
      <c r="D133" s="259">
        <v>0.975</v>
      </c>
      <c r="E133" s="231" t="b">
        <v>1</v>
      </c>
      <c r="F133" s="148"/>
      <c r="G133" s="190" t="b">
        <v>0</v>
      </c>
      <c r="H133" s="228" t="s">
        <v>1092</v>
      </c>
      <c r="I133" s="221" t="s">
        <v>1227</v>
      </c>
      <c r="J133" s="150" t="s">
        <v>1135</v>
      </c>
      <c r="K133" s="169"/>
      <c r="L133" s="150"/>
      <c r="M133" s="168" t="str">
        <f>IF(B133&gt;1,VLOOKUP(B133,DB!$D$4:$F$800,3,0),"")</f>
        <v>JIP</v>
      </c>
      <c r="N133" s="271" t="s">
        <v>1260</v>
      </c>
      <c r="O133" s="155" t="str">
        <f t="shared" si="47"/>
        <v>RON</v>
      </c>
      <c r="Q133" s="64" t="str">
        <f t="shared" si="35"/>
        <v>B3</v>
      </c>
      <c r="R133" s="64" t="str">
        <f t="shared" si="36"/>
        <v>RON</v>
      </c>
      <c r="S133" s="64" t="str">
        <f t="shared" si="37"/>
        <v>CT 680</v>
      </c>
      <c r="T133" s="64" t="str">
        <f t="shared" si="38"/>
        <v>N-977JH</v>
      </c>
      <c r="U133" s="64" t="str">
        <f t="shared" si="39"/>
        <v>JIP</v>
      </c>
      <c r="AC133" s="133"/>
      <c r="AD133" s="133">
        <f t="shared" si="40"/>
        <v>0.975</v>
      </c>
      <c r="AE133" s="133" t="str">
        <f t="shared" si="48"/>
        <v>-</v>
      </c>
    </row>
    <row r="134">
      <c r="A134" s="272">
        <v>117.0</v>
      </c>
      <c r="B134" s="115" t="s">
        <v>929</v>
      </c>
      <c r="C134" s="117" t="str">
        <f>IF(B134&gt;1,VLOOKUP(B134,DB!$D$4:$E$800,2,0),"")</f>
        <v>G V</v>
      </c>
      <c r="D134" s="273">
        <v>0.9333333333333333</v>
      </c>
      <c r="E134" s="274" t="b">
        <v>1</v>
      </c>
      <c r="F134" s="275"/>
      <c r="G134" s="276" t="b">
        <v>0</v>
      </c>
      <c r="H134" s="277" t="s">
        <v>1165</v>
      </c>
      <c r="I134" s="219" t="s">
        <v>1100</v>
      </c>
      <c r="J134" s="123" t="str">
        <f>IF(L134&gt;1,VLOOKUP(L134,DB!$A$4:$B$500,2,0),"")</f>
        <v/>
      </c>
      <c r="K134" s="278"/>
      <c r="L134" s="279"/>
      <c r="M134" s="115" t="s">
        <v>1138</v>
      </c>
      <c r="N134" s="280"/>
      <c r="O134" s="281" t="str">
        <f t="shared" si="47"/>
        <v>RON</v>
      </c>
      <c r="Q134" s="64" t="str">
        <f t="shared" si="35"/>
        <v>SA22</v>
      </c>
      <c r="R134" s="64" t="str">
        <f t="shared" si="36"/>
        <v>RON</v>
      </c>
      <c r="S134" s="64" t="str">
        <f t="shared" si="37"/>
        <v>G V</v>
      </c>
      <c r="T134" s="64" t="str">
        <f t="shared" si="38"/>
        <v>T7-RSG</v>
      </c>
      <c r="U134" s="64" t="str">
        <f t="shared" si="39"/>
        <v>KARISMA</v>
      </c>
      <c r="AC134" s="133"/>
      <c r="AD134" s="133">
        <f t="shared" si="40"/>
        <v>0.9333333333</v>
      </c>
      <c r="AE134" s="133" t="str">
        <f t="shared" si="48"/>
        <v>-</v>
      </c>
    </row>
    <row r="135">
      <c r="A135" s="168">
        <v>118.0</v>
      </c>
      <c r="B135" s="168" t="s">
        <v>299</v>
      </c>
      <c r="C135" s="146" t="str">
        <f>IF(B135&gt;1,VLOOKUP(B135,DB!$D$4:$E$800,2,0),"")</f>
        <v>A 320</v>
      </c>
      <c r="D135" s="259">
        <v>0.9326388888888889</v>
      </c>
      <c r="E135" s="231" t="b">
        <v>1</v>
      </c>
      <c r="F135" s="148"/>
      <c r="G135" s="190" t="b">
        <v>0</v>
      </c>
      <c r="H135" s="228" t="s">
        <v>1088</v>
      </c>
      <c r="I135" s="221" t="s">
        <v>1088</v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>BATIK AIR</v>
      </c>
      <c r="N135" s="200"/>
      <c r="O135" s="155" t="str">
        <f t="shared" si="47"/>
        <v>RON</v>
      </c>
      <c r="Q135" s="64" t="str">
        <f t="shared" si="35"/>
        <v>B10</v>
      </c>
      <c r="R135" s="64" t="str">
        <f t="shared" si="36"/>
        <v>RON</v>
      </c>
      <c r="S135" s="64" t="str">
        <f t="shared" si="37"/>
        <v>A 320</v>
      </c>
      <c r="T135" s="64" t="str">
        <f t="shared" si="38"/>
        <v>PK-LUQ</v>
      </c>
      <c r="U135" s="64" t="str">
        <f t="shared" si="39"/>
        <v>BATIK AIR</v>
      </c>
      <c r="AC135" s="133"/>
      <c r="AD135" s="133">
        <f t="shared" si="40"/>
        <v>0.9326388889</v>
      </c>
      <c r="AE135" s="133" t="str">
        <f t="shared" si="48"/>
        <v>-</v>
      </c>
    </row>
    <row r="136">
      <c r="A136" s="272">
        <v>119.0</v>
      </c>
      <c r="B136" s="115" t="s">
        <v>166</v>
      </c>
      <c r="C136" s="117" t="str">
        <f>IF(B136&gt;1,VLOOKUP(B136,DB!$D$4:$E$800,2,0),"")</f>
        <v>A 320</v>
      </c>
      <c r="D136" s="273">
        <v>0.9444444444444444</v>
      </c>
      <c r="E136" s="274" t="b">
        <v>1</v>
      </c>
      <c r="F136" s="275"/>
      <c r="G136" s="276" t="b">
        <v>0</v>
      </c>
      <c r="H136" s="277" t="s">
        <v>1084</v>
      </c>
      <c r="I136" s="219" t="s">
        <v>1081</v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>BATIK AIR</v>
      </c>
      <c r="N136" s="280"/>
      <c r="O136" s="281" t="str">
        <f t="shared" si="47"/>
        <v>RON</v>
      </c>
      <c r="Q136" s="64" t="str">
        <f t="shared" si="35"/>
        <v>B1</v>
      </c>
      <c r="R136" s="64" t="str">
        <f t="shared" si="36"/>
        <v>RON</v>
      </c>
      <c r="S136" s="64" t="str">
        <f t="shared" si="37"/>
        <v>A 320</v>
      </c>
      <c r="T136" s="64" t="str">
        <f t="shared" si="38"/>
        <v>PK-LAF</v>
      </c>
      <c r="U136" s="64" t="str">
        <f t="shared" si="39"/>
        <v>BATIK AIR</v>
      </c>
      <c r="AC136" s="133"/>
      <c r="AD136" s="133">
        <f t="shared" si="40"/>
        <v>0.9444444444</v>
      </c>
      <c r="AE136" s="133" t="str">
        <f t="shared" si="48"/>
        <v>-</v>
      </c>
    </row>
    <row r="137">
      <c r="A137" s="168">
        <v>120.0</v>
      </c>
      <c r="B137" s="168" t="s">
        <v>301</v>
      </c>
      <c r="C137" s="146" t="str">
        <f>IF(B137&gt;1,VLOOKUP(B137,DB!$D$4:$E$800,2,0),"")</f>
        <v>A 320</v>
      </c>
      <c r="D137" s="259">
        <v>0.9541666666666667</v>
      </c>
      <c r="E137" s="231" t="b">
        <v>1</v>
      </c>
      <c r="F137" s="148"/>
      <c r="G137" s="190" t="b">
        <v>0</v>
      </c>
      <c r="H137" s="228" t="s">
        <v>1081</v>
      </c>
      <c r="I137" s="221" t="s">
        <v>1164</v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>BATIK AIR</v>
      </c>
      <c r="N137" s="200"/>
      <c r="O137" s="155" t="str">
        <f t="shared" si="47"/>
        <v>RON</v>
      </c>
      <c r="Q137" s="64" t="str">
        <f t="shared" si="35"/>
        <v>B8</v>
      </c>
      <c r="R137" s="64" t="str">
        <f t="shared" si="36"/>
        <v>RON</v>
      </c>
      <c r="S137" s="64" t="str">
        <f t="shared" si="37"/>
        <v>A 320</v>
      </c>
      <c r="T137" s="64" t="str">
        <f t="shared" si="38"/>
        <v>PK-LUR</v>
      </c>
      <c r="U137" s="64" t="str">
        <f t="shared" si="39"/>
        <v>BATIK AIR</v>
      </c>
      <c r="AC137" s="133"/>
      <c r="AD137" s="133">
        <f t="shared" si="40"/>
        <v>0.9541666667</v>
      </c>
      <c r="AE137" s="133" t="str">
        <f t="shared" si="48"/>
        <v>-</v>
      </c>
    </row>
    <row r="138">
      <c r="A138" s="272">
        <v>121.0</v>
      </c>
      <c r="B138" s="297" t="s">
        <v>757</v>
      </c>
      <c r="C138" s="117" t="str">
        <f>IF(B138&gt;1,VLOOKUP(B138,DB!$D$4:$E$800,2,0),"")</f>
        <v>BBJ 2</v>
      </c>
      <c r="D138" s="273">
        <v>0.9506944444444444</v>
      </c>
      <c r="E138" s="274" t="b">
        <v>1</v>
      </c>
      <c r="F138" s="275"/>
      <c r="G138" s="276" t="b">
        <v>0</v>
      </c>
      <c r="H138" s="277" t="s">
        <v>1101</v>
      </c>
      <c r="I138" s="219" t="s">
        <v>1156</v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>PTN</v>
      </c>
      <c r="N138" s="280"/>
      <c r="O138" s="281" t="str">
        <f t="shared" si="47"/>
        <v>RON</v>
      </c>
      <c r="Q138" s="64" t="str">
        <f t="shared" si="35"/>
        <v>B13</v>
      </c>
      <c r="R138" s="64" t="str">
        <f t="shared" si="36"/>
        <v>RON</v>
      </c>
      <c r="S138" s="64" t="str">
        <f t="shared" si="37"/>
        <v>BBJ 2</v>
      </c>
      <c r="T138" s="64" t="str">
        <f t="shared" si="38"/>
        <v>PK-GRD</v>
      </c>
      <c r="U138" s="64" t="str">
        <f t="shared" si="39"/>
        <v>PTN</v>
      </c>
      <c r="AD138" s="133">
        <f t="shared" si="40"/>
        <v>0.9506944444</v>
      </c>
      <c r="AE138" s="133" t="str">
        <f t="shared" si="48"/>
        <v>-</v>
      </c>
    </row>
    <row r="139">
      <c r="A139" s="168">
        <v>122.0</v>
      </c>
      <c r="B139" s="168" t="s">
        <v>1035</v>
      </c>
      <c r="C139" s="146" t="str">
        <f>IF(B139&gt;1,VLOOKUP(B139,DB!$D$4:$E$800,2,0),"")</f>
        <v>G VI</v>
      </c>
      <c r="D139" s="373">
        <v>0.9416666666666667</v>
      </c>
      <c r="E139" s="231" t="b">
        <v>1</v>
      </c>
      <c r="F139" s="148"/>
      <c r="G139" s="190" t="b">
        <v>0</v>
      </c>
      <c r="H139" s="228" t="s">
        <v>1156</v>
      </c>
      <c r="I139" s="221" t="s">
        <v>1077</v>
      </c>
      <c r="J139" s="153" t="str">
        <f>IF(L139&gt;1,VLOOKUP(L139,DB!$A$4:$B$500,2,0),"")</f>
        <v/>
      </c>
      <c r="K139" s="169"/>
      <c r="L139" s="172"/>
      <c r="M139" s="168" t="s">
        <v>1236</v>
      </c>
      <c r="N139" s="200"/>
      <c r="O139" s="155" t="str">
        <f t="shared" si="47"/>
        <v>RON</v>
      </c>
      <c r="Q139" s="64" t="str">
        <f t="shared" si="35"/>
        <v>SA13</v>
      </c>
      <c r="R139" s="64" t="str">
        <f t="shared" si="36"/>
        <v>RON</v>
      </c>
      <c r="S139" s="64" t="str">
        <f t="shared" si="37"/>
        <v>G VI</v>
      </c>
      <c r="T139" s="64" t="str">
        <f t="shared" si="38"/>
        <v>HB-JKQ</v>
      </c>
      <c r="U139" s="64" t="str">
        <f t="shared" si="39"/>
        <v>SUBA AIR</v>
      </c>
      <c r="AD139" s="133">
        <f t="shared" si="40"/>
        <v>0.9416666667</v>
      </c>
      <c r="AE139" s="133" t="str">
        <f t="shared" si="48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380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47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8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47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8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380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47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8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47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8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47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8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47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8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47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8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47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8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47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8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47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8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47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8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47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8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47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8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47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8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47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8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47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8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47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8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47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8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47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8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47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8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47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8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47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8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47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8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47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8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47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8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47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8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47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8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47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8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L83">
    <cfRule type="expression" dxfId="0" priority="1">
      <formula>COUNTIF(L83:L249,L83)&gt;1</formula>
    </cfRule>
  </conditionalFormatting>
  <conditionalFormatting sqref="K18:L167">
    <cfRule type="expression" dxfId="0" priority="2">
      <formula>COUNTIF(K:L,K18)&gt;1</formula>
    </cfRule>
  </conditionalFormatting>
  <conditionalFormatting sqref="F18:F167 J18:J167">
    <cfRule type="containsBlanks" dxfId="1" priority="3">
      <formula>LEN(TRIM(F18))=0</formula>
    </cfRule>
  </conditionalFormatting>
  <conditionalFormatting sqref="J18:J167">
    <cfRule type="containsBlanks" dxfId="1" priority="4">
      <formula>LEN(TRIM(J18))=0</formula>
    </cfRule>
  </conditionalFormatting>
  <conditionalFormatting sqref="X3:X11 AA4:AA11">
    <cfRule type="cellIs" dxfId="2" priority="5" operator="greaterThan">
      <formula>0</formula>
    </cfRule>
  </conditionalFormatting>
  <conditionalFormatting sqref="W3:X11 Z4:AA11 AM17:BJ33">
    <cfRule type="cellIs" dxfId="3" priority="6" operator="greaterThan">
      <formula>0</formula>
    </cfRule>
  </conditionalFormatting>
  <conditionalFormatting sqref="AF17:AJ40">
    <cfRule type="expression" dxfId="1" priority="7">
      <formula>$AJ17=MAX($AJ$17:$AJ$40)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0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45798.0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2</v>
      </c>
      <c r="AI17" s="108">
        <f>COUNTIF($AE$18:$AE$167,"&lt;=01:00")</f>
        <v>2</v>
      </c>
      <c r="AJ17" s="109">
        <f t="shared" ref="AJ17:AJ40" si="8">AI17+AH17</f>
        <v>4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1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38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0</v>
      </c>
      <c r="AZ18" s="141">
        <f t="shared" si="22"/>
        <v>1</v>
      </c>
      <c r="BA18" s="141">
        <f t="shared" si="23"/>
        <v>0</v>
      </c>
      <c r="BB18" s="141">
        <f t="shared" si="24"/>
        <v>0</v>
      </c>
      <c r="BC18" s="141">
        <f t="shared" si="25"/>
        <v>1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1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5</v>
      </c>
    </row>
    <row r="19">
      <c r="A19" s="144">
        <v>2.0</v>
      </c>
      <c r="B19" s="159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PK-GLT</v>
      </c>
      <c r="X19" s="160" t="str">
        <f t="shared" si="6"/>
        <v>A 320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1</v>
      </c>
      <c r="AT19" s="141">
        <f t="shared" si="16"/>
        <v>0</v>
      </c>
      <c r="AU19" s="141">
        <f t="shared" si="17"/>
        <v>0</v>
      </c>
      <c r="AV19" s="141">
        <f t="shared" si="18"/>
        <v>1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1</v>
      </c>
      <c r="BD19" s="141">
        <f t="shared" si="26"/>
        <v>0</v>
      </c>
      <c r="BE19" s="141">
        <f t="shared" si="27"/>
        <v>1</v>
      </c>
      <c r="BF19" s="141">
        <f t="shared" si="28"/>
        <v>0</v>
      </c>
      <c r="BG19" s="141">
        <f t="shared" si="29"/>
        <v>0</v>
      </c>
      <c r="BH19" s="141">
        <f t="shared" si="30"/>
        <v>1</v>
      </c>
      <c r="BI19" s="141">
        <f t="shared" si="31"/>
        <v>0</v>
      </c>
      <c r="BJ19" s="142">
        <f t="shared" si="32"/>
        <v>0</v>
      </c>
      <c r="BK19" s="143">
        <f t="shared" si="33"/>
        <v>7</v>
      </c>
    </row>
    <row r="20">
      <c r="A20" s="115">
        <v>3.0</v>
      </c>
      <c r="B20" s="130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/>
      </c>
      <c r="X20" s="131" t="str">
        <f t="shared" si="6"/>
        <v/>
      </c>
      <c r="Y20" s="132" t="str">
        <f t="shared" si="7"/>
        <v/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1</v>
      </c>
      <c r="AV20" s="141">
        <f t="shared" si="18"/>
        <v>1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5</v>
      </c>
    </row>
    <row r="21">
      <c r="A21" s="168">
        <v>4.0</v>
      </c>
      <c r="B21" s="159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PK-GQL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1</v>
      </c>
      <c r="AJ21" s="109">
        <f t="shared" si="8"/>
        <v>1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1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0</v>
      </c>
      <c r="BE21" s="141">
        <f t="shared" si="27"/>
        <v>1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130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PK-GNE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2</v>
      </c>
      <c r="AI22" s="137">
        <f>COUNTIFS($AE$18:$AE$167,"&gt;05:00",$AE$18:$AE$167,"&lt;=06:00")</f>
        <v>4</v>
      </c>
      <c r="AJ22" s="138">
        <f t="shared" si="8"/>
        <v>6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1</v>
      </c>
      <c r="AV22" s="141">
        <f t="shared" si="18"/>
        <v>0</v>
      </c>
      <c r="AW22" s="141">
        <f t="shared" si="19"/>
        <v>1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1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7</v>
      </c>
    </row>
    <row r="23">
      <c r="A23" s="168">
        <v>6.0</v>
      </c>
      <c r="B23" s="159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3</v>
      </c>
      <c r="AI23" s="165">
        <f>COUNTIFS($AE$18:$AE$167,"&gt;06:00",$AE$18:$AE$167,"&lt;=07:00")</f>
        <v>7</v>
      </c>
      <c r="AJ23" s="109">
        <f t="shared" si="8"/>
        <v>10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1</v>
      </c>
      <c r="AW23" s="141">
        <f t="shared" si="19"/>
        <v>1</v>
      </c>
      <c r="AX23" s="141">
        <f t="shared" si="20"/>
        <v>0</v>
      </c>
      <c r="AY23" s="141">
        <f t="shared" si="21"/>
        <v>0</v>
      </c>
      <c r="AZ23" s="141">
        <f t="shared" si="22"/>
        <v>1</v>
      </c>
      <c r="BA23" s="141">
        <f t="shared" si="23"/>
        <v>0</v>
      </c>
      <c r="BB23" s="141">
        <f t="shared" si="24"/>
        <v>0</v>
      </c>
      <c r="BC23" s="141">
        <f t="shared" si="25"/>
        <v>1</v>
      </c>
      <c r="BD23" s="141">
        <f t="shared" si="26"/>
        <v>0</v>
      </c>
      <c r="BE23" s="141">
        <f t="shared" si="27"/>
        <v>1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130" t="s">
        <v>775</v>
      </c>
      <c r="C24" s="117" t="str">
        <f>IF(B24&gt;1,VLOOKUP(B24,DB!$D$4:$E$800,2,0),"")</f>
        <v>AVANTI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>SUSI AIR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AVANTI</v>
      </c>
      <c r="T24" s="64" t="str">
        <f t="shared" si="38"/>
        <v>PK-BVX</v>
      </c>
      <c r="U24" s="64" t="str">
        <f t="shared" si="39"/>
        <v>SUSI AIR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1</v>
      </c>
      <c r="AI24" s="137">
        <f>COUNTIFS($AE$18:$AE$167,"&gt;07:00",$AE$18:$AE$167,"&lt;=08:00")</f>
        <v>2</v>
      </c>
      <c r="AJ24" s="138">
        <f t="shared" si="8"/>
        <v>3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1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1</v>
      </c>
      <c r="BD24" s="141">
        <f t="shared" si="26"/>
        <v>0</v>
      </c>
      <c r="BE24" s="141">
        <f t="shared" si="27"/>
        <v>1</v>
      </c>
      <c r="BF24" s="141">
        <f t="shared" si="28"/>
        <v>0</v>
      </c>
      <c r="BG24" s="141">
        <f t="shared" si="29"/>
        <v>0</v>
      </c>
      <c r="BH24" s="141">
        <f t="shared" si="30"/>
        <v>1</v>
      </c>
      <c r="BI24" s="141">
        <f t="shared" si="31"/>
        <v>0</v>
      </c>
      <c r="BJ24" s="142">
        <f t="shared" si="32"/>
        <v>0</v>
      </c>
      <c r="BK24" s="143">
        <f t="shared" si="33"/>
        <v>5</v>
      </c>
    </row>
    <row r="25">
      <c r="A25" s="168">
        <v>8.0</v>
      </c>
      <c r="B25" s="159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1</v>
      </c>
      <c r="AJ25" s="109">
        <f t="shared" si="8"/>
        <v>5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1</v>
      </c>
      <c r="BB25" s="141">
        <f t="shared" si="24"/>
        <v>0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2</v>
      </c>
    </row>
    <row r="26">
      <c r="A26" s="115">
        <v>9.0</v>
      </c>
      <c r="B26" s="130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>PK-LUR</v>
      </c>
      <c r="X26" s="131" t="str">
        <f t="shared" si="6"/>
        <v>A 320</v>
      </c>
      <c r="Y26" s="132" t="str">
        <f t="shared" si="7"/>
        <v>BATIK AIR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3</v>
      </c>
      <c r="AI26" s="137">
        <f>COUNTIFS($AE$18:$AE$167,"&gt;09:00",$AE$18:$AE$167,"&lt;=10:00")</f>
        <v>5</v>
      </c>
      <c r="AJ26" s="138">
        <f t="shared" si="8"/>
        <v>8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1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1</v>
      </c>
      <c r="BF26" s="141">
        <f t="shared" si="28"/>
        <v>0</v>
      </c>
      <c r="BG26" s="141">
        <f t="shared" si="29"/>
        <v>0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8" t="s">
        <v>1054</v>
      </c>
      <c r="C27" s="146" t="str">
        <f>IF(B27&gt;1,VLOOKUP(B27,DB!$D$4:$E$800,2,0),"")</f>
        <v>HK 800</v>
      </c>
      <c r="D27" s="259" t="s">
        <v>7</v>
      </c>
      <c r="E27" s="148" t="b">
        <v>0</v>
      </c>
      <c r="F27" s="148"/>
      <c r="G27" s="150" t="b">
        <v>0</v>
      </c>
      <c r="H27" s="228" t="s">
        <v>1137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JETSET</v>
      </c>
      <c r="N27" s="170"/>
      <c r="O27" s="155" t="str">
        <f t="shared" si="34"/>
        <v>RON</v>
      </c>
      <c r="Q27" s="64" t="str">
        <f t="shared" si="35"/>
        <v>NSA11</v>
      </c>
      <c r="R27" s="64" t="str">
        <f t="shared" si="36"/>
        <v>RON</v>
      </c>
      <c r="S27" s="64" t="str">
        <f t="shared" si="37"/>
        <v>HK 800</v>
      </c>
      <c r="T27" s="64" t="str">
        <f t="shared" si="38"/>
        <v>PK-CEO</v>
      </c>
      <c r="U27" s="64" t="str">
        <f t="shared" si="39"/>
        <v>JETSET</v>
      </c>
      <c r="V27" s="158" t="s">
        <v>1079</v>
      </c>
      <c r="W27" s="159" t="str">
        <f t="shared" si="5"/>
        <v>PK-BLA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6</v>
      </c>
      <c r="AI27" s="165">
        <f>COUNTIFS($AE$18:$AE$167,"&gt;10:00",$AE$18:$AE$167,"&lt;=11:00")</f>
        <v>4</v>
      </c>
      <c r="AJ27" s="109">
        <f t="shared" si="8"/>
        <v>10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1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2</v>
      </c>
    </row>
    <row r="28">
      <c r="A28" s="115">
        <v>11.0</v>
      </c>
      <c r="B28" s="297" t="s">
        <v>965</v>
      </c>
      <c r="C28" s="117" t="str">
        <f>IF(B28&gt;1,VLOOKUP(B28,DB!$D$4:$E$800,2,0),"")</f>
        <v>EC 135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297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PK-LAZ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4</v>
      </c>
      <c r="AI28" s="137">
        <f>COUNTIFS($AE$18:$AE$167,"&gt;11:00",$AE$18:$AE$167,"&lt;=12:00")</f>
        <v>2</v>
      </c>
      <c r="AJ28" s="138">
        <f t="shared" si="8"/>
        <v>6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1</v>
      </c>
      <c r="BE28" s="141">
        <f t="shared" si="27"/>
        <v>1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1</v>
      </c>
      <c r="BJ28" s="142">
        <f t="shared" si="32"/>
        <v>0</v>
      </c>
      <c r="BK28" s="143">
        <f t="shared" si="33"/>
        <v>3</v>
      </c>
    </row>
    <row r="29">
      <c r="A29" s="168">
        <v>12.0</v>
      </c>
      <c r="B29" s="296" t="s">
        <v>912</v>
      </c>
      <c r="C29" s="146" t="str">
        <f>IF(B29&gt;1,VLOOKUP(B29,DB!$D$4:$E$800,2,0),"")</f>
        <v>G VI</v>
      </c>
      <c r="D29" s="259" t="s">
        <v>7</v>
      </c>
      <c r="E29" s="148" t="b">
        <v>0</v>
      </c>
      <c r="F29" s="148"/>
      <c r="G29" s="150" t="b">
        <v>0</v>
      </c>
      <c r="H29" s="228" t="s">
        <v>1148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298" t="s">
        <v>1153</v>
      </c>
      <c r="N29" s="170"/>
      <c r="O29" s="155" t="str">
        <f t="shared" si="34"/>
        <v>RON</v>
      </c>
      <c r="Q29" s="64" t="str">
        <f t="shared" si="35"/>
        <v>SA02</v>
      </c>
      <c r="R29" s="64" t="str">
        <f t="shared" si="36"/>
        <v>RON</v>
      </c>
      <c r="S29" s="64" t="str">
        <f t="shared" si="37"/>
        <v>G VI</v>
      </c>
      <c r="T29" s="64" t="str">
        <f t="shared" si="38"/>
        <v>T7-X14</v>
      </c>
      <c r="U29" s="64" t="str">
        <f t="shared" si="39"/>
        <v>AFM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1</v>
      </c>
      <c r="AI29" s="165">
        <f>COUNTIFS($AE$18:$AE$167,"&gt;12:00",$AE$18:$AE$167,"&lt;=13:00")</f>
        <v>4</v>
      </c>
      <c r="AJ29" s="109">
        <f t="shared" si="8"/>
        <v>5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1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1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969</v>
      </c>
      <c r="C30" s="117" t="str">
        <f>IF(B30&gt;1,VLOOKUP(B30,DB!$D$4:$E$800,2,0),"")</f>
        <v>ATR 72</v>
      </c>
      <c r="D30" s="252" t="s">
        <v>7</v>
      </c>
      <c r="E30" s="119" t="b">
        <v>0</v>
      </c>
      <c r="F30" s="119"/>
      <c r="G30" s="120" t="b">
        <v>0</v>
      </c>
      <c r="H30" s="230" t="s">
        <v>1140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297" t="s">
        <v>1134</v>
      </c>
      <c r="N30" s="171"/>
      <c r="O30" s="128" t="str">
        <f t="shared" si="34"/>
        <v>RON</v>
      </c>
      <c r="Q30" s="64" t="str">
        <f t="shared" si="35"/>
        <v>SA03</v>
      </c>
      <c r="R30" s="64" t="str">
        <f t="shared" si="36"/>
        <v>RON</v>
      </c>
      <c r="S30" s="64" t="str">
        <f t="shared" si="37"/>
        <v>ATR 72</v>
      </c>
      <c r="T30" s="64" t="str">
        <f t="shared" si="38"/>
        <v>PK-OTR</v>
      </c>
      <c r="U30" s="64" t="str">
        <f t="shared" si="39"/>
        <v>TAS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8</v>
      </c>
      <c r="AI30" s="137">
        <f>COUNTIFS($AE$18:$AE$167,"&gt;13:00",$AE$18:$AE$167,"&lt;=14:00")</f>
        <v>5</v>
      </c>
      <c r="AJ30" s="138">
        <f t="shared" si="8"/>
        <v>13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1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1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296" t="s">
        <v>31</v>
      </c>
      <c r="C31" s="146" t="str">
        <f>IF(B31&gt;1,VLOOKUP(B31,DB!$D$4:$E$800,2,0),"")</f>
        <v>B 734</v>
      </c>
      <c r="D31" s="259" t="s">
        <v>7</v>
      </c>
      <c r="E31" s="148" t="b">
        <v>0</v>
      </c>
      <c r="F31" s="148"/>
      <c r="G31" s="150" t="b">
        <v>0</v>
      </c>
      <c r="H31" s="228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298" t="s">
        <v>33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>PK-YSH</v>
      </c>
      <c r="X31" s="160" t="str">
        <f t="shared" si="6"/>
        <v>B 733</v>
      </c>
      <c r="Y31" s="161" t="str">
        <f t="shared" si="7"/>
        <v>TRIGANA</v>
      </c>
      <c r="Z31" s="104" t="b">
        <v>1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7</v>
      </c>
      <c r="AJ31" s="109">
        <f t="shared" si="8"/>
        <v>12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1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1</v>
      </c>
      <c r="BI31" s="141">
        <f t="shared" si="31"/>
        <v>0</v>
      </c>
      <c r="BJ31" s="142">
        <f t="shared" si="32"/>
        <v>0</v>
      </c>
      <c r="BK31" s="143">
        <f t="shared" si="33"/>
        <v>4</v>
      </c>
    </row>
    <row r="32">
      <c r="A32" s="115">
        <v>15.0</v>
      </c>
      <c r="B32" s="295" t="s">
        <v>739</v>
      </c>
      <c r="C32" s="117" t="str">
        <f>IF(B32&gt;1,VLOOKUP(B32,DB!$D$4:$E$800,2,0),"")</f>
        <v>GLEX</v>
      </c>
      <c r="D32" s="252" t="s">
        <v>7</v>
      </c>
      <c r="E32" s="119" t="b">
        <v>0</v>
      </c>
      <c r="F32" s="119"/>
      <c r="G32" s="120" t="b">
        <v>0</v>
      </c>
      <c r="H32" s="230" t="s">
        <v>1142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297" t="s">
        <v>738</v>
      </c>
      <c r="N32" s="171"/>
      <c r="O32" s="128" t="str">
        <f t="shared" si="34"/>
        <v>RON</v>
      </c>
      <c r="Q32" s="64" t="str">
        <f t="shared" si="35"/>
        <v>SA05</v>
      </c>
      <c r="R32" s="64" t="str">
        <f t="shared" si="36"/>
        <v>RON</v>
      </c>
      <c r="S32" s="64" t="str">
        <f t="shared" si="37"/>
        <v>GLEX</v>
      </c>
      <c r="T32" s="64" t="str">
        <f t="shared" si="38"/>
        <v>N-970NX</v>
      </c>
      <c r="U32" s="64" t="str">
        <f t="shared" si="39"/>
        <v>PREMI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5</v>
      </c>
      <c r="AJ32" s="138">
        <f t="shared" si="8"/>
        <v>7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1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1</v>
      </c>
      <c r="BC32" s="141">
        <f t="shared" si="25"/>
        <v>0</v>
      </c>
      <c r="BD32" s="141">
        <f t="shared" si="26"/>
        <v>1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5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298" t="s">
        <v>701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9</v>
      </c>
      <c r="AI33" s="165">
        <f>COUNTIFS($AE$18:$AE$167,"&gt;16:00",$AE$18:$AE$167,"&lt;=17:00")</f>
        <v>5</v>
      </c>
      <c r="AJ33" s="109">
        <f t="shared" si="8"/>
        <v>14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1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1</v>
      </c>
    </row>
    <row r="34">
      <c r="A34" s="115">
        <v>17.0</v>
      </c>
      <c r="B34" s="295" t="s">
        <v>736</v>
      </c>
      <c r="C34" s="117" t="str">
        <f>IF(B34&gt;1,VLOOKUP(B34,DB!$D$4:$E$800,2,0),"")</f>
        <v>L 1000</v>
      </c>
      <c r="D34" s="252" t="s">
        <v>7</v>
      </c>
      <c r="E34" s="119" t="b">
        <v>0</v>
      </c>
      <c r="F34" s="119"/>
      <c r="G34" s="120" t="b">
        <v>0</v>
      </c>
      <c r="H34" s="230" t="s">
        <v>1144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297" t="s">
        <v>738</v>
      </c>
      <c r="N34" s="171"/>
      <c r="O34" s="128" t="str">
        <f t="shared" si="34"/>
        <v>RON</v>
      </c>
      <c r="Q34" s="64" t="str">
        <f t="shared" si="35"/>
        <v>SA07</v>
      </c>
      <c r="R34" s="64" t="str">
        <f t="shared" si="36"/>
        <v>RON</v>
      </c>
      <c r="S34" s="64" t="str">
        <f t="shared" si="37"/>
        <v>L 1000</v>
      </c>
      <c r="T34" s="64" t="str">
        <f t="shared" si="38"/>
        <v>N-227GV</v>
      </c>
      <c r="U34" s="64" t="str">
        <f t="shared" si="39"/>
        <v>PREMI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4</v>
      </c>
      <c r="AI34" s="137">
        <f>COUNTIFS($AE$18:$AE$167,"&gt;17:00",$AE$18:$AE$167,"&lt;=18:00")</f>
        <v>4</v>
      </c>
      <c r="AJ34" s="138">
        <f t="shared" si="8"/>
        <v>8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2</v>
      </c>
      <c r="AS34" s="187">
        <f t="shared" si="42"/>
        <v>3</v>
      </c>
      <c r="AT34" s="187">
        <f t="shared" si="42"/>
        <v>1</v>
      </c>
      <c r="AU34" s="187">
        <f t="shared" si="42"/>
        <v>4</v>
      </c>
      <c r="AV34" s="187">
        <f t="shared" si="42"/>
        <v>3</v>
      </c>
      <c r="AW34" s="187">
        <f t="shared" si="42"/>
        <v>5</v>
      </c>
      <c r="AX34" s="187">
        <f t="shared" si="42"/>
        <v>4</v>
      </c>
      <c r="AY34" s="187">
        <f t="shared" si="42"/>
        <v>1</v>
      </c>
      <c r="AZ34" s="187">
        <f t="shared" si="42"/>
        <v>8</v>
      </c>
      <c r="BA34" s="187">
        <f t="shared" si="42"/>
        <v>5</v>
      </c>
      <c r="BB34" s="187">
        <f t="shared" si="42"/>
        <v>2</v>
      </c>
      <c r="BC34" s="187">
        <f t="shared" si="42"/>
        <v>6</v>
      </c>
      <c r="BD34" s="187">
        <f t="shared" si="42"/>
        <v>3</v>
      </c>
      <c r="BE34" s="187">
        <f t="shared" si="42"/>
        <v>8</v>
      </c>
      <c r="BF34" s="187">
        <f t="shared" si="42"/>
        <v>3</v>
      </c>
      <c r="BG34" s="187">
        <f t="shared" si="42"/>
        <v>3</v>
      </c>
      <c r="BH34" s="187">
        <f t="shared" si="42"/>
        <v>4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921</v>
      </c>
      <c r="C35" s="146" t="str">
        <f>IF(B35&gt;1,VLOOKUP(B35,DB!$D$4:$E$800,2,0),"")</f>
        <v>EMB 135</v>
      </c>
      <c r="D35" s="259" t="s">
        <v>7</v>
      </c>
      <c r="E35" s="148" t="b">
        <v>0</v>
      </c>
      <c r="F35" s="149"/>
      <c r="G35" s="150" t="b">
        <v>0</v>
      </c>
      <c r="H35" s="228" t="s">
        <v>1145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298" t="s">
        <v>1138</v>
      </c>
      <c r="N35" s="170"/>
      <c r="O35" s="155" t="str">
        <f t="shared" si="34"/>
        <v>RON</v>
      </c>
      <c r="Q35" s="64" t="str">
        <f t="shared" si="35"/>
        <v>SA08</v>
      </c>
      <c r="R35" s="64" t="str">
        <f t="shared" si="36"/>
        <v>RON</v>
      </c>
      <c r="S35" s="64" t="str">
        <f t="shared" si="37"/>
        <v>EMB 135</v>
      </c>
      <c r="T35" s="64" t="str">
        <f t="shared" si="38"/>
        <v>VP-CLL</v>
      </c>
      <c r="U35" s="64" t="str">
        <f t="shared" si="39"/>
        <v>KARISMA</v>
      </c>
      <c r="V35" s="158" t="s">
        <v>1148</v>
      </c>
      <c r="W35" s="159" t="str">
        <f t="shared" si="5"/>
        <v>T7-X14</v>
      </c>
      <c r="X35" s="160" t="str">
        <f t="shared" si="6"/>
        <v>G VI</v>
      </c>
      <c r="Y35" s="161" t="str">
        <f t="shared" si="7"/>
        <v>AFM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8</v>
      </c>
      <c r="AI35" s="165">
        <f>COUNTIFS($AE$18:$AE$167,"&gt;18:00",$AE$18:$AE$167,"&lt;=19:00")</f>
        <v>5</v>
      </c>
      <c r="AJ35" s="109">
        <f t="shared" si="8"/>
        <v>13</v>
      </c>
    </row>
    <row r="36">
      <c r="A36" s="115">
        <v>19.0</v>
      </c>
      <c r="B36" s="297" t="s">
        <v>699</v>
      </c>
      <c r="C36" s="117" t="str">
        <f>IF(B36&gt;1,VLOOKUP(B36,DB!$D$4:$E$800,2,0),"")</f>
        <v>G IV</v>
      </c>
      <c r="D36" s="252" t="s">
        <v>7</v>
      </c>
      <c r="E36" s="119" t="b">
        <v>0</v>
      </c>
      <c r="F36" s="119">
        <v>0.5923611111111111</v>
      </c>
      <c r="G36" s="120" t="b">
        <v>1</v>
      </c>
      <c r="H36" s="230" t="s">
        <v>1146</v>
      </c>
      <c r="I36" s="122" t="str">
        <f>IF(K36&gt;1,VLOOKUP(K36,DB!$A$4:$B$500,2,0),"")</f>
        <v>EX RON</v>
      </c>
      <c r="J36" s="120" t="s">
        <v>1100</v>
      </c>
      <c r="K36" s="124" t="s">
        <v>7</v>
      </c>
      <c r="L36" s="125"/>
      <c r="M36" s="297" t="s">
        <v>701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PK-OTR</v>
      </c>
      <c r="X36" s="131" t="str">
        <f t="shared" si="6"/>
        <v>ATR 72</v>
      </c>
      <c r="Y36" s="132" t="str">
        <f t="shared" si="7"/>
        <v>TAS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0.5923611111</v>
      </c>
      <c r="AF36" s="134">
        <v>0.7923611111111111</v>
      </c>
      <c r="AG36" s="135">
        <v>0.8333333333333334</v>
      </c>
      <c r="AH36" s="136">
        <f>COUNTIFS($AD$18:$AD$167,"&gt;19:00",$AD$18:$AD$167,"&lt;=20:00")</f>
        <v>3</v>
      </c>
      <c r="AI36" s="137">
        <f>COUNTIFS($AE$18:$AE$167,"&gt;19:00",$AE$18:$AE$167,"&lt;=20:00")</f>
        <v>4</v>
      </c>
      <c r="AJ36" s="138">
        <f t="shared" si="8"/>
        <v>7</v>
      </c>
    </row>
    <row r="37">
      <c r="A37" s="168">
        <v>20.0</v>
      </c>
      <c r="B37" s="298" t="s">
        <v>920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/>
      <c r="G37" s="150" t="b">
        <v>0</v>
      </c>
      <c r="H37" s="228" t="s">
        <v>1147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298" t="s">
        <v>1153</v>
      </c>
      <c r="N37" s="170"/>
      <c r="O37" s="155" t="str">
        <f t="shared" si="34"/>
        <v>RON</v>
      </c>
      <c r="Q37" s="64" t="str">
        <f t="shared" si="35"/>
        <v>SA10</v>
      </c>
      <c r="R37" s="64" t="str">
        <f t="shared" si="36"/>
        <v>RON</v>
      </c>
      <c r="S37" s="64" t="str">
        <f t="shared" si="37"/>
        <v>GLEX</v>
      </c>
      <c r="T37" s="64" t="str">
        <f t="shared" si="38"/>
        <v>VP-CGO</v>
      </c>
      <c r="U37" s="64" t="str">
        <f t="shared" si="39"/>
        <v>AFM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3</v>
      </c>
      <c r="AI37" s="165">
        <f>COUNTIFS($AE$18:$AE$167,"&gt;20:00",$AE$18:$AE$167,"&lt;=21:00")</f>
        <v>3</v>
      </c>
      <c r="AJ37" s="109">
        <f t="shared" si="8"/>
        <v>6</v>
      </c>
    </row>
    <row r="38">
      <c r="A38" s="115">
        <v>21.0</v>
      </c>
      <c r="B38" s="295" t="s">
        <v>327</v>
      </c>
      <c r="C38" s="117" t="str">
        <f>IF(B38&gt;1,VLOOKUP(B38,DB!$D$4:$E$800,2,0),"")</f>
        <v>GLEX</v>
      </c>
      <c r="D38" s="252" t="s">
        <v>7</v>
      </c>
      <c r="E38" s="119" t="b">
        <v>0</v>
      </c>
      <c r="F38" s="119"/>
      <c r="G38" s="120" t="b">
        <v>0</v>
      </c>
      <c r="H38" s="230" t="s">
        <v>1149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297" t="s">
        <v>329</v>
      </c>
      <c r="N38" s="171"/>
      <c r="O38" s="128" t="str">
        <f t="shared" si="34"/>
        <v>RON</v>
      </c>
      <c r="Q38" s="64" t="str">
        <f t="shared" si="35"/>
        <v>SA11</v>
      </c>
      <c r="R38" s="64" t="str">
        <f t="shared" si="36"/>
        <v>RON</v>
      </c>
      <c r="S38" s="64" t="str">
        <f t="shared" si="37"/>
        <v>GLEX</v>
      </c>
      <c r="T38" s="64" t="str">
        <f t="shared" si="38"/>
        <v>N-939AP</v>
      </c>
      <c r="U38" s="64" t="str">
        <f t="shared" si="39"/>
        <v>BIOMANTARA</v>
      </c>
      <c r="V38" s="129" t="s">
        <v>1142</v>
      </c>
      <c r="W38" s="130" t="str">
        <f t="shared" si="5"/>
        <v>N-970NX</v>
      </c>
      <c r="X38" s="131" t="str">
        <f t="shared" si="6"/>
        <v>GLEX</v>
      </c>
      <c r="Y38" s="132" t="str">
        <f t="shared" si="7"/>
        <v>PREMI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5</v>
      </c>
      <c r="AI38" s="137">
        <f>COUNTIFS($AE$18:$AE$167,"&gt;21:00",$AE$18:$AE$167,"&lt;=22:00")</f>
        <v>4</v>
      </c>
      <c r="AJ38" s="138">
        <f t="shared" si="8"/>
        <v>9</v>
      </c>
    </row>
    <row r="39">
      <c r="A39" s="168">
        <v>22.0</v>
      </c>
      <c r="B39" s="145" t="s">
        <v>885</v>
      </c>
      <c r="C39" s="146" t="str">
        <f>IF(B39&gt;1,VLOOKUP(B39,DB!$D$4:$E$800,2,0),"")</f>
        <v>CL 850</v>
      </c>
      <c r="D39" s="259" t="s">
        <v>7</v>
      </c>
      <c r="E39" s="189" t="b">
        <v>0</v>
      </c>
      <c r="F39" s="148">
        <v>0.6666666666666666</v>
      </c>
      <c r="G39" s="190" t="b">
        <v>1</v>
      </c>
      <c r="H39" s="228" t="s">
        <v>1150</v>
      </c>
      <c r="I39" s="152" t="str">
        <f>IF(K39&gt;1,VLOOKUP(K39,DB!$A$4:$B$500,2,0),"")</f>
        <v>EX RON</v>
      </c>
      <c r="J39" s="150" t="s">
        <v>1171</v>
      </c>
      <c r="K39" s="169" t="s">
        <v>7</v>
      </c>
      <c r="L39" s="150"/>
      <c r="M39" s="298" t="s">
        <v>738</v>
      </c>
      <c r="N39" s="170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0.6666666667</v>
      </c>
      <c r="AF39" s="162">
        <v>0.9173611111111111</v>
      </c>
      <c r="AG39" s="163">
        <v>0.9583333333333334</v>
      </c>
      <c r="AH39" s="164">
        <f>COUNTIFS($AD$18:$AD$167,"&gt;22:00",$AD$18:$AD$167,"&lt;=23:00")</f>
        <v>1</v>
      </c>
      <c r="AI39" s="165">
        <f>COUNTIFS($AE$18:$AE$167,"&gt;22:00",$AE$18:$AE$167,"&lt;=23:00")</f>
        <v>2</v>
      </c>
      <c r="AJ39" s="109">
        <f t="shared" si="8"/>
        <v>3</v>
      </c>
    </row>
    <row r="40">
      <c r="A40" s="115">
        <v>23.0</v>
      </c>
      <c r="B40" s="297" t="s">
        <v>1035</v>
      </c>
      <c r="C40" s="117" t="str">
        <f>IF(B40&gt;1,VLOOKUP(B40,DB!$D$4:$E$800,2,0),"")</f>
        <v>G VI</v>
      </c>
      <c r="D40" s="252" t="s">
        <v>7</v>
      </c>
      <c r="E40" s="191" t="b">
        <v>0</v>
      </c>
      <c r="F40" s="119"/>
      <c r="G40" s="192" t="b">
        <v>0</v>
      </c>
      <c r="H40" s="230" t="s">
        <v>1156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297" t="s">
        <v>1236</v>
      </c>
      <c r="N40" s="193"/>
      <c r="O40" s="128" t="str">
        <f t="shared" si="34"/>
        <v>RON</v>
      </c>
      <c r="Q40" s="64" t="str">
        <f t="shared" si="35"/>
        <v>SA13</v>
      </c>
      <c r="R40" s="64" t="str">
        <f t="shared" si="36"/>
        <v>RON</v>
      </c>
      <c r="S40" s="64" t="str">
        <f t="shared" si="37"/>
        <v>G VI</v>
      </c>
      <c r="T40" s="64" t="str">
        <f t="shared" si="38"/>
        <v>HB-JKQ</v>
      </c>
      <c r="U40" s="64" t="str">
        <f t="shared" si="39"/>
        <v>SUBA AIR</v>
      </c>
      <c r="V40" s="129" t="s">
        <v>1144</v>
      </c>
      <c r="W40" s="130" t="str">
        <f t="shared" si="5"/>
        <v>N-227GV</v>
      </c>
      <c r="X40" s="131" t="str">
        <f t="shared" si="6"/>
        <v>L 1000</v>
      </c>
      <c r="Y40" s="132" t="str">
        <f t="shared" si="7"/>
        <v>PREMI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906</v>
      </c>
      <c r="C41" s="146" t="str">
        <f>IF(B41&gt;1,VLOOKUP(B41,DB!$D$4:$E$800,2,0),"")</f>
        <v>G IV</v>
      </c>
      <c r="D41" s="259" t="s">
        <v>7</v>
      </c>
      <c r="E41" s="199" t="b">
        <v>0</v>
      </c>
      <c r="F41" s="148"/>
      <c r="G41" s="190" t="b">
        <v>0</v>
      </c>
      <c r="H41" s="228" t="s">
        <v>1151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298" t="s">
        <v>1153</v>
      </c>
      <c r="N41" s="200"/>
      <c r="O41" s="155" t="str">
        <f t="shared" si="34"/>
        <v>RON</v>
      </c>
      <c r="Q41" s="64" t="str">
        <f t="shared" si="35"/>
        <v>SA14</v>
      </c>
      <c r="R41" s="64" t="str">
        <f t="shared" si="36"/>
        <v>RON</v>
      </c>
      <c r="S41" s="64" t="str">
        <f t="shared" si="37"/>
        <v>G IV</v>
      </c>
      <c r="T41" s="64" t="str">
        <f t="shared" si="38"/>
        <v>T7-HNA</v>
      </c>
      <c r="U41" s="64" t="str">
        <f t="shared" si="39"/>
        <v>AFM</v>
      </c>
      <c r="V41" s="158" t="s">
        <v>1145</v>
      </c>
      <c r="W41" s="159" t="str">
        <f t="shared" si="5"/>
        <v>VP-CLL</v>
      </c>
      <c r="X41" s="160" t="str">
        <f t="shared" si="6"/>
        <v>EMB 135</v>
      </c>
      <c r="Y41" s="161" t="str">
        <f t="shared" si="7"/>
        <v>KARISMA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74</v>
      </c>
      <c r="AI41" s="204">
        <f t="shared" si="43"/>
        <v>76</v>
      </c>
      <c r="AJ41" s="204">
        <f t="shared" si="43"/>
        <v>150</v>
      </c>
    </row>
    <row r="42">
      <c r="A42" s="115">
        <v>25.0</v>
      </c>
      <c r="B42" s="297" t="s">
        <v>888</v>
      </c>
      <c r="C42" s="117" t="str">
        <f>IF(B42&gt;1,VLOOKUP(B42,DB!$D$4:$E$800,2,0),"")</f>
        <v>EMB 135</v>
      </c>
      <c r="D42" s="252" t="s">
        <v>7</v>
      </c>
      <c r="E42" s="206" t="b">
        <v>0</v>
      </c>
      <c r="F42" s="119"/>
      <c r="G42" s="192" t="b">
        <v>0</v>
      </c>
      <c r="H42" s="230" t="s">
        <v>1161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297" t="s">
        <v>759</v>
      </c>
      <c r="N42" s="193"/>
      <c r="O42" s="128" t="str">
        <f t="shared" si="34"/>
        <v>RON</v>
      </c>
      <c r="Q42" s="64" t="str">
        <f t="shared" si="35"/>
        <v>SA15</v>
      </c>
      <c r="R42" s="64" t="str">
        <f t="shared" si="36"/>
        <v>RON</v>
      </c>
      <c r="S42" s="64" t="str">
        <f t="shared" si="37"/>
        <v>EMB 135</v>
      </c>
      <c r="T42" s="64" t="str">
        <f t="shared" si="38"/>
        <v>PK-RSS</v>
      </c>
      <c r="U42" s="64" t="str">
        <f t="shared" si="39"/>
        <v>PTN</v>
      </c>
      <c r="V42" s="129" t="s">
        <v>1146</v>
      </c>
      <c r="W42" s="130" t="str">
        <f t="shared" si="5"/>
        <v>PK-LUQ</v>
      </c>
      <c r="X42" s="131" t="str">
        <f t="shared" si="6"/>
        <v>A 320</v>
      </c>
      <c r="Y42" s="132" t="str">
        <f t="shared" si="7"/>
        <v>BATIK AIR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4</v>
      </c>
      <c r="AI42" s="210">
        <f t="shared" si="44"/>
        <v>4</v>
      </c>
      <c r="AJ42" s="210">
        <f t="shared" ref="AJ42:AJ43" si="46">SUM(AH42:AI42)</f>
        <v>8</v>
      </c>
    </row>
    <row r="43">
      <c r="A43" s="168">
        <v>26.0</v>
      </c>
      <c r="B43" s="298" t="s">
        <v>855</v>
      </c>
      <c r="C43" s="146" t="str">
        <f>IF(B43&gt;1,VLOOKUP(B43,DB!$D$4:$E$800,2,0),"")</f>
        <v>GLEX</v>
      </c>
      <c r="D43" s="259" t="s">
        <v>7</v>
      </c>
      <c r="E43" s="199" t="b">
        <v>0</v>
      </c>
      <c r="F43" s="148"/>
      <c r="G43" s="190" t="b">
        <v>0</v>
      </c>
      <c r="H43" s="228" t="s">
        <v>1152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298" t="s">
        <v>759</v>
      </c>
      <c r="N43" s="211"/>
      <c r="O43" s="155" t="str">
        <f t="shared" si="34"/>
        <v>RON</v>
      </c>
      <c r="Q43" s="64" t="str">
        <f t="shared" si="35"/>
        <v>SA16</v>
      </c>
      <c r="R43" s="64" t="str">
        <f t="shared" si="36"/>
        <v>RON</v>
      </c>
      <c r="S43" s="64" t="str">
        <f t="shared" si="37"/>
        <v>GLEX</v>
      </c>
      <c r="T43" s="64" t="str">
        <f t="shared" si="38"/>
        <v>N-11UB</v>
      </c>
      <c r="U43" s="64" t="str">
        <f t="shared" si="39"/>
        <v>PTN</v>
      </c>
      <c r="V43" s="158" t="s">
        <v>1147</v>
      </c>
      <c r="W43" s="159" t="str">
        <f t="shared" si="5"/>
        <v>VP-CGO</v>
      </c>
      <c r="X43" s="160" t="str">
        <f t="shared" si="6"/>
        <v>GLEX</v>
      </c>
      <c r="Y43" s="161" t="str">
        <f t="shared" si="7"/>
        <v>AFM</v>
      </c>
      <c r="Z43" s="104" t="b">
        <v>1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5</v>
      </c>
      <c r="AJ43" s="215">
        <f t="shared" si="46"/>
        <v>9</v>
      </c>
    </row>
    <row r="44">
      <c r="A44" s="115">
        <v>27.0</v>
      </c>
      <c r="B44" s="297" t="s">
        <v>861</v>
      </c>
      <c r="C44" s="117" t="str">
        <f>IF(B44&gt;1,VLOOKUP(B44,DB!$D$4:$E$800,2,0),"")</f>
        <v>G VI</v>
      </c>
      <c r="D44" s="252" t="s">
        <v>7</v>
      </c>
      <c r="E44" s="206" t="b">
        <v>0</v>
      </c>
      <c r="F44" s="119">
        <v>0.2465277777777778</v>
      </c>
      <c r="G44" s="192" t="b">
        <v>1</v>
      </c>
      <c r="H44" s="230" t="s">
        <v>1154</v>
      </c>
      <c r="I44" s="122" t="str">
        <f>IF(K44&gt;1,VLOOKUP(K44,DB!$A$4:$B$500,2,0),"")</f>
        <v>EX RON</v>
      </c>
      <c r="J44" s="120" t="s">
        <v>1077</v>
      </c>
      <c r="K44" s="124" t="s">
        <v>7</v>
      </c>
      <c r="L44" s="120"/>
      <c r="M44" s="297" t="s">
        <v>1138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N-939AP</v>
      </c>
      <c r="X44" s="131" t="str">
        <f t="shared" si="6"/>
        <v>GLEX</v>
      </c>
      <c r="Y44" s="132" t="str">
        <f t="shared" si="7"/>
        <v>BIOMANTARA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0.2465277778</v>
      </c>
    </row>
    <row r="45">
      <c r="A45" s="168">
        <v>28.0</v>
      </c>
      <c r="B45" s="298" t="s">
        <v>502</v>
      </c>
      <c r="C45" s="146" t="str">
        <f>IF(B45&gt;1,VLOOKUP(B45,DB!$D$4:$E$800,2,0),"")</f>
        <v>ATR 72</v>
      </c>
      <c r="D45" s="259" t="s">
        <v>7</v>
      </c>
      <c r="E45" s="189" t="b">
        <v>0</v>
      </c>
      <c r="F45" s="148"/>
      <c r="G45" s="190" t="b">
        <v>0</v>
      </c>
      <c r="H45" s="228" t="s">
        <v>1159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298" t="s">
        <v>338</v>
      </c>
      <c r="N45" s="211"/>
      <c r="O45" s="155" t="str">
        <f t="shared" si="34"/>
        <v>RON</v>
      </c>
      <c r="Q45" s="64" t="str">
        <f t="shared" si="35"/>
        <v>SA18</v>
      </c>
      <c r="R45" s="64" t="str">
        <f t="shared" si="36"/>
        <v>RON</v>
      </c>
      <c r="S45" s="64" t="str">
        <f t="shared" si="37"/>
        <v>ATR 72</v>
      </c>
      <c r="T45" s="64" t="str">
        <f t="shared" si="38"/>
        <v>PK-GJV</v>
      </c>
      <c r="U45" s="64" t="str">
        <f t="shared" si="39"/>
        <v>CITILINK</v>
      </c>
      <c r="V45" s="158" t="s">
        <v>1150</v>
      </c>
      <c r="W45" s="159" t="str">
        <f t="shared" si="5"/>
        <v>PK-THT</v>
      </c>
      <c r="X45" s="160" t="str">
        <f t="shared" si="6"/>
        <v>ATR 42</v>
      </c>
      <c r="Y45" s="161" t="str">
        <f t="shared" si="7"/>
        <v>IAT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1013</v>
      </c>
      <c r="C46" s="117" t="str">
        <f>IF(B46&gt;1,VLOOKUP(B46,DB!$D$4:$E$800,2,0),"")</f>
        <v>EMB 135</v>
      </c>
      <c r="D46" s="252" t="s">
        <v>7</v>
      </c>
      <c r="E46" s="191" t="b">
        <v>0</v>
      </c>
      <c r="F46" s="119"/>
      <c r="G46" s="192" t="b">
        <v>0</v>
      </c>
      <c r="H46" s="230" t="s">
        <v>1155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297" t="s">
        <v>1138</v>
      </c>
      <c r="N46" s="193"/>
      <c r="O46" s="128" t="str">
        <f t="shared" si="34"/>
        <v>RON</v>
      </c>
      <c r="Q46" s="64" t="str">
        <f t="shared" si="35"/>
        <v>SA19</v>
      </c>
      <c r="R46" s="64" t="str">
        <f t="shared" si="36"/>
        <v>RON</v>
      </c>
      <c r="S46" s="64" t="str">
        <f t="shared" si="37"/>
        <v>EMB 135</v>
      </c>
      <c r="T46" s="64" t="str">
        <f t="shared" si="38"/>
        <v>T7-GBS</v>
      </c>
      <c r="U46" s="64" t="str">
        <f t="shared" si="39"/>
        <v>KARISMA</v>
      </c>
      <c r="V46" s="129" t="s">
        <v>1156</v>
      </c>
      <c r="W46" s="130" t="str">
        <f t="shared" si="5"/>
        <v>HB-JKQ</v>
      </c>
      <c r="X46" s="131" t="str">
        <f t="shared" si="6"/>
        <v>G VI</v>
      </c>
      <c r="Y46" s="132" t="str">
        <f t="shared" si="7"/>
        <v>SUBA AIR</v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100</v>
      </c>
      <c r="C47" s="146" t="str">
        <f>IF(B47&gt;1,VLOOKUP(B47,DB!$D$4:$E$800,2,0),"")</f>
        <v>A 320</v>
      </c>
      <c r="D47" s="259" t="s">
        <v>7</v>
      </c>
      <c r="E47" s="199" t="b">
        <v>0</v>
      </c>
      <c r="F47" s="148">
        <v>0.26875</v>
      </c>
      <c r="G47" s="190" t="b">
        <v>1</v>
      </c>
      <c r="H47" s="228" t="s">
        <v>1163</v>
      </c>
      <c r="I47" s="152" t="str">
        <f>IF(K47&gt;1,VLOOKUP(K47,DB!$A$4:$B$500,2,0),"")</f>
        <v>EX RON</v>
      </c>
      <c r="J47" s="150" t="s">
        <v>1078</v>
      </c>
      <c r="K47" s="169" t="s">
        <v>7</v>
      </c>
      <c r="L47" s="150"/>
      <c r="M47" s="298" t="s">
        <v>38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>T7-HNA</v>
      </c>
      <c r="X47" s="160" t="str">
        <f t="shared" si="6"/>
        <v>G IV</v>
      </c>
      <c r="Y47" s="161" t="str">
        <f t="shared" si="7"/>
        <v>AFM</v>
      </c>
      <c r="Z47" s="104" t="b">
        <v>1</v>
      </c>
      <c r="AA47" s="64"/>
      <c r="AC47" s="133"/>
      <c r="AD47" s="133" t="str">
        <f t="shared" si="40"/>
        <v>-</v>
      </c>
      <c r="AE47" s="133">
        <f t="shared" si="41"/>
        <v>0.26875</v>
      </c>
    </row>
    <row r="48">
      <c r="A48" s="115">
        <v>31.0</v>
      </c>
      <c r="B48" s="130" t="s">
        <v>929</v>
      </c>
      <c r="C48" s="117" t="str">
        <f>IF(B48&gt;1,VLOOKUP(B48,DB!$D$4:$E$800,2,0),"")</f>
        <v>G V</v>
      </c>
      <c r="D48" s="252" t="s">
        <v>7</v>
      </c>
      <c r="E48" s="206" t="b">
        <v>0</v>
      </c>
      <c r="F48" s="119"/>
      <c r="G48" s="192" t="b">
        <v>0</v>
      </c>
      <c r="H48" s="230" t="s">
        <v>1165</v>
      </c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">
        <v>1138</v>
      </c>
      <c r="N48" s="220"/>
      <c r="O48" s="128" t="str">
        <f t="shared" si="34"/>
        <v>RON</v>
      </c>
      <c r="Q48" s="64" t="str">
        <f t="shared" si="35"/>
        <v>SA22</v>
      </c>
      <c r="R48" s="64" t="str">
        <f t="shared" si="36"/>
        <v>RON</v>
      </c>
      <c r="S48" s="64" t="str">
        <f t="shared" si="37"/>
        <v>G V</v>
      </c>
      <c r="T48" s="64" t="str">
        <f t="shared" si="38"/>
        <v>T7-RSG</v>
      </c>
      <c r="U48" s="64" t="str">
        <f t="shared" si="39"/>
        <v>KARISMA</v>
      </c>
      <c r="V48" s="129" t="s">
        <v>1161</v>
      </c>
      <c r="W48" s="130" t="str">
        <f t="shared" si="5"/>
        <v>PK-RSS</v>
      </c>
      <c r="X48" s="131" t="str">
        <f t="shared" si="6"/>
        <v>EMB 135</v>
      </c>
      <c r="Y48" s="132" t="str">
        <f t="shared" si="7"/>
        <v>PTN</v>
      </c>
      <c r="Z48" s="104" t="b">
        <v>1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298" t="s">
        <v>340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0.23958333333333334</v>
      </c>
      <c r="G49" s="190" t="b">
        <v>1</v>
      </c>
      <c r="H49" s="228" t="s">
        <v>1076</v>
      </c>
      <c r="I49" s="152" t="str">
        <f>IF(K49&gt;1,VLOOKUP(K49,DB!$A$4:$B$500,2,0),"")</f>
        <v>EX RON</v>
      </c>
      <c r="J49" s="153" t="str">
        <f>IF(L49&gt;1,VLOOKUP(L49,DB!$A$4:$B$500,2,0),"")</f>
        <v>WAHH</v>
      </c>
      <c r="K49" s="169" t="s">
        <v>7</v>
      </c>
      <c r="L49" s="150" t="s">
        <v>527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>N-11UB</v>
      </c>
      <c r="X49" s="160" t="str">
        <f t="shared" si="6"/>
        <v>GLEX</v>
      </c>
      <c r="Y49" s="161" t="str">
        <f t="shared" si="7"/>
        <v>PTN</v>
      </c>
      <c r="Z49" s="104" t="b">
        <v>1</v>
      </c>
      <c r="AA49" s="64"/>
      <c r="AC49" s="133"/>
      <c r="AD49" s="133" t="str">
        <f t="shared" si="40"/>
        <v>-</v>
      </c>
      <c r="AE49" s="133">
        <f t="shared" si="41"/>
        <v>0.2395833333</v>
      </c>
    </row>
    <row r="50">
      <c r="A50" s="115">
        <v>33.0</v>
      </c>
      <c r="B50" s="297" t="s">
        <v>715</v>
      </c>
      <c r="C50" s="117" t="str">
        <f>IF(B50&gt;1,VLOOKUP(B50,DB!$D$4:$E$800,2,0),"")</f>
        <v>ATR 72</v>
      </c>
      <c r="D50" s="252" t="s">
        <v>7</v>
      </c>
      <c r="E50" s="206" t="b">
        <v>0</v>
      </c>
      <c r="F50" s="119">
        <v>0.20833333333333334</v>
      </c>
      <c r="G50" s="192" t="b">
        <v>1</v>
      </c>
      <c r="H50" s="230" t="s">
        <v>1078</v>
      </c>
      <c r="I50" s="122" t="str">
        <f>IF(K50&gt;1,VLOOKUP(K50,DB!$A$4:$B$500,2,0),"")</f>
        <v>EX RON</v>
      </c>
      <c r="J50" s="123" t="str">
        <f>IF(L50&gt;1,VLOOKUP(L50,DB!$A$4:$B$500,2,0),"")</f>
        <v>WIDM</v>
      </c>
      <c r="K50" s="124" t="s">
        <v>7</v>
      </c>
      <c r="L50" s="120" t="s">
        <v>421</v>
      </c>
      <c r="M50" s="115" t="str">
        <f>IF(B50&gt;1,VLOOKUP(B50,DB!$D$4:$F$800,3,0),"")</f>
        <v>PELITA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>B-8160</v>
      </c>
      <c r="X50" s="131" t="str">
        <f t="shared" si="6"/>
        <v>G V</v>
      </c>
      <c r="Y50" s="132" t="str">
        <f t="shared" si="7"/>
        <v>AFM</v>
      </c>
      <c r="Z50" s="104" t="b">
        <v>1</v>
      </c>
      <c r="AA50" s="64"/>
      <c r="AC50" s="133"/>
      <c r="AD50" s="133" t="str">
        <f t="shared" si="40"/>
        <v>-</v>
      </c>
      <c r="AE50" s="133">
        <f t="shared" si="41"/>
        <v>0.2083333333</v>
      </c>
    </row>
    <row r="51">
      <c r="A51" s="168">
        <v>34.0</v>
      </c>
      <c r="B51" s="298" t="s">
        <v>418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0.2375</v>
      </c>
      <c r="G51" s="190" t="b">
        <v>1</v>
      </c>
      <c r="H51" s="228" t="s">
        <v>1080</v>
      </c>
      <c r="I51" s="152" t="str">
        <f>IF(K51&gt;1,VLOOKUP(K51,DB!$A$4:$B$500,2,0),"")</f>
        <v>EX RON</v>
      </c>
      <c r="J51" s="153" t="str">
        <f>IF(L51&gt;1,VLOOKUP(L51,DB!$A$4:$B$500,2,0),"")</f>
        <v>WARR</v>
      </c>
      <c r="K51" s="169" t="s">
        <v>7</v>
      </c>
      <c r="L51" s="150" t="s">
        <v>487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PK-GJV</v>
      </c>
      <c r="X51" s="160" t="str">
        <f t="shared" si="6"/>
        <v>ATR 72</v>
      </c>
      <c r="Y51" s="161" t="str">
        <f t="shared" si="7"/>
        <v>CITILINK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0.2375</v>
      </c>
    </row>
    <row r="52">
      <c r="A52" s="115">
        <v>35.0</v>
      </c>
      <c r="B52" s="297" t="s">
        <v>166</v>
      </c>
      <c r="C52" s="117" t="str">
        <f>IF(B52&gt;1,VLOOKUP(B52,DB!$D$4:$E$800,2,0),"")</f>
        <v>A 320</v>
      </c>
      <c r="D52" s="252" t="s">
        <v>7</v>
      </c>
      <c r="E52" s="206" t="b">
        <v>0</v>
      </c>
      <c r="F52" s="119">
        <v>0.21875</v>
      </c>
      <c r="G52" s="192" t="b">
        <v>1</v>
      </c>
      <c r="H52" s="230" t="s">
        <v>1084</v>
      </c>
      <c r="I52" s="122" t="str">
        <f>IF(K52&gt;1,VLOOKUP(K52,DB!$A$4:$B$500,2,0),"")</f>
        <v>EX RON</v>
      </c>
      <c r="J52" s="123" t="str">
        <f>IF(L52&gt;1,VLOOKUP(L52,DB!$A$4:$B$500,2,0),"")</f>
        <v>WARR</v>
      </c>
      <c r="K52" s="124" t="s">
        <v>7</v>
      </c>
      <c r="L52" s="120" t="s">
        <v>208</v>
      </c>
      <c r="M52" s="115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>T7-GBS</v>
      </c>
      <c r="X52" s="131" t="str">
        <f t="shared" si="6"/>
        <v>EMB 135</v>
      </c>
      <c r="Y52" s="132" t="str">
        <f t="shared" si="7"/>
        <v>KARISMA</v>
      </c>
      <c r="Z52" s="104" t="b">
        <v>1</v>
      </c>
      <c r="AA52" s="64"/>
      <c r="AC52" s="133"/>
      <c r="AD52" s="133" t="str">
        <f t="shared" si="40"/>
        <v>-</v>
      </c>
      <c r="AE52" s="133">
        <f t="shared" si="41"/>
        <v>0.21875</v>
      </c>
    </row>
    <row r="53">
      <c r="A53" s="168">
        <v>36.0</v>
      </c>
      <c r="B53" s="298" t="s">
        <v>559</v>
      </c>
      <c r="C53" s="146" t="str">
        <f>IF(B53&gt;1,VLOOKUP(B53,DB!$D$4:$E$800,2,0),"")</f>
        <v>B 738</v>
      </c>
      <c r="D53" s="259" t="s">
        <v>7</v>
      </c>
      <c r="E53" s="199" t="b">
        <v>0</v>
      </c>
      <c r="F53" s="148">
        <v>0.25277777777777777</v>
      </c>
      <c r="G53" s="190" t="b">
        <v>1</v>
      </c>
      <c r="H53" s="228" t="s">
        <v>1087</v>
      </c>
      <c r="I53" s="152" t="str">
        <f>IF(K53&gt;1,VLOOKUP(K53,DB!$A$4:$B$500,2,0),"")</f>
        <v>EX RON</v>
      </c>
      <c r="J53" s="153" t="str">
        <f>IF(L53&gt;1,VLOOKUP(L53,DB!$A$4:$B$500,2,0),"")</f>
        <v>WIMM</v>
      </c>
      <c r="K53" s="169" t="s">
        <v>7</v>
      </c>
      <c r="L53" s="150" t="s">
        <v>71</v>
      </c>
      <c r="M53" s="168" t="str">
        <f>IF(B53&gt;1,VLOOKUP(B53,DB!$D$4:$F$800,3,0),"")</f>
        <v>GARUDA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T7-MEL</v>
      </c>
      <c r="X53" s="160" t="str">
        <f t="shared" si="6"/>
        <v>GLEX</v>
      </c>
      <c r="Y53" s="161" t="str">
        <f t="shared" si="7"/>
        <v>PREMI</v>
      </c>
      <c r="Z53" s="104" t="b">
        <v>1</v>
      </c>
      <c r="AA53" s="64"/>
      <c r="AC53" s="133"/>
      <c r="AD53" s="133" t="str">
        <f t="shared" si="40"/>
        <v>-</v>
      </c>
      <c r="AE53" s="133">
        <f t="shared" si="41"/>
        <v>0.2527777778</v>
      </c>
    </row>
    <row r="54">
      <c r="A54" s="115">
        <v>37.0</v>
      </c>
      <c r="B54" s="297" t="s">
        <v>705</v>
      </c>
      <c r="C54" s="117" t="str">
        <f>IF(B54&gt;1,VLOOKUP(B54,DB!$D$4:$E$800,2,0),"")</f>
        <v>CT 680</v>
      </c>
      <c r="D54" s="252" t="s">
        <v>7</v>
      </c>
      <c r="E54" s="206" t="b">
        <v>0</v>
      </c>
      <c r="F54" s="119">
        <v>0.018055555555555554</v>
      </c>
      <c r="G54" s="192" t="b">
        <v>1</v>
      </c>
      <c r="H54" s="230" t="s">
        <v>1092</v>
      </c>
      <c r="I54" s="122" t="str">
        <f>IF(K54&gt;1,VLOOKUP(K54,DB!$A$4:$B$500,2,0),"")</f>
        <v>EX RON</v>
      </c>
      <c r="J54" s="120" t="s">
        <v>1135</v>
      </c>
      <c r="K54" s="124" t="s">
        <v>7</v>
      </c>
      <c r="L54" s="120"/>
      <c r="M54" s="115" t="str">
        <f>IF(B54&gt;1,VLOOKUP(B54,DB!$D$4:$F$800,3,0),"")</f>
        <v>JIP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0.01805555556</v>
      </c>
    </row>
    <row r="55">
      <c r="A55" s="168">
        <v>38.0</v>
      </c>
      <c r="B55" s="298" t="s">
        <v>708</v>
      </c>
      <c r="C55" s="146" t="str">
        <f>IF(B55&gt;1,VLOOKUP(B55,DB!$D$4:$E$800,2,0),"")</f>
        <v>BBJ</v>
      </c>
      <c r="D55" s="259" t="s">
        <v>7</v>
      </c>
      <c r="E55" s="199" t="b">
        <v>0</v>
      </c>
      <c r="F55" s="148">
        <v>0.016666666666666666</v>
      </c>
      <c r="G55" s="190" t="b">
        <v>1</v>
      </c>
      <c r="H55" s="228" t="s">
        <v>1096</v>
      </c>
      <c r="I55" s="152" t="str">
        <f>IF(K55&gt;1,VLOOKUP(K55,DB!$A$4:$B$500,2,0),"")</f>
        <v>EX RON</v>
      </c>
      <c r="J55" s="150" t="s">
        <v>1164</v>
      </c>
      <c r="K55" s="169" t="s">
        <v>7</v>
      </c>
      <c r="L55" s="150"/>
      <c r="M55" s="168" t="str">
        <f>IF(B55&gt;1,VLOOKUP(B55,DB!$D$4:$F$800,3,0),"")</f>
        <v>JIP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>T7-RSG</v>
      </c>
      <c r="X55" s="160" t="str">
        <f t="shared" si="6"/>
        <v>G V</v>
      </c>
      <c r="Y55" s="161" t="str">
        <f t="shared" si="7"/>
        <v>KARISMA</v>
      </c>
      <c r="Z55" s="104" t="b">
        <v>1</v>
      </c>
      <c r="AA55" s="64"/>
      <c r="AC55" s="133"/>
      <c r="AD55" s="133" t="str">
        <f t="shared" si="40"/>
        <v>-</v>
      </c>
      <c r="AE55" s="133">
        <f t="shared" si="41"/>
        <v>0.01666666667</v>
      </c>
      <c r="AF55" s="4"/>
    </row>
    <row r="56">
      <c r="A56" s="115">
        <v>39.0</v>
      </c>
      <c r="B56" s="297" t="s">
        <v>197</v>
      </c>
      <c r="C56" s="117" t="str">
        <f>IF(B56&gt;1,VLOOKUP(B56,DB!$D$4:$E$800,2,0),"")</f>
        <v>A 320</v>
      </c>
      <c r="D56" s="252" t="s">
        <v>7</v>
      </c>
      <c r="E56" s="206" t="b">
        <v>0</v>
      </c>
      <c r="F56" s="119">
        <v>0.28888888888888886</v>
      </c>
      <c r="G56" s="192" t="b">
        <v>1</v>
      </c>
      <c r="H56" s="230" t="s">
        <v>1079</v>
      </c>
      <c r="I56" s="122" t="str">
        <f>IF(K56&gt;1,VLOOKUP(K56,DB!$A$4:$B$500,2,0),"")</f>
        <v>EX RON</v>
      </c>
      <c r="J56" s="123" t="str">
        <f>IF(L56&gt;1,VLOOKUP(L56,DB!$A$4:$B$500,2,0),"")</f>
        <v>WARA</v>
      </c>
      <c r="K56" s="124" t="s">
        <v>7</v>
      </c>
      <c r="L56" s="120" t="s">
        <v>267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0.2888888889</v>
      </c>
      <c r="AF56" s="4"/>
    </row>
    <row r="57">
      <c r="A57" s="168">
        <v>40.0</v>
      </c>
      <c r="B57" s="298" t="s">
        <v>301</v>
      </c>
      <c r="C57" s="146" t="str">
        <f>IF(B57&gt;1,VLOOKUP(B57,DB!$D$4:$E$800,2,0),"")</f>
        <v>A 320</v>
      </c>
      <c r="D57" s="259" t="s">
        <v>7</v>
      </c>
      <c r="E57" s="199" t="b">
        <v>0</v>
      </c>
      <c r="F57" s="148">
        <v>0.2957311111094896</v>
      </c>
      <c r="G57" s="190" t="b">
        <v>1</v>
      </c>
      <c r="H57" s="228" t="s">
        <v>1081</v>
      </c>
      <c r="I57" s="152" t="str">
        <f>IF(K57&gt;1,VLOOKUP(K57,DB!$A$4:$B$500,2,0),"")</f>
        <v>EX RON</v>
      </c>
      <c r="J57" s="153" t="str">
        <f>IF(L57&gt;1,VLOOKUP(L57,DB!$A$4:$B$500,2,0),"")</f>
        <v>WIPP</v>
      </c>
      <c r="K57" s="169" t="s">
        <v>7</v>
      </c>
      <c r="L57" s="150" t="s">
        <v>157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0.2957311111</v>
      </c>
      <c r="AF57" s="4"/>
    </row>
    <row r="58">
      <c r="A58" s="115">
        <v>41.0</v>
      </c>
      <c r="B58" s="297" t="s">
        <v>420</v>
      </c>
      <c r="C58" s="117" t="str">
        <f>IF(B58&gt;1,VLOOKUP(B58,DB!$D$4:$E$800,2,0),"")</f>
        <v>A 320</v>
      </c>
      <c r="D58" s="252" t="s">
        <v>7</v>
      </c>
      <c r="E58" s="224" t="b">
        <v>0</v>
      </c>
      <c r="F58" s="119">
        <v>0.27708333333333335</v>
      </c>
      <c r="G58" s="120" t="b">
        <v>1</v>
      </c>
      <c r="H58" s="230" t="s">
        <v>1085</v>
      </c>
      <c r="I58" s="122" t="str">
        <f>IF(K58&gt;1,VLOOKUP(K58,DB!$A$4:$B$500,2,0),"")</f>
        <v>EX RON</v>
      </c>
      <c r="J58" s="123" t="str">
        <f>IF(L58&gt;1,VLOOKUP(L58,DB!$A$4:$B$500,2,0),"")</f>
        <v>WIMN</v>
      </c>
      <c r="K58" s="124" t="s">
        <v>7</v>
      </c>
      <c r="L58" s="120" t="s">
        <v>434</v>
      </c>
      <c r="M58" s="115" t="str">
        <f>IF(B58&gt;1,VLOOKUP(B58,DB!$D$4:$F$800,3,0),"")</f>
        <v>CITILINK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0.2770833333</v>
      </c>
      <c r="AF58" s="4"/>
    </row>
    <row r="59">
      <c r="A59" s="168">
        <v>42.0</v>
      </c>
      <c r="B59" s="298" t="s">
        <v>299</v>
      </c>
      <c r="C59" s="146" t="str">
        <f>IF(B59&gt;1,VLOOKUP(B59,DB!$D$4:$E$800,2,0),"")</f>
        <v>A 320</v>
      </c>
      <c r="D59" s="259" t="s">
        <v>7</v>
      </c>
      <c r="E59" s="404" t="b">
        <v>0</v>
      </c>
      <c r="F59" s="148">
        <v>0.40625</v>
      </c>
      <c r="G59" s="150" t="b">
        <v>1</v>
      </c>
      <c r="H59" s="228" t="s">
        <v>1088</v>
      </c>
      <c r="I59" s="152" t="str">
        <f>IF(K59&gt;1,VLOOKUP(K59,DB!$A$4:$B$500,2,0),"")</f>
        <v>EX RON</v>
      </c>
      <c r="J59" s="150" t="s">
        <v>1080</v>
      </c>
      <c r="K59" s="169" t="s">
        <v>7</v>
      </c>
      <c r="L59" s="150"/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0.40625</v>
      </c>
      <c r="AF59" s="4"/>
    </row>
    <row r="60">
      <c r="A60" s="115">
        <v>43.0</v>
      </c>
      <c r="B60" s="297" t="s">
        <v>757</v>
      </c>
      <c r="C60" s="117" t="str">
        <f>IF(B60&gt;1,VLOOKUP(B60,DB!$D$4:$E$800,2,0),"")</f>
        <v>BBJ 2</v>
      </c>
      <c r="D60" s="252" t="s">
        <v>7</v>
      </c>
      <c r="E60" s="229" t="b">
        <v>0</v>
      </c>
      <c r="F60" s="119">
        <v>0.29097222222222224</v>
      </c>
      <c r="G60" s="192" t="b">
        <v>1</v>
      </c>
      <c r="H60" s="230" t="s">
        <v>1101</v>
      </c>
      <c r="I60" s="122" t="str">
        <f>IF(K60&gt;1,VLOOKUP(K60,DB!$A$4:$B$500,2,0),"")</f>
        <v>EX RON</v>
      </c>
      <c r="J60" s="120" t="s">
        <v>13</v>
      </c>
      <c r="K60" s="124" t="s">
        <v>7</v>
      </c>
      <c r="L60" s="120"/>
      <c r="M60" s="115" t="str">
        <f>IF(B60&gt;1,VLOOKUP(B60,DB!$D$4:$F$800,3,0),"")</f>
        <v>PTN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>
        <f t="shared" si="41"/>
        <v>0.2909722222</v>
      </c>
    </row>
    <row r="61">
      <c r="A61" s="168">
        <v>44.0</v>
      </c>
      <c r="B61" s="298" t="s">
        <v>705</v>
      </c>
      <c r="C61" s="146" t="str">
        <f>IF(B61&gt;1,VLOOKUP(B61,DB!$D$4:$E$800,2,0),"")</f>
        <v>CT 680</v>
      </c>
      <c r="D61" s="259">
        <v>0.024305555555555556</v>
      </c>
      <c r="E61" s="231" t="b">
        <v>1</v>
      </c>
      <c r="F61" s="148">
        <v>0.7847222222222222</v>
      </c>
      <c r="G61" s="190" t="b">
        <v>1</v>
      </c>
      <c r="H61" s="228" t="s">
        <v>1135</v>
      </c>
      <c r="I61" s="152" t="str">
        <f>IF(K61&gt;1,VLOOKUP(K61,DB!$A$4:$B$500,2,0),"")</f>
        <v>EX RON</v>
      </c>
      <c r="J61" s="150" t="s">
        <v>1092</v>
      </c>
      <c r="K61" s="169" t="s">
        <v>7</v>
      </c>
      <c r="L61" s="150"/>
      <c r="M61" s="168" t="str">
        <f>IF(B61&gt;1,VLOOKUP(B61,DB!$D$4:$F$800,3,0),"")</f>
        <v>JIP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>PK-LAJ</v>
      </c>
      <c r="X61" s="160" t="str">
        <f t="shared" si="6"/>
        <v>A 320</v>
      </c>
      <c r="Y61" s="161" t="str">
        <f t="shared" si="7"/>
        <v>BATIK AIR</v>
      </c>
      <c r="Z61" s="104" t="b">
        <v>1</v>
      </c>
      <c r="AA61" s="64"/>
      <c r="AC61" s="133"/>
      <c r="AD61" s="133">
        <f t="shared" si="40"/>
        <v>0.02430555556</v>
      </c>
      <c r="AE61" s="133">
        <f t="shared" si="41"/>
        <v>0.7847222222</v>
      </c>
    </row>
    <row r="62">
      <c r="A62" s="115">
        <v>45.0</v>
      </c>
      <c r="B62" s="297" t="s">
        <v>708</v>
      </c>
      <c r="C62" s="117" t="str">
        <f>IF(B62&gt;1,VLOOKUP(B62,DB!$D$4:$E$800,2,0),"")</f>
        <v>BBJ</v>
      </c>
      <c r="D62" s="252">
        <v>0.027083333333333334</v>
      </c>
      <c r="E62" s="229" t="b">
        <v>1</v>
      </c>
      <c r="F62" s="119">
        <v>0.6875</v>
      </c>
      <c r="G62" s="192" t="b">
        <v>1</v>
      </c>
      <c r="H62" s="230" t="s">
        <v>1164</v>
      </c>
      <c r="I62" s="219" t="s">
        <v>1096</v>
      </c>
      <c r="J62" s="120" t="s">
        <v>1092</v>
      </c>
      <c r="K62" s="124"/>
      <c r="L62" s="120"/>
      <c r="M62" s="115" t="str">
        <f>IF(B62&gt;1,VLOOKUP(B62,DB!$D$4:$F$800,3,0),"")</f>
        <v>JIP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0.02708333333</v>
      </c>
      <c r="AE62" s="133">
        <f t="shared" si="41"/>
        <v>0.6875</v>
      </c>
    </row>
    <row r="63">
      <c r="A63" s="168">
        <v>46.0</v>
      </c>
      <c r="B63" s="168" t="s">
        <v>823</v>
      </c>
      <c r="C63" s="146" t="str">
        <f>IF(B63&gt;1,VLOOKUP(B63,DB!$D$4:$E$800,2,0),"")</f>
        <v>B 733</v>
      </c>
      <c r="D63" s="259">
        <v>0.21805555555555556</v>
      </c>
      <c r="E63" s="231" t="b">
        <v>1</v>
      </c>
      <c r="F63" s="148">
        <v>0.2881944444444444</v>
      </c>
      <c r="G63" s="190" t="b">
        <v>1</v>
      </c>
      <c r="H63" s="228" t="s">
        <v>1093</v>
      </c>
      <c r="I63" s="152" t="str">
        <f>IF(K63&gt;1,VLOOKUP(K63,DB!$A$4:$B$500,2,0),"")</f>
        <v>WAAA</v>
      </c>
      <c r="J63" s="153" t="str">
        <f>IF(L63&gt;1,VLOOKUP(L63,DB!$A$4:$B$500,2,0),"")</f>
        <v>WAGG</v>
      </c>
      <c r="K63" s="169" t="s">
        <v>326</v>
      </c>
      <c r="L63" s="150" t="s">
        <v>300</v>
      </c>
      <c r="M63" s="168" t="str">
        <f>IF(B63&gt;1,VLOOKUP(B63,DB!$D$4:$F$800,3,0),"")</f>
        <v>TRIGANA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0.2180555556</v>
      </c>
      <c r="AE63" s="133">
        <f t="shared" si="41"/>
        <v>0.2881944444</v>
      </c>
    </row>
    <row r="64">
      <c r="A64" s="115">
        <v>47.0</v>
      </c>
      <c r="B64" s="115" t="s">
        <v>819</v>
      </c>
      <c r="C64" s="117" t="str">
        <f>IF(B64&gt;1,VLOOKUP(B64,DB!$D$4:$E$800,2,0),"")</f>
        <v>B 733</v>
      </c>
      <c r="D64" s="252">
        <v>0.23055555555555557</v>
      </c>
      <c r="E64" s="229" t="b">
        <v>1</v>
      </c>
      <c r="F64" s="119">
        <v>0.25763888888888886</v>
      </c>
      <c r="G64" s="192" t="b">
        <v>1</v>
      </c>
      <c r="H64" s="230" t="s">
        <v>1097</v>
      </c>
      <c r="I64" s="122" t="str">
        <f>IF(K64&gt;1,VLOOKUP(K64,DB!$A$4:$B$500,2,0),"")</f>
        <v>WSSS</v>
      </c>
      <c r="J64" s="123" t="str">
        <f>IF(L64&gt;1,VLOOKUP(L64,DB!$A$4:$B$500,2,0),"")</f>
        <v>WALL</v>
      </c>
      <c r="K64" s="124" t="s">
        <v>86</v>
      </c>
      <c r="L64" s="120" t="s">
        <v>91</v>
      </c>
      <c r="M64" s="115" t="str">
        <f>IF(B64&gt;1,VLOOKUP(B64,DB!$D$4:$F$800,3,0),"")</f>
        <v>TRI MG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0.2305555556</v>
      </c>
      <c r="AE64" s="133">
        <f t="shared" si="41"/>
        <v>0.2576388889</v>
      </c>
    </row>
    <row r="65">
      <c r="A65" s="168">
        <v>48.0</v>
      </c>
      <c r="B65" s="168" t="s">
        <v>83</v>
      </c>
      <c r="C65" s="146" t="str">
        <f>IF(B65&gt;1,VLOOKUP(B65,DB!$D$4:$E$800,2,0),"")</f>
        <v>A 320</v>
      </c>
      <c r="D65" s="259">
        <v>0.25763888888888886</v>
      </c>
      <c r="E65" s="231" t="b">
        <v>1</v>
      </c>
      <c r="F65" s="148">
        <v>0.44583333333333336</v>
      </c>
      <c r="G65" s="190" t="b">
        <v>1</v>
      </c>
      <c r="H65" s="228" t="s">
        <v>1084</v>
      </c>
      <c r="I65" s="152" t="str">
        <f>IF(K65&gt;1,VLOOKUP(K65,DB!$A$4:$B$500,2,0),"")</f>
        <v>WARR</v>
      </c>
      <c r="J65" s="153" t="str">
        <f>IF(L65&gt;1,VLOOKUP(L65,DB!$A$4:$B$500,2,0),"")</f>
        <v>WAHQ</v>
      </c>
      <c r="K65" s="169" t="s">
        <v>204</v>
      </c>
      <c r="L65" s="471" t="s">
        <v>233</v>
      </c>
      <c r="M65" s="168" t="str">
        <f>IF(B65&gt;1,VLOOKUP(B65,DB!$D$4:$F$800,3,0),"")</f>
        <v>BATIK AIR</v>
      </c>
      <c r="N65" s="211" t="s">
        <v>1374</v>
      </c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0.2576388889</v>
      </c>
      <c r="AE65" s="133">
        <f t="shared" si="41"/>
        <v>0.4458333333</v>
      </c>
    </row>
    <row r="66">
      <c r="A66" s="115">
        <v>49.0</v>
      </c>
      <c r="B66" s="297" t="s">
        <v>861</v>
      </c>
      <c r="C66" s="117" t="str">
        <f>IF(B66&gt;1,VLOOKUP(B66,DB!$D$4:$E$800,2,0),"")</f>
        <v>G VI</v>
      </c>
      <c r="D66" s="252">
        <v>0.2534722222222222</v>
      </c>
      <c r="E66" s="229" t="b">
        <v>1</v>
      </c>
      <c r="F66" s="119">
        <v>0.3170530671341112</v>
      </c>
      <c r="G66" s="192" t="b">
        <v>1</v>
      </c>
      <c r="H66" s="230" t="s">
        <v>1077</v>
      </c>
      <c r="I66" s="219" t="s">
        <v>1154</v>
      </c>
      <c r="J66" s="120" t="s">
        <v>1178</v>
      </c>
      <c r="K66" s="124"/>
      <c r="L66" s="120"/>
      <c r="M66" s="115" t="s">
        <v>1138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0.2534722222</v>
      </c>
      <c r="AE66" s="133">
        <f t="shared" si="41"/>
        <v>0.3170530671</v>
      </c>
    </row>
    <row r="67">
      <c r="A67" s="168">
        <v>50.0</v>
      </c>
      <c r="B67" s="168" t="s">
        <v>100</v>
      </c>
      <c r="C67" s="146" t="str">
        <f>IF(B67&gt;1,VLOOKUP(B67,DB!$D$4:$E$800,2,0),"")</f>
        <v>A 320</v>
      </c>
      <c r="D67" s="259">
        <v>0.2777777777777778</v>
      </c>
      <c r="E67" s="231" t="b">
        <v>1</v>
      </c>
      <c r="F67" s="148">
        <v>0.3625</v>
      </c>
      <c r="G67" s="190" t="b">
        <v>1</v>
      </c>
      <c r="H67" s="228" t="s">
        <v>1078</v>
      </c>
      <c r="I67" s="221" t="s">
        <v>1163</v>
      </c>
      <c r="J67" s="153" t="str">
        <f>IF(L67&gt;1,VLOOKUP(L67,DB!$A$4:$B$500,2,0),"")</f>
        <v>WARR</v>
      </c>
      <c r="K67" s="169"/>
      <c r="L67" s="150" t="s">
        <v>212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0.2777777778</v>
      </c>
      <c r="AE67" s="133">
        <f t="shared" si="41"/>
        <v>0.3625</v>
      </c>
    </row>
    <row r="68">
      <c r="A68" s="115">
        <v>51.0</v>
      </c>
      <c r="B68" s="115" t="s">
        <v>321</v>
      </c>
      <c r="C68" s="117" t="str">
        <f>IF(B68&gt;1,VLOOKUP(B68,DB!$D$4:$E$800,2,0),"")</f>
        <v>A 320</v>
      </c>
      <c r="D68" s="252">
        <v>0.32222222222222224</v>
      </c>
      <c r="E68" s="229" t="b">
        <v>1</v>
      </c>
      <c r="F68" s="119">
        <v>0.4</v>
      </c>
      <c r="G68" s="192" t="b">
        <v>1</v>
      </c>
      <c r="H68" s="230" t="s">
        <v>1076</v>
      </c>
      <c r="I68" s="122" t="str">
        <f>IF(K68&gt;1,VLOOKUP(K68,DB!$A$4:$B$500,2,0),"")</f>
        <v>WIBB</v>
      </c>
      <c r="J68" s="123" t="str">
        <f>IF(L68&gt;1,VLOOKUP(L68,DB!$A$4:$B$500,2,0),"")</f>
        <v>WAHS</v>
      </c>
      <c r="K68" s="124" t="s">
        <v>179</v>
      </c>
      <c r="L68" s="120" t="s">
        <v>258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0.3222222222</v>
      </c>
      <c r="AE68" s="133">
        <f t="shared" si="41"/>
        <v>0.4</v>
      </c>
    </row>
    <row r="69">
      <c r="A69" s="168">
        <v>52.0</v>
      </c>
      <c r="B69" s="168" t="s">
        <v>303</v>
      </c>
      <c r="C69" s="146" t="str">
        <f>IF(B69&gt;1,VLOOKUP(B69,DB!$D$4:$E$800,2,0),"")</f>
        <v>A 320</v>
      </c>
      <c r="D69" s="259">
        <v>0.3451388888888889</v>
      </c>
      <c r="E69" s="231" t="b">
        <v>1</v>
      </c>
      <c r="F69" s="148">
        <v>0.38263888888888886</v>
      </c>
      <c r="G69" s="190" t="b">
        <v>1</v>
      </c>
      <c r="H69" s="228" t="s">
        <v>1080</v>
      </c>
      <c r="I69" s="152" t="str">
        <f>IF(K69&gt;1,VLOOKUP(K69,DB!$A$4:$B$500,2,0),"")</f>
        <v>WIPP</v>
      </c>
      <c r="J69" s="153" t="str">
        <f>IF(L69&gt;1,VLOOKUP(L69,DB!$A$4:$B$500,2,0),"")</f>
        <v>WADD</v>
      </c>
      <c r="K69" s="169" t="s">
        <v>163</v>
      </c>
      <c r="L69" s="150" t="s">
        <v>192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0.3451388889</v>
      </c>
      <c r="AE69" s="133">
        <f t="shared" si="41"/>
        <v>0.3826388889</v>
      </c>
    </row>
    <row r="70">
      <c r="A70" s="115">
        <v>53.0</v>
      </c>
      <c r="B70" s="115" t="s">
        <v>284</v>
      </c>
      <c r="C70" s="117" t="str">
        <f>IF(B70&gt;1,VLOOKUP(B70,DB!$D$4:$E$800,2,0),"")</f>
        <v>A 320</v>
      </c>
      <c r="D70" s="252">
        <v>0.3701388888888889</v>
      </c>
      <c r="E70" s="229" t="b">
        <v>1</v>
      </c>
      <c r="F70" s="119">
        <v>0.3958333333333333</v>
      </c>
      <c r="G70" s="192" t="b">
        <v>1</v>
      </c>
      <c r="H70" s="230" t="s">
        <v>1087</v>
      </c>
      <c r="I70" s="122" t="str">
        <f>IF(K70&gt;1,VLOOKUP(K70,DB!$A$4:$B$500,2,0),"")</f>
        <v>WARR</v>
      </c>
      <c r="J70" s="123" t="str">
        <f>IF(L70&gt;1,VLOOKUP(L70,DB!$A$4:$B$500,2,0),"")</f>
        <v>WARR</v>
      </c>
      <c r="K70" s="124" t="s">
        <v>206</v>
      </c>
      <c r="L70" s="120" t="s">
        <v>220</v>
      </c>
      <c r="M70" s="115" t="str">
        <f>IF(B70&gt;1,VLOOKUP(B70,DB!$D$4:$F$800,3,0),"")</f>
        <v>BATIK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PK-BVX</v>
      </c>
      <c r="X70" s="131" t="str">
        <f t="shared" si="6"/>
        <v>AVANTI</v>
      </c>
      <c r="Y70" s="132" t="str">
        <f t="shared" si="7"/>
        <v>SUSI AIR</v>
      </c>
      <c r="Z70" s="104" t="b">
        <v>1</v>
      </c>
      <c r="AA70" s="64"/>
      <c r="AC70" s="133"/>
      <c r="AD70" s="133">
        <f t="shared" si="40"/>
        <v>0.3701388889</v>
      </c>
      <c r="AE70" s="133">
        <f t="shared" si="41"/>
        <v>0.3958333333</v>
      </c>
      <c r="AF70" s="248" t="s">
        <v>1180</v>
      </c>
    </row>
    <row r="71">
      <c r="A71" s="168">
        <v>54.0</v>
      </c>
      <c r="B71" s="168" t="s">
        <v>856</v>
      </c>
      <c r="C71" s="146" t="str">
        <f>IF(B71&gt;1,VLOOKUP(B71,DB!$D$4:$E$800,2,0),"")</f>
        <v>HK 800</v>
      </c>
      <c r="D71" s="259">
        <v>0.37430555555555556</v>
      </c>
      <c r="E71" s="231" t="b">
        <v>1</v>
      </c>
      <c r="F71" s="148">
        <v>0.4270833333333333</v>
      </c>
      <c r="G71" s="190" t="b">
        <v>1</v>
      </c>
      <c r="H71" s="228" t="s">
        <v>1096</v>
      </c>
      <c r="I71" s="221" t="s">
        <v>132</v>
      </c>
      <c r="J71" s="150" t="s">
        <v>1184</v>
      </c>
      <c r="K71" s="169"/>
      <c r="L71" s="150"/>
      <c r="M71" s="168" t="s">
        <v>1153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0.3743055556</v>
      </c>
      <c r="AE71" s="133">
        <f t="shared" si="41"/>
        <v>0.4270833333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340</v>
      </c>
      <c r="C72" s="117" t="str">
        <f>IF(B72&gt;1,VLOOKUP(B72,DB!$D$4:$E$800,2,0),"")</f>
        <v>ATR 72</v>
      </c>
      <c r="D72" s="252">
        <v>0.37916666666666665</v>
      </c>
      <c r="E72" s="229" t="b">
        <v>1</v>
      </c>
      <c r="F72" s="119">
        <v>0.40902777777777777</v>
      </c>
      <c r="G72" s="192" t="b">
        <v>1</v>
      </c>
      <c r="H72" s="230" t="s">
        <v>1092</v>
      </c>
      <c r="I72" s="122" t="str">
        <f>IF(K72&gt;1,VLOOKUP(K72,DB!$A$4:$B$500,2,0),"")</f>
        <v>WAHH</v>
      </c>
      <c r="J72" s="123" t="str">
        <f>IF(L72&gt;1,VLOOKUP(L72,DB!$A$4:$B$500,2,0),"")</f>
        <v>WAHH</v>
      </c>
      <c r="K72" s="124" t="s">
        <v>531</v>
      </c>
      <c r="L72" s="120" t="s">
        <v>537</v>
      </c>
      <c r="M72" s="115" t="str">
        <f>IF(B72&gt;1,VLOOKUP(B72,DB!$D$4:$F$800,3,0),"")</f>
        <v>CITILINK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0.3791666667</v>
      </c>
      <c r="AE72" s="133">
        <f t="shared" si="41"/>
        <v>0.4090277778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381</v>
      </c>
      <c r="C73" s="146" t="str">
        <f>IF(B73&gt;1,VLOOKUP(B73,DB!$D$4:$E$800,2,0),"")</f>
        <v>A 320</v>
      </c>
      <c r="D73" s="259">
        <v>0.39375</v>
      </c>
      <c r="E73" s="231" t="b">
        <v>1</v>
      </c>
      <c r="F73" s="148">
        <v>0.4513888888888889</v>
      </c>
      <c r="G73" s="190" t="b">
        <v>1</v>
      </c>
      <c r="H73" s="228" t="s">
        <v>1078</v>
      </c>
      <c r="I73" s="152" t="str">
        <f>IF(K73&gt;1,VLOOKUP(K73,DB!$A$4:$B$500,2,0),"")</f>
        <v>WARR</v>
      </c>
      <c r="J73" s="153" t="str">
        <f>IF(L73&gt;1,VLOOKUP(L73,DB!$A$4:$B$500,2,0),"")</f>
        <v>WAHI</v>
      </c>
      <c r="K73" s="169" t="s">
        <v>497</v>
      </c>
      <c r="L73" s="150" t="s">
        <v>467</v>
      </c>
      <c r="M73" s="168" t="str">
        <f>IF(B73&gt;1,VLOOKUP(B73,DB!$D$4:$F$800,3,0),"")</f>
        <v>CITILINK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>
        <f t="shared" si="40"/>
        <v>0.39375</v>
      </c>
      <c r="AE73" s="133">
        <f t="shared" si="41"/>
        <v>0.4513888889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456</v>
      </c>
      <c r="C74" s="117" t="str">
        <f>IF(B74&gt;1,VLOOKUP(B74,DB!$D$4:$E$800,2,0),"")</f>
        <v>A 320</v>
      </c>
      <c r="D74" s="252">
        <v>0.4444444444444444</v>
      </c>
      <c r="E74" s="229" t="b">
        <v>1</v>
      </c>
      <c r="F74" s="119">
        <v>0.4798611111111111</v>
      </c>
      <c r="G74" s="192" t="b">
        <v>1</v>
      </c>
      <c r="H74" s="230" t="s">
        <v>1087</v>
      </c>
      <c r="I74" s="122" t="str">
        <f>IF(K74&gt;1,VLOOKUP(K74,DB!$A$4:$B$500,2,0),"")</f>
        <v>WARR</v>
      </c>
      <c r="J74" s="123" t="str">
        <f>IF(L74&gt;1,VLOOKUP(L74,DB!$A$4:$B$500,2,0),"")</f>
        <v>WIPP</v>
      </c>
      <c r="K74" s="124" t="s">
        <v>489</v>
      </c>
      <c r="L74" s="120" t="s">
        <v>463</v>
      </c>
      <c r="M74" s="115" t="str">
        <f>IF(B74&gt;1,VLOOKUP(B74,DB!$D$4:$F$800,3,0),"")</f>
        <v>CITILINK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1</v>
      </c>
      <c r="AA74" s="64"/>
      <c r="AC74" s="133"/>
      <c r="AD74" s="133">
        <f t="shared" si="40"/>
        <v>0.4444444444</v>
      </c>
      <c r="AE74" s="133">
        <f t="shared" si="41"/>
        <v>0.4798611111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819</v>
      </c>
      <c r="C75" s="146" t="str">
        <f>IF(B75&gt;1,VLOOKUP(B75,DB!$D$4:$E$800,2,0),"")</f>
        <v>B 733</v>
      </c>
      <c r="D75" s="259">
        <v>0.45</v>
      </c>
      <c r="E75" s="231" t="b">
        <v>1</v>
      </c>
      <c r="F75" s="148">
        <v>0.9430555555555555</v>
      </c>
      <c r="G75" s="190" t="b">
        <v>1</v>
      </c>
      <c r="H75" s="228" t="s">
        <v>1101</v>
      </c>
      <c r="I75" s="152" t="str">
        <f>IF(K75&gt;1,VLOOKUP(K75,DB!$A$4:$B$500,2,0),"")</f>
        <v>WALL</v>
      </c>
      <c r="J75" s="153" t="str">
        <f>IF(L75&gt;1,VLOOKUP(L75,DB!$A$4:$B$500,2,0),"")</f>
        <v>WIII</v>
      </c>
      <c r="K75" s="169" t="s">
        <v>88</v>
      </c>
      <c r="L75" s="150" t="s">
        <v>631</v>
      </c>
      <c r="M75" s="168" t="str">
        <f>IF(B75&gt;1,VLOOKUP(B75,DB!$D$4:$F$800,3,0),"")</f>
        <v>TRI MG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N-2409K</v>
      </c>
      <c r="X75" s="160" t="str">
        <f t="shared" si="6"/>
        <v>HK 800</v>
      </c>
      <c r="Y75" s="161" t="str">
        <f t="shared" si="7"/>
        <v>AFM</v>
      </c>
      <c r="Z75" s="104" t="b">
        <v>1</v>
      </c>
      <c r="AA75" s="64"/>
      <c r="AC75" s="133"/>
      <c r="AD75" s="133">
        <f t="shared" si="40"/>
        <v>0.45</v>
      </c>
      <c r="AE75" s="133">
        <f t="shared" si="41"/>
        <v>0.9430555556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827</v>
      </c>
      <c r="C76" s="117" t="str">
        <f>IF(B76&gt;1,VLOOKUP(B76,DB!$D$4:$E$800,2,0),"")</f>
        <v>B 733</v>
      </c>
      <c r="D76" s="252">
        <v>0.35833333333333334</v>
      </c>
      <c r="E76" s="229" t="b">
        <v>1</v>
      </c>
      <c r="F76" s="119">
        <v>0.4201388888888889</v>
      </c>
      <c r="G76" s="192" t="b">
        <v>1</v>
      </c>
      <c r="H76" s="230" t="s">
        <v>1097</v>
      </c>
      <c r="I76" s="122" t="str">
        <f>IF(K76&gt;1,VLOOKUP(K76,DB!$A$4:$B$500,2,0),"")</f>
        <v>WAMM</v>
      </c>
      <c r="J76" s="123" t="str">
        <f>IF(L76&gt;1,VLOOKUP(L76,DB!$A$4:$B$500,2,0),"")</f>
        <v>WAOO</v>
      </c>
      <c r="K76" s="124" t="s">
        <v>361</v>
      </c>
      <c r="L76" s="120" t="s">
        <v>341</v>
      </c>
      <c r="M76" s="115" t="str">
        <f>IF(B76&gt;1,VLOOKUP(B76,DB!$D$4:$F$800,3,0),"")</f>
        <v>TRIGANA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0.3583333333</v>
      </c>
      <c r="AE76" s="133">
        <f t="shared" si="41"/>
        <v>0.4201388889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298" t="s">
        <v>299</v>
      </c>
      <c r="C77" s="146" t="str">
        <f>IF(B77&gt;1,VLOOKUP(B77,DB!$D$4:$E$800,2,0),"")</f>
        <v>A 320</v>
      </c>
      <c r="D77" s="259">
        <v>0.4083333333333333</v>
      </c>
      <c r="E77" s="231" t="b">
        <v>1</v>
      </c>
      <c r="F77" s="148">
        <v>0.46805555555555556</v>
      </c>
      <c r="G77" s="190" t="b">
        <v>1</v>
      </c>
      <c r="H77" s="228" t="s">
        <v>1080</v>
      </c>
      <c r="I77" s="221" t="s">
        <v>1088</v>
      </c>
      <c r="J77" s="153" t="str">
        <f>IF(L77&gt;1,VLOOKUP(L77,DB!$A$4:$B$500,2,0),"")</f>
        <v>WARA</v>
      </c>
      <c r="K77" s="169"/>
      <c r="L77" s="150" t="s">
        <v>271</v>
      </c>
      <c r="M77" s="168" t="str">
        <f>IF(B77&gt;1,VLOOKUP(B77,DB!$D$4:$F$800,3,0),"")</f>
        <v>BATIK AIR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0.4083333333</v>
      </c>
      <c r="AE77" s="133">
        <f t="shared" si="41"/>
        <v>0.4680555556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749</v>
      </c>
      <c r="C78" s="117" t="str">
        <f>IF(B78&gt;1,VLOOKUP(B78,DB!$D$4:$E$800,2,0),"")</f>
        <v>G V</v>
      </c>
      <c r="D78" s="252">
        <v>0.42430555555555555</v>
      </c>
      <c r="E78" s="229" t="b">
        <v>1</v>
      </c>
      <c r="F78" s="119">
        <v>0.5131944444444444</v>
      </c>
      <c r="G78" s="192" t="b">
        <v>1</v>
      </c>
      <c r="H78" s="230" t="s">
        <v>1092</v>
      </c>
      <c r="I78" s="219" t="s">
        <v>1171</v>
      </c>
      <c r="J78" s="120" t="s">
        <v>132</v>
      </c>
      <c r="K78" s="124"/>
      <c r="L78" s="120"/>
      <c r="M78" s="115" t="str">
        <f>IF(B78&gt;1,VLOOKUP(B78,DB!$D$4:$F$800,3,0),"")</f>
        <v>PREMI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0.4243055556</v>
      </c>
      <c r="AE78" s="133">
        <f t="shared" si="41"/>
        <v>0.5131944444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301</v>
      </c>
      <c r="C79" s="146" t="str">
        <f>IF(B79&gt;1,VLOOKUP(B79,DB!$D$4:$E$800,2,0),"")</f>
        <v>A 320</v>
      </c>
      <c r="D79" s="259">
        <v>0.45416666666666666</v>
      </c>
      <c r="E79" s="231" t="b">
        <v>1</v>
      </c>
      <c r="F79" s="148">
        <v>0.5875</v>
      </c>
      <c r="G79" s="190" t="b">
        <v>1</v>
      </c>
      <c r="H79" s="228" t="s">
        <v>1096</v>
      </c>
      <c r="I79" s="152" t="str">
        <f>IF(K79&gt;1,VLOOKUP(K79,DB!$A$4:$B$500,2,0),"")</f>
        <v>WIPP</v>
      </c>
      <c r="J79" s="153" t="str">
        <f>IF(L79&gt;1,VLOOKUP(L79,DB!$A$4:$B$500,2,0),"")</f>
        <v>WARR</v>
      </c>
      <c r="K79" s="169" t="s">
        <v>159</v>
      </c>
      <c r="L79" s="150" t="s">
        <v>216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0.4541666667</v>
      </c>
      <c r="AE79" s="133">
        <f t="shared" si="41"/>
        <v>0.5875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197</v>
      </c>
      <c r="C80" s="117" t="str">
        <f>IF(B80&gt;1,VLOOKUP(B80,DB!$D$4:$E$800,2,0),"")</f>
        <v>A 320</v>
      </c>
      <c r="D80" s="252">
        <v>0.4618055555555556</v>
      </c>
      <c r="E80" s="229" t="b">
        <v>1</v>
      </c>
      <c r="F80" s="119">
        <v>0.5305555555555556</v>
      </c>
      <c r="G80" s="192" t="b">
        <v>1</v>
      </c>
      <c r="H80" s="230" t="s">
        <v>1076</v>
      </c>
      <c r="I80" s="122" t="str">
        <f>IF(K80&gt;1,VLOOKUP(K80,DB!$A$4:$B$500,2,0),"")</f>
        <v>WARA</v>
      </c>
      <c r="J80" s="123" t="str">
        <f>IF(L80&gt;1,VLOOKUP(L80,DB!$A$4:$B$500,2,0),"")</f>
        <v>WAHI</v>
      </c>
      <c r="K80" s="124" t="s">
        <v>264</v>
      </c>
      <c r="L80" s="120" t="s">
        <v>245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0.4618055556</v>
      </c>
      <c r="AE80" s="133">
        <f t="shared" si="41"/>
        <v>0.5305555556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856</v>
      </c>
      <c r="C81" s="146" t="str">
        <f>IF(B81&gt;1,VLOOKUP(B81,DB!$D$4:$E$800,2,0),"")</f>
        <v>HK 800</v>
      </c>
      <c r="D81" s="259">
        <v>0.4340277777777778</v>
      </c>
      <c r="E81" s="231" t="b">
        <v>1</v>
      </c>
      <c r="F81" s="148"/>
      <c r="G81" s="190" t="b">
        <v>0</v>
      </c>
      <c r="H81" s="228" t="s">
        <v>1184</v>
      </c>
      <c r="I81" s="221" t="s">
        <v>1096</v>
      </c>
      <c r="J81" s="153" t="str">
        <f>IF(L81&gt;1,VLOOKUP(L81,DB!$A$4:$B$500,2,0),"")</f>
        <v/>
      </c>
      <c r="K81" s="169"/>
      <c r="L81" s="150"/>
      <c r="M81" s="168" t="s">
        <v>1153</v>
      </c>
      <c r="N81" s="211"/>
      <c r="O81" s="155" t="str">
        <f t="shared" si="34"/>
        <v>RON</v>
      </c>
      <c r="Q81" s="64" t="str">
        <f t="shared" si="35"/>
        <v>NSA12</v>
      </c>
      <c r="R81" s="64" t="str">
        <f t="shared" si="36"/>
        <v>RON</v>
      </c>
      <c r="S81" s="64" t="str">
        <f t="shared" si="37"/>
        <v>HK 800</v>
      </c>
      <c r="T81" s="64" t="str">
        <f t="shared" si="38"/>
        <v>N-2409K</v>
      </c>
      <c r="U81" s="64" t="str">
        <f t="shared" si="39"/>
        <v>AFM</v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0.4340277778</v>
      </c>
      <c r="AE81" s="133" t="str">
        <f t="shared" si="41"/>
        <v>-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778</v>
      </c>
      <c r="C82" s="117" t="str">
        <f>IF(B82&gt;1,VLOOKUP(B82,DB!$D$4:$E$800,2,0),"")</f>
        <v>C 208</v>
      </c>
      <c r="D82" s="252">
        <v>0.4576388888888889</v>
      </c>
      <c r="E82" s="229" t="b">
        <v>1</v>
      </c>
      <c r="F82" s="119">
        <v>0.5479166666666667</v>
      </c>
      <c r="G82" s="192" t="b">
        <v>1</v>
      </c>
      <c r="H82" s="230" t="s">
        <v>1075</v>
      </c>
      <c r="I82" s="122" t="str">
        <f>IF(K82&gt;1,VLOOKUP(K82,DB!$A$4:$B$500,2,0),"")</f>
        <v>WICC</v>
      </c>
      <c r="J82" s="123" t="str">
        <f>IF(L82&gt;1,VLOOKUP(L82,DB!$A$4:$B$500,2,0),"")</f>
        <v>WICC</v>
      </c>
      <c r="K82" s="124" t="s">
        <v>598</v>
      </c>
      <c r="L82" s="120" t="s">
        <v>596</v>
      </c>
      <c r="M82" s="115" t="str">
        <f>IF(B82&gt;1,VLOOKUP(B82,DB!$D$4:$F$800,3,0),"")</f>
        <v>SUSI AIR</v>
      </c>
      <c r="N82" s="22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>
        <f t="shared" si="40"/>
        <v>0.4576388889</v>
      </c>
      <c r="AE82" s="133">
        <f t="shared" si="41"/>
        <v>0.5479166667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823</v>
      </c>
      <c r="C83" s="146" t="str">
        <f>IF(B83&gt;1,VLOOKUP(B83,DB!$D$4:$E$800,2,0),"")</f>
        <v>B 733</v>
      </c>
      <c r="D83" s="259">
        <v>0.4756944444444444</v>
      </c>
      <c r="E83" s="231" t="b">
        <v>1</v>
      </c>
      <c r="F83" s="148">
        <v>0.5652777777777778</v>
      </c>
      <c r="G83" s="190" t="b">
        <v>1</v>
      </c>
      <c r="H83" s="228" t="s">
        <v>1097</v>
      </c>
      <c r="I83" s="152" t="str">
        <f>IF(K83&gt;1,VLOOKUP(K83,DB!$A$4:$B$500,2,0),"")</f>
        <v>WAGG</v>
      </c>
      <c r="J83" s="153" t="str">
        <f>IF(L83&gt;1,VLOOKUP(L83,DB!$A$4:$B$500,2,0),"")</f>
        <v>WIKK</v>
      </c>
      <c r="K83" s="169" t="s">
        <v>304</v>
      </c>
      <c r="L83" s="150" t="s">
        <v>308</v>
      </c>
      <c r="M83" s="168" t="str">
        <f>IF(B83&gt;1,VLOOKUP(B83,DB!$D$4:$F$800,3,0),"")</f>
        <v>TRIGANA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0.4756944444</v>
      </c>
      <c r="AE83" s="133">
        <f t="shared" si="41"/>
        <v>0.5652777778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559</v>
      </c>
      <c r="C84" s="117" t="str">
        <f>IF(B84&gt;1,VLOOKUP(B84,DB!$D$4:$E$800,2,0),"")</f>
        <v>B 738</v>
      </c>
      <c r="D84" s="252">
        <v>0.48541666666666666</v>
      </c>
      <c r="E84" s="229" t="b">
        <v>1</v>
      </c>
      <c r="F84" s="119">
        <v>0.5354166666666667</v>
      </c>
      <c r="G84" s="192" t="b">
        <v>1</v>
      </c>
      <c r="H84" s="230" t="s">
        <v>1087</v>
      </c>
      <c r="I84" s="122" t="str">
        <f>IF(K84&gt;1,VLOOKUP(K84,DB!$A$4:$B$500,2,0),"")</f>
        <v>WIMM</v>
      </c>
      <c r="J84" s="123" t="str">
        <f>IF(L84&gt;1,VLOOKUP(L84,DB!$A$4:$B$500,2,0),"")</f>
        <v>WARR</v>
      </c>
      <c r="K84" s="124" t="s">
        <v>73</v>
      </c>
      <c r="L84" s="120" t="s">
        <v>74</v>
      </c>
      <c r="M84" s="115" t="str">
        <f>IF(B84&gt;1,VLOOKUP(B84,DB!$D$4:$F$800,3,0),"")</f>
        <v>GARUDA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0.4854166667</v>
      </c>
      <c r="AE84" s="133">
        <f t="shared" si="41"/>
        <v>0.5354166667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420</v>
      </c>
      <c r="C85" s="146" t="str">
        <f>IF(B85&gt;1,VLOOKUP(B85,DB!$D$4:$E$800,2,0),"")</f>
        <v>A 320</v>
      </c>
      <c r="D85" s="259">
        <v>0.48819444444444443</v>
      </c>
      <c r="E85" s="231" t="b">
        <v>1</v>
      </c>
      <c r="F85" s="148">
        <v>0.5229166666666667</v>
      </c>
      <c r="G85" s="190" t="b">
        <v>1</v>
      </c>
      <c r="H85" s="228" t="s">
        <v>1084</v>
      </c>
      <c r="I85" s="152" t="str">
        <f>IF(K85&gt;1,VLOOKUP(K85,DB!$A$4:$B$500,2,0),"")</f>
        <v>WIMN</v>
      </c>
      <c r="J85" s="153" t="str">
        <f>IF(L85&gt;1,VLOOKUP(L85,DB!$A$4:$B$500,2,0),"")</f>
        <v>WARA</v>
      </c>
      <c r="K85" s="169" t="s">
        <v>437</v>
      </c>
      <c r="L85" s="150" t="s">
        <v>483</v>
      </c>
      <c r="M85" s="168" t="str">
        <f>IF(B85&gt;1,VLOOKUP(B85,DB!$D$4:$F$800,3,0),"")</f>
        <v>CITILINK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>
        <f t="shared" si="40"/>
        <v>0.4881944444</v>
      </c>
      <c r="AE85" s="133">
        <f t="shared" si="41"/>
        <v>0.5229166667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752</v>
      </c>
      <c r="C86" s="117" t="str">
        <f>IF(B86&gt;1,VLOOKUP(B86,DB!$D$4:$E$800,2,0),"")</f>
        <v>G 7500</v>
      </c>
      <c r="D86" s="252">
        <v>0.5826388888888889</v>
      </c>
      <c r="E86" s="229" t="b">
        <v>1</v>
      </c>
      <c r="F86" s="119">
        <v>0.6</v>
      </c>
      <c r="G86" s="192" t="b">
        <v>1</v>
      </c>
      <c r="H86" s="230" t="s">
        <v>1092</v>
      </c>
      <c r="I86" s="219" t="s">
        <v>1358</v>
      </c>
      <c r="J86" s="120" t="s">
        <v>1171</v>
      </c>
      <c r="K86" s="124"/>
      <c r="L86" s="120"/>
      <c r="M86" s="115" t="str">
        <f>IF(B86&gt;1,VLOOKUP(B86,DB!$D$4:$F$800,3,0),"")</f>
        <v>PREMI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0.5826388889</v>
      </c>
      <c r="AE86" s="133">
        <f t="shared" si="41"/>
        <v>0.6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100</v>
      </c>
      <c r="C87" s="146" t="str">
        <f>IF(B87&gt;1,VLOOKUP(B87,DB!$D$4:$E$800,2,0),"")</f>
        <v>A 320</v>
      </c>
      <c r="D87" s="259">
        <v>0.5333333333333333</v>
      </c>
      <c r="E87" s="231" t="b">
        <v>1</v>
      </c>
      <c r="F87" s="148">
        <v>0.5618055555555556</v>
      </c>
      <c r="G87" s="190" t="b">
        <v>1</v>
      </c>
      <c r="H87" s="228" t="s">
        <v>1078</v>
      </c>
      <c r="I87" s="152" t="str">
        <f>IF(K87&gt;1,VLOOKUP(K87,DB!$A$4:$B$500,2,0),"")</f>
        <v>WARR</v>
      </c>
      <c r="J87" s="153" t="str">
        <f>IF(L87&gt;1,VLOOKUP(L87,DB!$A$4:$B$500,2,0),"")</f>
        <v>WIPP</v>
      </c>
      <c r="K87" s="169" t="s">
        <v>218</v>
      </c>
      <c r="L87" s="150" t="s">
        <v>152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0.5333333333</v>
      </c>
      <c r="AE87" s="133">
        <f t="shared" si="41"/>
        <v>0.5618055556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284</v>
      </c>
      <c r="C88" s="117" t="str">
        <f>IF(B88&gt;1,VLOOKUP(B88,DB!$D$4:$E$800,2,0),"")</f>
        <v>A 320</v>
      </c>
      <c r="D88" s="252">
        <v>0.5527777777777778</v>
      </c>
      <c r="E88" s="229" t="b">
        <v>1</v>
      </c>
      <c r="F88" s="119">
        <v>0.8</v>
      </c>
      <c r="G88" s="192" t="b">
        <v>1</v>
      </c>
      <c r="H88" s="230" t="s">
        <v>1079</v>
      </c>
      <c r="I88" s="122" t="str">
        <f>IF(K88&gt;1,VLOOKUP(K88,DB!$A$4:$B$500,2,0),"")</f>
        <v>WARR</v>
      </c>
      <c r="J88" s="123" t="str">
        <f>IF(L88&gt;1,VLOOKUP(L88,DB!$A$4:$B$500,2,0),"")</f>
        <v>WIPP</v>
      </c>
      <c r="K88" s="124" t="s">
        <v>226</v>
      </c>
      <c r="L88" s="120" t="s">
        <v>161</v>
      </c>
      <c r="M88" s="115" t="str">
        <f>IF(B88&gt;1,VLOOKUP(B88,DB!$D$4:$F$800,3,0),"")</f>
        <v>BATIK AIR</v>
      </c>
      <c r="N88" s="193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0.5527777778</v>
      </c>
      <c r="AE88" s="133">
        <f t="shared" si="41"/>
        <v>0.8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340</v>
      </c>
      <c r="C89" s="146" t="str">
        <f>IF(B89&gt;1,VLOOKUP(B89,DB!$D$4:$E$800,2,0),"")</f>
        <v>ATR 72</v>
      </c>
      <c r="D89" s="259">
        <v>0.54375</v>
      </c>
      <c r="E89" s="231" t="b">
        <v>1</v>
      </c>
      <c r="F89" s="148">
        <v>0.5677353124992806</v>
      </c>
      <c r="G89" s="190" t="b">
        <v>1</v>
      </c>
      <c r="H89" s="228" t="s">
        <v>1087</v>
      </c>
      <c r="I89" s="152" t="str">
        <f>IF(K89&gt;1,VLOOKUP(K89,DB!$A$4:$B$500,2,0),"")</f>
        <v>WAHH</v>
      </c>
      <c r="J89" s="153" t="str">
        <f>IF(L89&gt;1,VLOOKUP(L89,DB!$A$4:$B$500,2,0),"")</f>
        <v>WAHH</v>
      </c>
      <c r="K89" s="169" t="s">
        <v>535</v>
      </c>
      <c r="L89" s="150" t="s">
        <v>533</v>
      </c>
      <c r="M89" s="168" t="str">
        <f>IF(B89&gt;1,VLOOKUP(B89,DB!$D$4:$F$800,3,0),"")</f>
        <v>CITILINK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0.54375</v>
      </c>
      <c r="AE89" s="133">
        <f t="shared" si="41"/>
        <v>0.5677353125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303</v>
      </c>
      <c r="C90" s="117" t="str">
        <f>IF(B90&gt;1,VLOOKUP(B90,DB!$D$4:$E$800,2,0),"")</f>
        <v>A 320</v>
      </c>
      <c r="D90" s="252">
        <v>0.5708333333333333</v>
      </c>
      <c r="E90" s="229" t="b">
        <v>1</v>
      </c>
      <c r="F90" s="119">
        <v>0.6134597337950254</v>
      </c>
      <c r="G90" s="192" t="b">
        <v>1</v>
      </c>
      <c r="H90" s="230" t="s">
        <v>1076</v>
      </c>
      <c r="I90" s="122" t="str">
        <f>IF(K90&gt;1,VLOOKUP(K90,DB!$A$4:$B$500,2,0),"")</f>
        <v>WADD</v>
      </c>
      <c r="J90" s="123" t="str">
        <f>IF(L90&gt;1,VLOOKUP(L90,DB!$A$4:$B$500,2,0),"")</f>
        <v>WIEE</v>
      </c>
      <c r="K90" s="124" t="s">
        <v>189</v>
      </c>
      <c r="L90" s="120" t="s">
        <v>183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0.5708333333</v>
      </c>
      <c r="AE90" s="133">
        <f t="shared" si="41"/>
        <v>0.6134597338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312</v>
      </c>
      <c r="C91" s="146" t="str">
        <f>IF(B91&gt;1,VLOOKUP(B91,DB!$D$4:$E$800,2,0),"")</f>
        <v>A 320</v>
      </c>
      <c r="D91" s="259">
        <v>0.5583333333333333</v>
      </c>
      <c r="E91" s="231" t="b">
        <v>1</v>
      </c>
      <c r="F91" s="148">
        <v>0.5898030439857394</v>
      </c>
      <c r="G91" s="190" t="b">
        <v>1</v>
      </c>
      <c r="H91" s="228" t="s">
        <v>1080</v>
      </c>
      <c r="I91" s="152" t="str">
        <f>IF(K91&gt;1,VLOOKUP(K91,DB!$A$4:$B$500,2,0),"")</f>
        <v>WAHS</v>
      </c>
      <c r="J91" s="153" t="str">
        <f>IF(L91&gt;1,VLOOKUP(L91,DB!$A$4:$B$500,2,0),"")</f>
        <v>WIMM</v>
      </c>
      <c r="K91" s="169" t="s">
        <v>256</v>
      </c>
      <c r="L91" s="150" t="s">
        <v>141</v>
      </c>
      <c r="M91" s="168" t="str">
        <f>IF(B91&gt;1,VLOOKUP(B91,DB!$D$4:$F$800,3,0),"")</f>
        <v>BATIK AIR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0.5583333333</v>
      </c>
      <c r="AE91" s="133">
        <f t="shared" si="41"/>
        <v>0.589803044</v>
      </c>
    </row>
    <row r="92">
      <c r="A92" s="115">
        <v>75.0</v>
      </c>
      <c r="B92" s="115" t="s">
        <v>696</v>
      </c>
      <c r="C92" s="117" t="str">
        <f>IF(B92&gt;1,VLOOKUP(B92,DB!$D$4:$E$800,2,0),"")</f>
        <v>EMB 135</v>
      </c>
      <c r="D92" s="252">
        <v>0.5472222222222223</v>
      </c>
      <c r="E92" s="229" t="b">
        <v>1</v>
      </c>
      <c r="F92" s="119">
        <v>0.5732031250008731</v>
      </c>
      <c r="G92" s="192" t="b">
        <v>1</v>
      </c>
      <c r="H92" s="230" t="s">
        <v>1077</v>
      </c>
      <c r="I92" s="219" t="s">
        <v>1171</v>
      </c>
      <c r="J92" s="120" t="s">
        <v>1178</v>
      </c>
      <c r="K92" s="124"/>
      <c r="L92" s="120"/>
      <c r="M92" s="115" t="str">
        <f>IF(B92&gt;1,VLOOKUP(B92,DB!$D$4:$F$800,3,0),"")</f>
        <v>IAT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>
        <f t="shared" si="40"/>
        <v>0.5472222222</v>
      </c>
      <c r="AE92" s="133">
        <f t="shared" si="41"/>
        <v>0.573203125</v>
      </c>
    </row>
    <row r="93">
      <c r="A93" s="168">
        <v>76.0</v>
      </c>
      <c r="B93" s="168" t="s">
        <v>83</v>
      </c>
      <c r="C93" s="146" t="str">
        <f>IF(B93&gt;1,VLOOKUP(B93,DB!$D$4:$E$800,2,0),"")</f>
        <v>A 320</v>
      </c>
      <c r="D93" s="259">
        <v>0.5756944444444444</v>
      </c>
      <c r="E93" s="231" t="b">
        <v>1</v>
      </c>
      <c r="F93" s="148">
        <v>0.6092518518562429</v>
      </c>
      <c r="G93" s="190" t="b">
        <v>1</v>
      </c>
      <c r="H93" s="228" t="s">
        <v>1084</v>
      </c>
      <c r="I93" s="152" t="str">
        <f>IF(K93&gt;1,VLOOKUP(K93,DB!$A$4:$B$500,2,0),"")</f>
        <v>WAHQ</v>
      </c>
      <c r="J93" s="153" t="str">
        <f>IF(L93&gt;1,VLOOKUP(L93,DB!$A$4:$B$500,2,0),"")</f>
        <v>WAHS</v>
      </c>
      <c r="K93" s="169" t="s">
        <v>235</v>
      </c>
      <c r="L93" s="150" t="s">
        <v>262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>
        <f t="shared" si="40"/>
        <v>0.5756944444</v>
      </c>
      <c r="AE93" s="133">
        <f t="shared" si="41"/>
        <v>0.6092518519</v>
      </c>
    </row>
    <row r="94">
      <c r="A94" s="115">
        <v>77.0</v>
      </c>
      <c r="B94" s="115" t="s">
        <v>833</v>
      </c>
      <c r="C94" s="117" t="str">
        <f>IF(B94&gt;1,VLOOKUP(B94,DB!$D$4:$E$800,2,0),"")</f>
        <v>B 733</v>
      </c>
      <c r="D94" s="252">
        <v>0.5652777777777778</v>
      </c>
      <c r="E94" s="229" t="b">
        <v>1</v>
      </c>
      <c r="F94" s="119">
        <v>0.6220127546257572</v>
      </c>
      <c r="G94" s="192" t="b">
        <v>1</v>
      </c>
      <c r="H94" s="230" t="s">
        <v>1093</v>
      </c>
      <c r="I94" s="122" t="str">
        <f>IF(K94&gt;1,VLOOKUP(K94,DB!$A$4:$B$500,2,0),"")</f>
        <v>WALL</v>
      </c>
      <c r="J94" s="123" t="str">
        <f>IF(L94&gt;1,VLOOKUP(L94,DB!$A$4:$B$500,2,0),"")</f>
        <v>WAGG</v>
      </c>
      <c r="K94" s="124" t="s">
        <v>355</v>
      </c>
      <c r="L94" s="120" t="s">
        <v>302</v>
      </c>
      <c r="M94" s="115" t="str">
        <f>IF(B94&gt;1,VLOOKUP(B94,DB!$D$4:$F$800,3,0),"")</f>
        <v>TRIGANA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>
        <f t="shared" si="40"/>
        <v>0.5652777778</v>
      </c>
      <c r="AE94" s="133">
        <f t="shared" si="41"/>
        <v>0.6220127546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456</v>
      </c>
      <c r="C95" s="146" t="str">
        <f>IF(B95&gt;1,VLOOKUP(B95,DB!$D$4:$E$800,2,0),"")</f>
        <v>A 320</v>
      </c>
      <c r="D95" s="259">
        <v>0.6034722222222222</v>
      </c>
      <c r="E95" s="231" t="b">
        <v>1</v>
      </c>
      <c r="F95" s="148">
        <v>0.6369840972183738</v>
      </c>
      <c r="G95" s="190" t="b">
        <v>1</v>
      </c>
      <c r="H95" s="228" t="s">
        <v>1087</v>
      </c>
      <c r="I95" s="152" t="str">
        <f>IF(K95&gt;1,VLOOKUP(K95,DB!$A$4:$B$500,2,0),"")</f>
        <v>WIPP</v>
      </c>
      <c r="J95" s="153" t="str">
        <f>IF(L95&gt;1,VLOOKUP(L95,DB!$A$4:$B$500,2,0),"")</f>
        <v>WARR</v>
      </c>
      <c r="K95" s="169" t="s">
        <v>465</v>
      </c>
      <c r="L95" s="150" t="s">
        <v>495</v>
      </c>
      <c r="M95" s="168" t="str">
        <f>IF(B95&gt;1,VLOOKUP(B95,DB!$D$4:$F$800,3,0),"")</f>
        <v>CITILINK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0.6034722222</v>
      </c>
      <c r="AE95" s="133">
        <f t="shared" si="41"/>
        <v>0.6369840972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381</v>
      </c>
      <c r="C96" s="117" t="str">
        <f>IF(B96&gt;1,VLOOKUP(B96,DB!$D$4:$E$800,2,0),"")</f>
        <v>A 320</v>
      </c>
      <c r="D96" s="252">
        <v>0.5944444444444444</v>
      </c>
      <c r="E96" s="229" t="b">
        <v>1</v>
      </c>
      <c r="F96" s="119">
        <v>0.6670486111106584</v>
      </c>
      <c r="G96" s="192" t="b">
        <v>1</v>
      </c>
      <c r="H96" s="230" t="s">
        <v>1078</v>
      </c>
      <c r="I96" s="122" t="str">
        <f>IF(K96&gt;1,VLOOKUP(K96,DB!$A$4:$B$500,2,0),"")</f>
        <v>WAHI</v>
      </c>
      <c r="J96" s="123" t="str">
        <f>IF(L96&gt;1,VLOOKUP(L96,DB!$A$4:$B$500,2,0),"")</f>
        <v>WIMM</v>
      </c>
      <c r="K96" s="124" t="s">
        <v>469</v>
      </c>
      <c r="L96" s="120" t="s">
        <v>439</v>
      </c>
      <c r="M96" s="115" t="str">
        <f>IF(B96&gt;1,VLOOKUP(B96,DB!$D$4:$F$800,3,0),"")</f>
        <v>CITILINK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0.5944444444</v>
      </c>
      <c r="AE96" s="133">
        <f t="shared" si="41"/>
        <v>0.6670486111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24</v>
      </c>
      <c r="C97" s="146" t="str">
        <f>IF(B97&gt;1,VLOOKUP(B97,DB!$D$4:$E$800,2,0),"")</f>
        <v>B 733</v>
      </c>
      <c r="D97" s="259">
        <v>0.5930555555555556</v>
      </c>
      <c r="E97" s="231" t="b">
        <v>1</v>
      </c>
      <c r="F97" s="148">
        <v>0.6406650231510866</v>
      </c>
      <c r="G97" s="190" t="b">
        <v>1</v>
      </c>
      <c r="H97" s="228" t="s">
        <v>1088</v>
      </c>
      <c r="I97" s="221" t="s">
        <v>288</v>
      </c>
      <c r="J97" s="150" t="s">
        <v>46</v>
      </c>
      <c r="K97" s="169"/>
      <c r="L97" s="150"/>
      <c r="M97" s="168" t="str">
        <f>IF(B97&gt;1,VLOOKUP(B97,DB!$D$4:$F$800,3,0),"")</f>
        <v>AIRNESIA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0.5930555556</v>
      </c>
      <c r="AE97" s="133">
        <f t="shared" si="41"/>
        <v>0.6406650232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299</v>
      </c>
      <c r="C98" s="117" t="str">
        <f>IF(B98&gt;1,VLOOKUP(B98,DB!$D$4:$E$800,2,0),"")</f>
        <v>A 320</v>
      </c>
      <c r="D98" s="252">
        <v>0.6191220370383235</v>
      </c>
      <c r="E98" s="229" t="b">
        <v>1</v>
      </c>
      <c r="F98" s="119">
        <v>0.6618374421304907</v>
      </c>
      <c r="G98" s="192" t="b">
        <v>1</v>
      </c>
      <c r="H98" s="230" t="s">
        <v>1085</v>
      </c>
      <c r="I98" s="122" t="str">
        <f>IF(K98&gt;1,VLOOKUP(K98,DB!$A$4:$B$500,2,0),"")</f>
        <v>WARA</v>
      </c>
      <c r="J98" s="120" t="s">
        <v>1146</v>
      </c>
      <c r="K98" s="124" t="s">
        <v>269</v>
      </c>
      <c r="L98" s="120"/>
      <c r="M98" s="115" t="str">
        <f>IF(B98&gt;1,VLOOKUP(B98,DB!$D$4:$F$800,3,0),"")</f>
        <v>BATIK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0.619122037</v>
      </c>
      <c r="AE98" s="133">
        <f t="shared" si="41"/>
        <v>0.6618374421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827</v>
      </c>
      <c r="C99" s="146" t="str">
        <f>IF(B99&gt;1,VLOOKUP(B99,DB!$D$4:$E$800,2,0),"")</f>
        <v>B 733</v>
      </c>
      <c r="D99" s="259">
        <v>0.6368055555555555</v>
      </c>
      <c r="E99" s="231" t="b">
        <v>1</v>
      </c>
      <c r="F99" s="148">
        <v>0.6930555555555555</v>
      </c>
      <c r="G99" s="190" t="b">
        <v>1</v>
      </c>
      <c r="H99" s="228" t="s">
        <v>1097</v>
      </c>
      <c r="I99" s="152" t="str">
        <f>IF(K99&gt;1,VLOOKUP(K99,DB!$A$4:$B$500,2,0),"")</f>
        <v>WAOO</v>
      </c>
      <c r="J99" s="153" t="str">
        <f>IF(L99&gt;1,VLOOKUP(L99,DB!$A$4:$B$500,2,0),"")</f>
        <v>WIDN</v>
      </c>
      <c r="K99" s="169" t="s">
        <v>343</v>
      </c>
      <c r="L99" s="150" t="s">
        <v>313</v>
      </c>
      <c r="M99" s="168" t="str">
        <f>IF(B99&gt;1,VLOOKUP(B99,DB!$D$4:$F$800,3,0),"")</f>
        <v>TRIGANA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0.6368055556</v>
      </c>
      <c r="AE99" s="133">
        <f t="shared" si="41"/>
        <v>0.6930555556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699</v>
      </c>
      <c r="C100" s="117" t="str">
        <f>IF(B100&gt;1,VLOOKUP(B100,DB!$D$4:$E$800,2,0),"")</f>
        <v>G IV</v>
      </c>
      <c r="D100" s="252">
        <v>0.5993055555555555</v>
      </c>
      <c r="E100" s="229" t="b">
        <v>1</v>
      </c>
      <c r="F100" s="119">
        <v>0.6318440277827904</v>
      </c>
      <c r="G100" s="192" t="b">
        <v>1</v>
      </c>
      <c r="H100" s="230" t="s">
        <v>1100</v>
      </c>
      <c r="I100" s="219" t="s">
        <v>1146</v>
      </c>
      <c r="J100" s="120" t="s">
        <v>1178</v>
      </c>
      <c r="K100" s="124"/>
      <c r="L100" s="120"/>
      <c r="M100" s="115" t="str">
        <f>IF(B100&gt;1,VLOOKUP(B100,DB!$D$4:$F$800,3,0),"")</f>
        <v>JETSET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0.5993055556</v>
      </c>
      <c r="AE100" s="133">
        <f t="shared" si="41"/>
        <v>0.6318440278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420</v>
      </c>
      <c r="C101" s="146" t="str">
        <f>IF(B101&gt;1,VLOOKUP(B101,DB!$D$4:$E$800,2,0),"")</f>
        <v>A 320</v>
      </c>
      <c r="D101" s="259">
        <v>0.6638888888888889</v>
      </c>
      <c r="E101" s="231" t="b">
        <v>1</v>
      </c>
      <c r="F101" s="148">
        <v>0.7</v>
      </c>
      <c r="G101" s="190" t="b">
        <v>1</v>
      </c>
      <c r="H101" s="228" t="s">
        <v>1084</v>
      </c>
      <c r="I101" s="152" t="str">
        <f>IF(K101&gt;1,VLOOKUP(K101,DB!$A$4:$B$500,2,0),"")</f>
        <v>WARA</v>
      </c>
      <c r="J101" s="153" t="str">
        <f>IF(L101&gt;1,VLOOKUP(L101,DB!$A$4:$B$500,2,0),"")</f>
        <v>WARR</v>
      </c>
      <c r="K101" s="169" t="s">
        <v>485</v>
      </c>
      <c r="L101" s="150" t="s">
        <v>491</v>
      </c>
      <c r="M101" s="168" t="str">
        <f>IF(B101&gt;1,VLOOKUP(B101,DB!$D$4:$F$800,3,0),"")</f>
        <v>CITILINK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0.6638888889</v>
      </c>
      <c r="AE101" s="133">
        <f t="shared" si="41"/>
        <v>0.7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845</v>
      </c>
      <c r="C102" s="117" t="str">
        <f>IF(B102&gt;1,VLOOKUP(B102,DB!$D$4:$E$800,2,0),"")</f>
        <v>G V</v>
      </c>
      <c r="D102" s="252">
        <v>0.66875</v>
      </c>
      <c r="E102" s="229" t="b">
        <v>1</v>
      </c>
      <c r="F102" s="119">
        <v>0.6944444444444444</v>
      </c>
      <c r="G102" s="192" t="b">
        <v>1</v>
      </c>
      <c r="H102" s="230" t="s">
        <v>1096</v>
      </c>
      <c r="I102" s="219" t="s">
        <v>1375</v>
      </c>
      <c r="J102" s="120" t="s">
        <v>1154</v>
      </c>
      <c r="K102" s="124"/>
      <c r="L102" s="120"/>
      <c r="M102" s="115" t="s">
        <v>1153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41</v>
      </c>
      <c r="AA102" s="14"/>
      <c r="AD102" s="133">
        <f t="shared" si="40"/>
        <v>0.66875</v>
      </c>
      <c r="AE102" s="133">
        <f t="shared" si="41"/>
        <v>0.6944444444</v>
      </c>
    </row>
    <row r="103">
      <c r="A103" s="168">
        <v>86.0</v>
      </c>
      <c r="B103" s="168" t="s">
        <v>299</v>
      </c>
      <c r="C103" s="146" t="str">
        <f>IF(B103&gt;1,VLOOKUP(B103,DB!$D$4:$E$800,2,0),"")</f>
        <v>A 320</v>
      </c>
      <c r="D103" s="259">
        <v>0.66875</v>
      </c>
      <c r="E103" s="231" t="b">
        <v>1</v>
      </c>
      <c r="F103" s="148"/>
      <c r="G103" s="190" t="b">
        <v>0</v>
      </c>
      <c r="H103" s="228" t="s">
        <v>1146</v>
      </c>
      <c r="I103" s="221" t="s">
        <v>1085</v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>BATIK AIR</v>
      </c>
      <c r="N103" s="200"/>
      <c r="O103" s="155" t="str">
        <f t="shared" si="34"/>
        <v>RON</v>
      </c>
      <c r="Q103" s="64" t="str">
        <f t="shared" si="35"/>
        <v>SA09</v>
      </c>
      <c r="R103" s="64" t="str">
        <f t="shared" si="36"/>
        <v>RON</v>
      </c>
      <c r="S103" s="64" t="str">
        <f t="shared" si="37"/>
        <v>A 320</v>
      </c>
      <c r="T103" s="64" t="str">
        <f t="shared" si="38"/>
        <v>PK-LUQ</v>
      </c>
      <c r="U103" s="64" t="str">
        <f t="shared" si="39"/>
        <v>BATIK AIR</v>
      </c>
      <c r="Z103" s="270">
        <f>Z102-'20'!Z102</f>
        <v>35</v>
      </c>
      <c r="AC103" s="133"/>
      <c r="AD103" s="133">
        <f t="shared" si="40"/>
        <v>0.66875</v>
      </c>
      <c r="AE103" s="133" t="str">
        <f t="shared" si="41"/>
        <v>-</v>
      </c>
    </row>
    <row r="104">
      <c r="A104" s="115">
        <v>87.0</v>
      </c>
      <c r="B104" s="115" t="s">
        <v>559</v>
      </c>
      <c r="C104" s="117" t="str">
        <f>IF(B104&gt;1,VLOOKUP(B104,DB!$D$4:$E$800,2,0),"")</f>
        <v>B 738</v>
      </c>
      <c r="D104" s="252">
        <v>0.7041666666666667</v>
      </c>
      <c r="E104" s="229" t="b">
        <v>1</v>
      </c>
      <c r="F104" s="119">
        <v>0.7419163888844196</v>
      </c>
      <c r="G104" s="192" t="b">
        <v>1</v>
      </c>
      <c r="H104" s="230" t="s">
        <v>1087</v>
      </c>
      <c r="I104" s="122" t="str">
        <f>IF(K104&gt;1,VLOOKUP(K104,DB!$A$4:$B$500,2,0),"")</f>
        <v>WARR</v>
      </c>
      <c r="J104" s="123" t="str">
        <f>IF(L104&gt;1,VLOOKUP(L104,DB!$A$4:$B$500,2,0),"")</f>
        <v>WIEE</v>
      </c>
      <c r="K104" s="124" t="s">
        <v>77</v>
      </c>
      <c r="L104" s="120" t="s">
        <v>69</v>
      </c>
      <c r="M104" s="115" t="str">
        <f>IF(B104&gt;1,VLOOKUP(B104,DB!$D$4:$F$800,3,0),"")</f>
        <v>GARUDA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0.7041666667</v>
      </c>
      <c r="AE104" s="133">
        <f t="shared" si="41"/>
        <v>0.7419163889</v>
      </c>
    </row>
    <row r="105">
      <c r="A105" s="168">
        <v>88.0</v>
      </c>
      <c r="B105" s="168" t="s">
        <v>100</v>
      </c>
      <c r="C105" s="146" t="str">
        <f>IF(B105&gt;1,VLOOKUP(B105,DB!$D$4:$E$800,2,0),"")</f>
        <v>A 320</v>
      </c>
      <c r="D105" s="259">
        <v>0.6951388888888889</v>
      </c>
      <c r="E105" s="231" t="b">
        <v>1</v>
      </c>
      <c r="F105" s="148">
        <v>0.7222222222222222</v>
      </c>
      <c r="G105" s="190" t="b">
        <v>1</v>
      </c>
      <c r="H105" s="228" t="s">
        <v>1076</v>
      </c>
      <c r="I105" s="152" t="str">
        <f>IF(K105&gt;1,VLOOKUP(K105,DB!$A$4:$B$500,2,0),"")</f>
        <v>WIPP</v>
      </c>
      <c r="J105" s="153" t="str">
        <f>IF(L105&gt;1,VLOOKUP(L105,DB!$A$4:$B$500,2,0),"")</f>
        <v>WARR</v>
      </c>
      <c r="K105" s="169" t="s">
        <v>155</v>
      </c>
      <c r="L105" s="150" t="s">
        <v>202</v>
      </c>
      <c r="M105" s="168" t="str">
        <f>IF(B105&gt;1,VLOOKUP(B105,DB!$D$4:$F$800,3,0),"")</f>
        <v>BATIK AIR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0.6951388889</v>
      </c>
      <c r="AE105" s="133">
        <f t="shared" si="41"/>
        <v>0.7222222222</v>
      </c>
    </row>
    <row r="106">
      <c r="A106" s="115">
        <v>89.0</v>
      </c>
      <c r="B106" s="115" t="s">
        <v>209</v>
      </c>
      <c r="C106" s="117" t="str">
        <f>IF(B106&gt;1,VLOOKUP(B106,DB!$D$4:$E$800,2,0),"")</f>
        <v>A 320</v>
      </c>
      <c r="D106" s="252">
        <v>0.6979166666666666</v>
      </c>
      <c r="E106" s="229" t="b">
        <v>1</v>
      </c>
      <c r="F106" s="119">
        <v>0.7365512037067674</v>
      </c>
      <c r="G106" s="192" t="b">
        <v>1</v>
      </c>
      <c r="H106" s="230" t="s">
        <v>1078</v>
      </c>
      <c r="I106" s="122" t="str">
        <f>IF(K106&gt;1,VLOOKUP(K106,DB!$A$4:$B$500,2,0),"")</f>
        <v>WAHI</v>
      </c>
      <c r="J106" s="123" t="str">
        <f>IF(L106&gt;1,VLOOKUP(L106,DB!$A$4:$B$500,2,0),"")</f>
        <v>WADD</v>
      </c>
      <c r="K106" s="124" t="s">
        <v>243</v>
      </c>
      <c r="L106" s="120" t="s">
        <v>196</v>
      </c>
      <c r="M106" s="115" t="str">
        <f>IF(B106&gt;1,VLOOKUP(B106,DB!$D$4:$F$800,3,0),"")</f>
        <v>BATIK AIR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0.6979166667</v>
      </c>
      <c r="AE106" s="133">
        <f t="shared" si="41"/>
        <v>0.7365512037</v>
      </c>
    </row>
    <row r="107">
      <c r="A107" s="168">
        <v>90.0</v>
      </c>
      <c r="B107" s="168" t="s">
        <v>340</v>
      </c>
      <c r="C107" s="146" t="str">
        <f>IF(B107&gt;1,VLOOKUP(B107,DB!$D$4:$E$800,2,0),"")</f>
        <v>ATR 72</v>
      </c>
      <c r="D107" s="259">
        <v>0.7083333333333334</v>
      </c>
      <c r="E107" s="231" t="b">
        <v>1</v>
      </c>
      <c r="F107" s="148">
        <v>0.7298560648196144</v>
      </c>
      <c r="G107" s="190" t="b">
        <v>1</v>
      </c>
      <c r="H107" s="228" t="s">
        <v>1080</v>
      </c>
      <c r="I107" s="152" t="str">
        <f>IF(K107&gt;1,VLOOKUP(K107,DB!$A$4:$B$500,2,0),"")</f>
        <v>WAHH</v>
      </c>
      <c r="J107" s="153" t="str">
        <f>IF(L107&gt;1,VLOOKUP(L107,DB!$A$4:$B$500,2,0),"")</f>
        <v>WIPO</v>
      </c>
      <c r="K107" s="169" t="s">
        <v>539</v>
      </c>
      <c r="L107" s="150" t="s">
        <v>549</v>
      </c>
      <c r="M107" s="168" t="str">
        <f>IF(B107&gt;1,VLOOKUP(B107,DB!$D$4:$F$800,3,0),"")</f>
        <v>CITILINK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0.7083333333</v>
      </c>
      <c r="AE107" s="133">
        <f t="shared" si="41"/>
        <v>0.7298560648</v>
      </c>
    </row>
    <row r="108">
      <c r="A108" s="115">
        <v>91.0</v>
      </c>
      <c r="B108" s="115" t="s">
        <v>823</v>
      </c>
      <c r="C108" s="117" t="str">
        <f>IF(B108&gt;1,VLOOKUP(B108,DB!$D$4:$E$800,2,0),"")</f>
        <v>B 733</v>
      </c>
      <c r="D108" s="252">
        <v>0.7125</v>
      </c>
      <c r="E108" s="229" t="b">
        <v>1</v>
      </c>
      <c r="F108" s="119">
        <v>0.8902777777777777</v>
      </c>
      <c r="G108" s="192" t="b">
        <v>1</v>
      </c>
      <c r="H108" s="230" t="s">
        <v>1097</v>
      </c>
      <c r="I108" s="122" t="str">
        <f>IF(K108&gt;1,VLOOKUP(K108,DB!$A$4:$B$500,2,0),"")</f>
        <v>WIKK</v>
      </c>
      <c r="J108" s="123" t="str">
        <f>IF(L108&gt;1,VLOOKUP(L108,DB!$A$4:$B$500,2,0),"")</f>
        <v>WAAA</v>
      </c>
      <c r="K108" s="124" t="s">
        <v>311</v>
      </c>
      <c r="L108" s="120" t="s">
        <v>335</v>
      </c>
      <c r="M108" s="115" t="str">
        <f>IF(B108&gt;1,VLOOKUP(B108,DB!$D$4:$F$800,3,0),"")</f>
        <v>TRIGANA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0.7125</v>
      </c>
      <c r="AE108" s="133">
        <f t="shared" si="41"/>
        <v>0.8902777778</v>
      </c>
    </row>
    <row r="109">
      <c r="A109" s="168">
        <v>92.0</v>
      </c>
      <c r="B109" s="331" t="s">
        <v>83</v>
      </c>
      <c r="C109" s="332" t="str">
        <f>IF(B109&gt;1,VLOOKUP(B109,DB!$D$4:$E$800,2,0),"")</f>
        <v>A 320</v>
      </c>
      <c r="D109" s="467">
        <v>0.7152777777777778</v>
      </c>
      <c r="E109" s="472" t="b">
        <v>1</v>
      </c>
      <c r="F109" s="148">
        <v>0.7826388888888889</v>
      </c>
      <c r="G109" s="473" t="b">
        <v>1</v>
      </c>
      <c r="H109" s="228" t="s">
        <v>1100</v>
      </c>
      <c r="I109" s="468" t="str">
        <f>IF(K109&gt;1,VLOOKUP(K109,DB!$A$4:$B$500,2,0),"")</f>
        <v>WAHS</v>
      </c>
      <c r="J109" s="334" t="str">
        <f>IF(L109&gt;1,VLOOKUP(L109,DB!$A$4:$B$500,2,0),"")</f>
        <v>WIBB</v>
      </c>
      <c r="K109" s="469" t="s">
        <v>260</v>
      </c>
      <c r="L109" s="335" t="s">
        <v>177</v>
      </c>
      <c r="M109" s="331" t="str">
        <f>IF(B109&gt;1,VLOOKUP(B109,DB!$D$4:$F$800,3,0),"")</f>
        <v>BATIK AIR</v>
      </c>
      <c r="N109" s="336" t="s">
        <v>1376</v>
      </c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0.7152777778</v>
      </c>
      <c r="AE109" s="133">
        <f t="shared" si="41"/>
        <v>0.7826388889</v>
      </c>
    </row>
    <row r="110">
      <c r="A110" s="115">
        <v>93.0</v>
      </c>
      <c r="B110" s="115" t="s">
        <v>708</v>
      </c>
      <c r="C110" s="117" t="str">
        <f>IF(B110&gt;1,VLOOKUP(B110,DB!$D$4:$E$800,2,0),"")</f>
        <v>BBJ</v>
      </c>
      <c r="D110" s="252">
        <v>0.6944444444444444</v>
      </c>
      <c r="E110" s="229" t="b">
        <v>1</v>
      </c>
      <c r="F110" s="119">
        <v>0.7652777777777777</v>
      </c>
      <c r="G110" s="192" t="b">
        <v>1</v>
      </c>
      <c r="H110" s="230" t="s">
        <v>1092</v>
      </c>
      <c r="I110" s="219" t="s">
        <v>1164</v>
      </c>
      <c r="J110" s="120" t="s">
        <v>1178</v>
      </c>
      <c r="K110" s="124"/>
      <c r="L110" s="120"/>
      <c r="M110" s="115" t="str">
        <f>IF(B110&gt;1,VLOOKUP(B110,DB!$D$4:$F$800,3,0),"")</f>
        <v>JIP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0.6944444444</v>
      </c>
      <c r="AE110" s="133">
        <f t="shared" si="41"/>
        <v>0.7652777778</v>
      </c>
    </row>
    <row r="111">
      <c r="A111" s="168">
        <v>94.0</v>
      </c>
      <c r="B111" s="168" t="s">
        <v>301</v>
      </c>
      <c r="C111" s="146" t="str">
        <f>IF(B111&gt;1,VLOOKUP(B111,DB!$D$4:$E$800,2,0),"")</f>
        <v>A 320</v>
      </c>
      <c r="D111" s="259">
        <v>0.7326261689813691</v>
      </c>
      <c r="E111" s="231" t="b">
        <v>1</v>
      </c>
      <c r="F111" s="148">
        <v>0.7548611111111111</v>
      </c>
      <c r="G111" s="190" t="b">
        <v>1</v>
      </c>
      <c r="H111" s="228" t="s">
        <v>1081</v>
      </c>
      <c r="I111" s="152" t="str">
        <f>IF(K111&gt;1,VLOOKUP(K111,DB!$A$4:$B$500,2,0),"")</f>
        <v>WARR</v>
      </c>
      <c r="J111" s="153" t="str">
        <f>IF(L111&gt;1,VLOOKUP(L111,DB!$A$4:$B$500,2,0),"")</f>
        <v>WARR</v>
      </c>
      <c r="K111" s="169" t="s">
        <v>214</v>
      </c>
      <c r="L111" s="150" t="s">
        <v>224</v>
      </c>
      <c r="M111" s="168" t="str">
        <f>IF(B111&gt;1,VLOOKUP(B111,DB!$D$4:$F$800,3,0),"")</f>
        <v>BATIK AIR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0.732626169</v>
      </c>
      <c r="AE111" s="133">
        <f t="shared" si="41"/>
        <v>0.7548611111</v>
      </c>
    </row>
    <row r="112">
      <c r="A112" s="115">
        <v>95.0</v>
      </c>
      <c r="B112" s="115" t="s">
        <v>845</v>
      </c>
      <c r="C112" s="117" t="str">
        <f>IF(B112&gt;1,VLOOKUP(B112,DB!$D$4:$E$800,2,0),"")</f>
        <v>G V</v>
      </c>
      <c r="D112" s="252">
        <v>0.7013888888888888</v>
      </c>
      <c r="E112" s="229" t="b">
        <v>1</v>
      </c>
      <c r="F112" s="119"/>
      <c r="G112" s="192" t="b">
        <v>0</v>
      </c>
      <c r="H112" s="230" t="s">
        <v>1154</v>
      </c>
      <c r="I112" s="219" t="s">
        <v>1096</v>
      </c>
      <c r="J112" s="123" t="str">
        <f>IF(L112&gt;1,VLOOKUP(L112,DB!$A$4:$B$500,2,0),"")</f>
        <v/>
      </c>
      <c r="K112" s="124"/>
      <c r="L112" s="120"/>
      <c r="M112" s="115" t="s">
        <v>1153</v>
      </c>
      <c r="N112" s="220"/>
      <c r="O112" s="128" t="str">
        <f t="shared" si="34"/>
        <v>RON</v>
      </c>
      <c r="Q112" s="64" t="str">
        <f t="shared" si="35"/>
        <v>SA17</v>
      </c>
      <c r="R112" s="64" t="str">
        <f t="shared" si="36"/>
        <v>RON</v>
      </c>
      <c r="S112" s="64" t="str">
        <f t="shared" si="37"/>
        <v>G V</v>
      </c>
      <c r="T112" s="64" t="str">
        <f t="shared" si="38"/>
        <v>B-8160</v>
      </c>
      <c r="U112" s="64" t="str">
        <f t="shared" si="39"/>
        <v>AFM</v>
      </c>
      <c r="AC112" s="133"/>
      <c r="AD112" s="133">
        <f t="shared" si="40"/>
        <v>0.7013888889</v>
      </c>
      <c r="AE112" s="133" t="str">
        <f t="shared" si="41"/>
        <v>-</v>
      </c>
    </row>
    <row r="113">
      <c r="A113" s="168">
        <v>96.0</v>
      </c>
      <c r="B113" s="168" t="s">
        <v>423</v>
      </c>
      <c r="C113" s="146" t="str">
        <f>IF(B113&gt;1,VLOOKUP(B113,DB!$D$4:$E$800,2,0),"")</f>
        <v>A 320</v>
      </c>
      <c r="D113" s="259">
        <v>0.7513104282406857</v>
      </c>
      <c r="E113" s="231" t="b">
        <v>1</v>
      </c>
      <c r="F113" s="148">
        <v>0.7784722222222222</v>
      </c>
      <c r="G113" s="190" t="b">
        <v>1</v>
      </c>
      <c r="H113" s="228" t="s">
        <v>1084</v>
      </c>
      <c r="I113" s="152" t="str">
        <f>IF(K113&gt;1,VLOOKUP(K113,DB!$A$4:$B$500,2,0),"")</f>
        <v>WADD</v>
      </c>
      <c r="J113" s="153" t="str">
        <f>IF(L113&gt;1,VLOOKUP(L113,DB!$A$4:$B$500,2,0),"")</f>
        <v>WADD</v>
      </c>
      <c r="K113" s="169" t="s">
        <v>518</v>
      </c>
      <c r="L113" s="150" t="s">
        <v>516</v>
      </c>
      <c r="M113" s="168" t="str">
        <f>IF(B113&gt;1,VLOOKUP(B113,DB!$D$4:$F$800,3,0),"")</f>
        <v>CITILINK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0.7513104282</v>
      </c>
      <c r="AE113" s="133">
        <f t="shared" si="41"/>
        <v>0.7784722222</v>
      </c>
    </row>
    <row r="114">
      <c r="A114" s="115">
        <v>97.0</v>
      </c>
      <c r="B114" s="115" t="s">
        <v>896</v>
      </c>
      <c r="C114" s="117" t="str">
        <f>IF(B114&gt;1,VLOOKUP(B114,DB!$D$4:$E$800,2,0),"")</f>
        <v>EMB 135</v>
      </c>
      <c r="D114" s="252">
        <v>0.7645833333333333</v>
      </c>
      <c r="E114" s="229" t="b">
        <v>1</v>
      </c>
      <c r="F114" s="119">
        <v>0.8416666666666667</v>
      </c>
      <c r="G114" s="192" t="b">
        <v>1</v>
      </c>
      <c r="H114" s="230" t="s">
        <v>1077</v>
      </c>
      <c r="I114" s="219" t="s">
        <v>1217</v>
      </c>
      <c r="J114" s="120" t="s">
        <v>1171</v>
      </c>
      <c r="K114" s="124"/>
      <c r="L114" s="120"/>
      <c r="M114" s="115" t="s">
        <v>1153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0.7645833333</v>
      </c>
      <c r="AE114" s="133">
        <f t="shared" si="41"/>
        <v>0.8416666667</v>
      </c>
    </row>
    <row r="115">
      <c r="A115" s="168">
        <v>98.0</v>
      </c>
      <c r="B115" s="168" t="s">
        <v>977</v>
      </c>
      <c r="C115" s="146" t="str">
        <f>IF(B115&gt;1,VLOOKUP(B115,DB!$D$4:$E$800,2,0),"")</f>
        <v>GLEX</v>
      </c>
      <c r="D115" s="259">
        <v>0.76875</v>
      </c>
      <c r="E115" s="231" t="b">
        <v>1</v>
      </c>
      <c r="F115" s="148">
        <v>0.8277777777777777</v>
      </c>
      <c r="G115" s="190" t="b">
        <v>1</v>
      </c>
      <c r="H115" s="228" t="s">
        <v>1096</v>
      </c>
      <c r="I115" s="221" t="s">
        <v>1217</v>
      </c>
      <c r="J115" s="150" t="s">
        <v>1359</v>
      </c>
      <c r="K115" s="169"/>
      <c r="L115" s="150"/>
      <c r="M115" s="168" t="s">
        <v>1153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0.76875</v>
      </c>
      <c r="AE115" s="133">
        <f t="shared" si="41"/>
        <v>0.8277777778</v>
      </c>
    </row>
    <row r="116">
      <c r="A116" s="115">
        <v>99.0</v>
      </c>
      <c r="B116" s="115" t="s">
        <v>715</v>
      </c>
      <c r="C116" s="117" t="str">
        <f>IF(B116&gt;1,VLOOKUP(B116,DB!$D$4:$E$800,2,0),"")</f>
        <v>ATR 72</v>
      </c>
      <c r="D116" s="252">
        <v>0.7770833333333333</v>
      </c>
      <c r="E116" s="229" t="b">
        <v>1</v>
      </c>
      <c r="F116" s="119">
        <v>0.8069444444444445</v>
      </c>
      <c r="G116" s="192" t="b">
        <v>1</v>
      </c>
      <c r="H116" s="230" t="s">
        <v>1080</v>
      </c>
      <c r="I116" s="122" t="str">
        <f>IF(K116&gt;1,VLOOKUP(K116,DB!$A$4:$B$500,2,0),"")</f>
        <v>WIDM</v>
      </c>
      <c r="J116" s="120" t="s">
        <v>1171</v>
      </c>
      <c r="K116" s="124" t="s">
        <v>424</v>
      </c>
      <c r="L116" s="120"/>
      <c r="M116" s="115" t="str">
        <f>IF(B116&gt;1,VLOOKUP(B116,DB!$D$4:$F$800,3,0),"")</f>
        <v>PELITA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0.7770833333</v>
      </c>
      <c r="AE116" s="133">
        <f t="shared" si="41"/>
        <v>0.8069444444</v>
      </c>
    </row>
    <row r="117">
      <c r="A117" s="168">
        <v>100.0</v>
      </c>
      <c r="B117" s="168" t="s">
        <v>176</v>
      </c>
      <c r="C117" s="146" t="str">
        <f>IF(B117&gt;1,VLOOKUP(B117,DB!$D$4:$E$800,2,0),"")</f>
        <v>A 320</v>
      </c>
      <c r="D117" s="259">
        <v>0.7819444444444444</v>
      </c>
      <c r="E117" s="231" t="b">
        <v>1</v>
      </c>
      <c r="F117" s="148">
        <v>0.8923611111111112</v>
      </c>
      <c r="G117" s="190" t="b">
        <v>1</v>
      </c>
      <c r="H117" s="228" t="s">
        <v>1081</v>
      </c>
      <c r="I117" s="152" t="str">
        <f>IF(K117&gt;1,VLOOKUP(K117,DB!$A$4:$B$500,2,0),"")</f>
        <v>WIMM</v>
      </c>
      <c r="J117" s="150" t="s">
        <v>1174</v>
      </c>
      <c r="K117" s="169" t="s">
        <v>139</v>
      </c>
      <c r="L117" s="172"/>
      <c r="M117" s="168" t="str">
        <f>IF(B117&gt;1,VLOOKUP(B117,DB!$D$4:$F$800,3,0),"")</f>
        <v>BATIK AIR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0.7819444444</v>
      </c>
      <c r="AE117" s="133">
        <f t="shared" si="41"/>
        <v>0.8923611111</v>
      </c>
    </row>
    <row r="118">
      <c r="A118" s="115">
        <v>101.0</v>
      </c>
      <c r="B118" s="115" t="s">
        <v>303</v>
      </c>
      <c r="C118" s="117" t="str">
        <f>IF(B118&gt;1,VLOOKUP(B118,DB!$D$4:$E$800,2,0),"")</f>
        <v>A 320</v>
      </c>
      <c r="D118" s="252">
        <v>0.7763888888888889</v>
      </c>
      <c r="E118" s="229" t="b">
        <v>1</v>
      </c>
      <c r="F118" s="119">
        <v>0.8180555555555555</v>
      </c>
      <c r="G118" s="192" t="b">
        <v>1</v>
      </c>
      <c r="H118" s="230" t="s">
        <v>1078</v>
      </c>
      <c r="I118" s="122" t="str">
        <f>IF(K118&gt;1,VLOOKUP(K118,DB!$A$4:$B$500,2,0),"")</f>
        <v>WIEE</v>
      </c>
      <c r="J118" s="123" t="str">
        <f>IF(L118&gt;1,VLOOKUP(L118,DB!$A$4:$B$500,2,0),"")</f>
        <v>WARR</v>
      </c>
      <c r="K118" s="124" t="s">
        <v>181</v>
      </c>
      <c r="L118" s="120" t="s">
        <v>228</v>
      </c>
      <c r="M118" s="115" t="str">
        <f>IF(B118&gt;1,VLOOKUP(B118,DB!$D$4:$F$800,3,0),"")</f>
        <v>BATIK AIR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0.7763888889</v>
      </c>
      <c r="AE118" s="133">
        <f t="shared" si="41"/>
        <v>0.8180555556</v>
      </c>
    </row>
    <row r="119">
      <c r="A119" s="168">
        <v>102.0</v>
      </c>
      <c r="B119" s="168" t="s">
        <v>833</v>
      </c>
      <c r="C119" s="146" t="str">
        <f>IF(B119&gt;1,VLOOKUP(B119,DB!$D$4:$E$800,2,0),"")</f>
        <v>B 733</v>
      </c>
      <c r="D119" s="259">
        <v>0.7868055555555555</v>
      </c>
      <c r="E119" s="231" t="b">
        <v>1</v>
      </c>
      <c r="F119" s="148">
        <v>0.8347222222222223</v>
      </c>
      <c r="G119" s="190" t="b">
        <v>1</v>
      </c>
      <c r="H119" s="228" t="s">
        <v>1093</v>
      </c>
      <c r="I119" s="152" t="str">
        <f>IF(K119&gt;1,VLOOKUP(K119,DB!$A$4:$B$500,2,0),"")</f>
        <v>WAGG</v>
      </c>
      <c r="J119" s="153" t="str">
        <f>IF(L119&gt;1,VLOOKUP(L119,DB!$A$4:$B$500,2,0),"")</f>
        <v>WALL</v>
      </c>
      <c r="K119" s="169" t="s">
        <v>306</v>
      </c>
      <c r="L119" s="150" t="s">
        <v>349</v>
      </c>
      <c r="M119" s="168" t="str">
        <f>IF(B119&gt;1,VLOOKUP(B119,DB!$D$4:$F$800,3,0),"")</f>
        <v>TRIGANA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0.7868055556</v>
      </c>
      <c r="AE119" s="133">
        <f t="shared" si="41"/>
        <v>0.8347222222</v>
      </c>
    </row>
    <row r="120">
      <c r="A120" s="115">
        <v>103.0</v>
      </c>
      <c r="B120" s="115" t="s">
        <v>751</v>
      </c>
      <c r="C120" s="117" t="str">
        <f>IF(B120&gt;1,VLOOKUP(B120,DB!$D$4:$E$800,2,0),"")</f>
        <v>GLEX</v>
      </c>
      <c r="D120" s="252">
        <v>0.7083333333333334</v>
      </c>
      <c r="E120" s="229" t="b">
        <v>1</v>
      </c>
      <c r="F120" s="119"/>
      <c r="G120" s="192" t="b">
        <v>0</v>
      </c>
      <c r="H120" s="230" t="s">
        <v>1163</v>
      </c>
      <c r="I120" s="219" t="s">
        <v>1171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PREMI</v>
      </c>
      <c r="N120" s="193"/>
      <c r="O120" s="128" t="str">
        <f t="shared" si="34"/>
        <v>RON</v>
      </c>
      <c r="Q120" s="64" t="str">
        <f t="shared" si="35"/>
        <v>SA20</v>
      </c>
      <c r="R120" s="64" t="str">
        <f t="shared" si="36"/>
        <v>RON</v>
      </c>
      <c r="S120" s="64" t="str">
        <f t="shared" si="37"/>
        <v>GLEX</v>
      </c>
      <c r="T120" s="64" t="str">
        <f t="shared" si="38"/>
        <v>T7-MEL</v>
      </c>
      <c r="U120" s="64" t="str">
        <f t="shared" si="39"/>
        <v>PREMI</v>
      </c>
      <c r="AC120" s="133"/>
      <c r="AD120" s="133">
        <f t="shared" si="40"/>
        <v>0.7083333333</v>
      </c>
      <c r="AE120" s="133" t="str">
        <f t="shared" si="41"/>
        <v>-</v>
      </c>
    </row>
    <row r="121">
      <c r="A121" s="168">
        <v>104.0</v>
      </c>
      <c r="B121" s="168" t="s">
        <v>705</v>
      </c>
      <c r="C121" s="146" t="str">
        <f>IF(B121&gt;1,VLOOKUP(B121,DB!$D$4:$E$800,2,0),"")</f>
        <v>CT 680</v>
      </c>
      <c r="D121" s="259">
        <v>0.7916666666666666</v>
      </c>
      <c r="E121" s="231" t="b">
        <v>1</v>
      </c>
      <c r="F121" s="148">
        <v>0.8625</v>
      </c>
      <c r="G121" s="190" t="b">
        <v>1</v>
      </c>
      <c r="H121" s="228" t="s">
        <v>1092</v>
      </c>
      <c r="I121" s="221" t="s">
        <v>1135</v>
      </c>
      <c r="J121" s="150" t="s">
        <v>314</v>
      </c>
      <c r="K121" s="169"/>
      <c r="L121" s="150"/>
      <c r="M121" s="168" t="str">
        <f>IF(B121&gt;1,VLOOKUP(B121,DB!$D$4:$F$800,3,0),"")</f>
        <v>JIP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0.7916666667</v>
      </c>
      <c r="AE121" s="133">
        <f t="shared" si="41"/>
        <v>0.8625</v>
      </c>
    </row>
    <row r="122">
      <c r="A122" s="115">
        <v>105.0</v>
      </c>
      <c r="B122" s="115" t="s">
        <v>640</v>
      </c>
      <c r="C122" s="117" t="str">
        <f>IF(B122&gt;1,VLOOKUP(B122,DB!$D$4:$E$800,2,0),"")</f>
        <v>B 738</v>
      </c>
      <c r="D122" s="252">
        <v>0.8194444444444444</v>
      </c>
      <c r="E122" s="229" t="b">
        <v>1</v>
      </c>
      <c r="F122" s="119"/>
      <c r="G122" s="192" t="b">
        <v>0</v>
      </c>
      <c r="H122" s="230" t="s">
        <v>1087</v>
      </c>
      <c r="I122" s="122" t="str">
        <f>IF(K122&gt;1,VLOOKUP(K122,DB!$A$4:$B$500,2,0),"")</f>
        <v>WIEE</v>
      </c>
      <c r="J122" s="123" t="str">
        <f>IF(L122&gt;1,VLOOKUP(L122,DB!$A$4:$B$500,2,0),"")</f>
        <v/>
      </c>
      <c r="K122" s="124" t="s">
        <v>66</v>
      </c>
      <c r="L122" s="120"/>
      <c r="M122" s="115" t="str">
        <f>IF(B122&gt;1,VLOOKUP(B122,DB!$D$4:$F$800,3,0),"")</f>
        <v>GARUDA</v>
      </c>
      <c r="N122" s="193"/>
      <c r="O122" s="128" t="str">
        <f t="shared" si="34"/>
        <v>RON</v>
      </c>
      <c r="Q122" s="64" t="str">
        <f t="shared" si="35"/>
        <v>B2</v>
      </c>
      <c r="R122" s="64" t="str">
        <f t="shared" si="36"/>
        <v>RON</v>
      </c>
      <c r="S122" s="64" t="str">
        <f t="shared" si="37"/>
        <v>B 738</v>
      </c>
      <c r="T122" s="64" t="str">
        <f t="shared" si="38"/>
        <v>PK-GNE</v>
      </c>
      <c r="U122" s="64" t="str">
        <f t="shared" si="39"/>
        <v>GARUDA</v>
      </c>
      <c r="AC122" s="133"/>
      <c r="AD122" s="133">
        <f t="shared" si="40"/>
        <v>0.8194444444</v>
      </c>
      <c r="AE122" s="133" t="str">
        <f t="shared" si="41"/>
        <v>-</v>
      </c>
    </row>
    <row r="123">
      <c r="A123" s="168">
        <v>106.0</v>
      </c>
      <c r="B123" s="168" t="s">
        <v>822</v>
      </c>
      <c r="C123" s="146" t="str">
        <f>IF(B123&gt;1,VLOOKUP(B123,DB!$D$4:$E$800,2,0),"")</f>
        <v>B 733</v>
      </c>
      <c r="D123" s="259">
        <v>0.8263888888888888</v>
      </c>
      <c r="E123" s="231" t="b">
        <v>1</v>
      </c>
      <c r="F123" s="148">
        <v>0.90625</v>
      </c>
      <c r="G123" s="190" t="b">
        <v>1</v>
      </c>
      <c r="H123" s="228" t="s">
        <v>1085</v>
      </c>
      <c r="I123" s="152" t="str">
        <f>IF(K123&gt;1,VLOOKUP(K123,DB!$A$4:$B$500,2,0),"")</f>
        <v>WAJJ</v>
      </c>
      <c r="J123" s="153" t="str">
        <f>IF(L123&gt;1,VLOOKUP(L123,DB!$A$4:$B$500,2,0),"")</f>
        <v>WIMM</v>
      </c>
      <c r="K123" s="169" t="s">
        <v>606</v>
      </c>
      <c r="L123" s="150" t="s">
        <v>111</v>
      </c>
      <c r="M123" s="168" t="str">
        <f>IF(B123&gt;1,VLOOKUP(B123,DB!$D$4:$F$800,3,0),"")</f>
        <v>TRI MG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0.8263888889</v>
      </c>
      <c r="AE123" s="133">
        <f t="shared" si="41"/>
        <v>0.90625</v>
      </c>
    </row>
    <row r="124">
      <c r="A124" s="115">
        <v>107.0</v>
      </c>
      <c r="B124" s="115" t="s">
        <v>24</v>
      </c>
      <c r="C124" s="117" t="str">
        <f>IF(B124&gt;1,VLOOKUP(B124,DB!$D$4:$E$800,2,0),"")</f>
        <v>B 733</v>
      </c>
      <c r="D124" s="252">
        <v>0.8229166666666666</v>
      </c>
      <c r="E124" s="229" t="b">
        <v>1</v>
      </c>
      <c r="F124" s="119">
        <v>0.8854166666666666</v>
      </c>
      <c r="G124" s="192" t="b">
        <v>1</v>
      </c>
      <c r="H124" s="230" t="s">
        <v>1088</v>
      </c>
      <c r="I124" s="219" t="s">
        <v>46</v>
      </c>
      <c r="J124" s="120" t="s">
        <v>23</v>
      </c>
      <c r="K124" s="124"/>
      <c r="L124" s="120"/>
      <c r="M124" s="115" t="str">
        <f>IF(B124&gt;1,VLOOKUP(B124,DB!$D$4:$F$800,3,0),"")</f>
        <v>AIRNESIA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0.8229166667</v>
      </c>
      <c r="AE124" s="133">
        <f t="shared" si="41"/>
        <v>0.8854166667</v>
      </c>
    </row>
    <row r="125">
      <c r="A125" s="168">
        <v>108.0</v>
      </c>
      <c r="B125" s="168" t="s">
        <v>420</v>
      </c>
      <c r="C125" s="146" t="str">
        <f>IF(B125&gt;1,VLOOKUP(B125,DB!$D$4:$E$800,2,0),"")</f>
        <v>A 320</v>
      </c>
      <c r="D125" s="259">
        <v>0.8541666666666666</v>
      </c>
      <c r="E125" s="231" t="b">
        <v>1</v>
      </c>
      <c r="F125" s="148"/>
      <c r="G125" s="190" t="b">
        <v>0</v>
      </c>
      <c r="H125" s="228" t="s">
        <v>1084</v>
      </c>
      <c r="I125" s="152" t="str">
        <f>IF(K125&gt;1,VLOOKUP(K125,DB!$A$4:$B$500,2,0),"")</f>
        <v>WARR</v>
      </c>
      <c r="J125" s="153" t="str">
        <f>IF(L125&gt;1,VLOOKUP(L125,DB!$A$4:$B$500,2,0),"")</f>
        <v/>
      </c>
      <c r="K125" s="169" t="s">
        <v>493</v>
      </c>
      <c r="L125" s="172"/>
      <c r="M125" s="168" t="str">
        <f>IF(B125&gt;1,VLOOKUP(B125,DB!$D$4:$F$800,3,0),"")</f>
        <v>CITILINK</v>
      </c>
      <c r="N125" s="200"/>
      <c r="O125" s="155" t="str">
        <f t="shared" si="34"/>
        <v>RON</v>
      </c>
      <c r="Q125" s="64" t="str">
        <f t="shared" si="35"/>
        <v>B1</v>
      </c>
      <c r="R125" s="64" t="str">
        <f t="shared" si="36"/>
        <v>RON</v>
      </c>
      <c r="S125" s="64" t="str">
        <f t="shared" si="37"/>
        <v>A 320</v>
      </c>
      <c r="T125" s="64" t="str">
        <f t="shared" si="38"/>
        <v>PK-GQL</v>
      </c>
      <c r="U125" s="64" t="str">
        <f t="shared" si="39"/>
        <v>CITILINK</v>
      </c>
      <c r="AC125" s="133"/>
      <c r="AD125" s="133">
        <f t="shared" si="40"/>
        <v>0.8541666667</v>
      </c>
      <c r="AE125" s="133" t="str">
        <f t="shared" si="41"/>
        <v>-</v>
      </c>
    </row>
    <row r="126">
      <c r="A126" s="115">
        <v>109.0</v>
      </c>
      <c r="B126" s="115" t="s">
        <v>100</v>
      </c>
      <c r="C126" s="117" t="str">
        <f>IF(B126&gt;1,VLOOKUP(B126,DB!$D$4:$E$800,2,0),"")</f>
        <v>A 320</v>
      </c>
      <c r="D126" s="252">
        <v>0.8611111111111112</v>
      </c>
      <c r="E126" s="229" t="b">
        <v>1</v>
      </c>
      <c r="F126" s="119"/>
      <c r="G126" s="192" t="b">
        <v>0</v>
      </c>
      <c r="H126" s="230" t="s">
        <v>1079</v>
      </c>
      <c r="I126" s="122" t="str">
        <f>IF(K126&gt;1,VLOOKUP(K126,DB!$A$4:$B$500,2,0),"")</f>
        <v>WARR</v>
      </c>
      <c r="J126" s="123" t="str">
        <f>IF(L126&gt;1,VLOOKUP(L126,DB!$A$4:$B$500,2,0),"")</f>
        <v/>
      </c>
      <c r="K126" s="124" t="s">
        <v>200</v>
      </c>
      <c r="L126" s="120"/>
      <c r="M126" s="115" t="str">
        <f>IF(B126&gt;1,VLOOKUP(B126,DB!$D$4:$F$800,3,0),"")</f>
        <v>BATIK AIR</v>
      </c>
      <c r="N126" s="193"/>
      <c r="O126" s="128" t="str">
        <f t="shared" si="34"/>
        <v>RON</v>
      </c>
      <c r="Q126" s="64" t="str">
        <f t="shared" si="35"/>
        <v>B7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PK-BLA</v>
      </c>
      <c r="U126" s="64" t="str">
        <f t="shared" si="39"/>
        <v>BATIK AIR</v>
      </c>
      <c r="AC126" s="133"/>
      <c r="AD126" s="133">
        <f t="shared" si="40"/>
        <v>0.8611111111</v>
      </c>
      <c r="AE126" s="133" t="str">
        <f t="shared" si="41"/>
        <v>-</v>
      </c>
    </row>
    <row r="127">
      <c r="A127" s="168">
        <v>110.0</v>
      </c>
      <c r="B127" s="168" t="s">
        <v>301</v>
      </c>
      <c r="C127" s="146" t="str">
        <f>IF(B127&gt;1,VLOOKUP(B127,DB!$D$4:$E$800,2,0),"")</f>
        <v>A 320</v>
      </c>
      <c r="D127" s="259">
        <v>0.8833333333333333</v>
      </c>
      <c r="E127" s="231" t="b">
        <v>1</v>
      </c>
      <c r="F127" s="148"/>
      <c r="G127" s="190" t="b">
        <v>0</v>
      </c>
      <c r="H127" s="228" t="s">
        <v>1077</v>
      </c>
      <c r="I127" s="152" t="str">
        <f>IF(K127&gt;1,VLOOKUP(K127,DB!$A$4:$B$500,2,0),"")</f>
        <v>WARR</v>
      </c>
      <c r="J127" s="153" t="str">
        <f>IF(L127&gt;1,VLOOKUP(L127,DB!$A$4:$B$500,2,0),"")</f>
        <v/>
      </c>
      <c r="K127" s="169" t="s">
        <v>222</v>
      </c>
      <c r="L127" s="172"/>
      <c r="M127" s="168" t="str">
        <f>IF(B127&gt;1,VLOOKUP(B127,DB!$D$4:$F$800,3,0),"")</f>
        <v>BATIK AIR</v>
      </c>
      <c r="N127" s="271"/>
      <c r="O127" s="155" t="str">
        <f t="shared" si="34"/>
        <v>RON</v>
      </c>
      <c r="Q127" s="64" t="str">
        <f t="shared" si="35"/>
        <v>B6</v>
      </c>
      <c r="R127" s="64" t="str">
        <f t="shared" si="36"/>
        <v>RON</v>
      </c>
      <c r="S127" s="64" t="str">
        <f t="shared" si="37"/>
        <v>A 320</v>
      </c>
      <c r="T127" s="64" t="str">
        <f t="shared" si="38"/>
        <v>PK-LUR</v>
      </c>
      <c r="U127" s="64" t="str">
        <f t="shared" si="39"/>
        <v>BATIK AIR</v>
      </c>
      <c r="AC127" s="133"/>
      <c r="AD127" s="133">
        <f t="shared" si="40"/>
        <v>0.8833333333</v>
      </c>
      <c r="AE127" s="133" t="str">
        <f t="shared" si="41"/>
        <v>-</v>
      </c>
    </row>
    <row r="128">
      <c r="A128" s="115">
        <v>111.0</v>
      </c>
      <c r="B128" s="115" t="s">
        <v>827</v>
      </c>
      <c r="C128" s="117" t="str">
        <f>IF(B128&gt;1,VLOOKUP(B128,DB!$D$4:$E$800,2,0),"")</f>
        <v>B 733</v>
      </c>
      <c r="D128" s="252">
        <v>0.8784722222222222</v>
      </c>
      <c r="E128" s="229" t="b">
        <v>1</v>
      </c>
      <c r="F128" s="119"/>
      <c r="G128" s="192" t="b">
        <v>0</v>
      </c>
      <c r="H128" s="230" t="s">
        <v>1093</v>
      </c>
      <c r="I128" s="122" t="str">
        <f>IF(K128&gt;1,VLOOKUP(K128,DB!$A$4:$B$500,2,0),"")</f>
        <v>WIDN</v>
      </c>
      <c r="J128" s="123" t="str">
        <f>IF(L128&gt;1,VLOOKUP(L128,DB!$A$4:$B$500,2,0),"")</f>
        <v/>
      </c>
      <c r="K128" s="124" t="s">
        <v>316</v>
      </c>
      <c r="L128" s="120"/>
      <c r="M128" s="115" t="str">
        <f>IF(B128&gt;1,VLOOKUP(B128,DB!$D$4:$F$800,3,0),"")</f>
        <v>TRIGANA</v>
      </c>
      <c r="N128" s="193"/>
      <c r="O128" s="128" t="str">
        <f t="shared" si="34"/>
        <v>RON</v>
      </c>
      <c r="Q128" s="64" t="str">
        <f t="shared" si="35"/>
        <v>B11</v>
      </c>
      <c r="R128" s="64" t="str">
        <f t="shared" si="36"/>
        <v>RON</v>
      </c>
      <c r="S128" s="64" t="str">
        <f t="shared" si="37"/>
        <v>B 733</v>
      </c>
      <c r="T128" s="64" t="str">
        <f t="shared" si="38"/>
        <v>PK-YSH</v>
      </c>
      <c r="U128" s="64" t="str">
        <f t="shared" si="39"/>
        <v>TRIGANA</v>
      </c>
      <c r="AC128" s="133"/>
      <c r="AD128" s="133">
        <f t="shared" si="40"/>
        <v>0.8784722222</v>
      </c>
      <c r="AE128" s="133" t="str">
        <f t="shared" si="41"/>
        <v>-</v>
      </c>
    </row>
    <row r="129">
      <c r="A129" s="168">
        <v>112.0</v>
      </c>
      <c r="B129" s="168" t="s">
        <v>381</v>
      </c>
      <c r="C129" s="146" t="str">
        <f>IF(B129&gt;1,VLOOKUP(B129,DB!$D$4:$E$800,2,0),"")</f>
        <v>A 320</v>
      </c>
      <c r="D129" s="259">
        <v>0.8944444444444445</v>
      </c>
      <c r="E129" s="231" t="b">
        <v>1</v>
      </c>
      <c r="F129" s="149"/>
      <c r="G129" s="190" t="b">
        <v>0</v>
      </c>
      <c r="H129" s="228" t="s">
        <v>1078</v>
      </c>
      <c r="I129" s="152" t="str">
        <f>IF(K129&gt;1,VLOOKUP(K129,DB!$A$4:$B$500,2,0),"")</f>
        <v>WIMM</v>
      </c>
      <c r="J129" s="153" t="str">
        <f>IF(L129&gt;1,VLOOKUP(L129,DB!$A$4:$B$500,2,0),"")</f>
        <v/>
      </c>
      <c r="K129" s="169" t="s">
        <v>441</v>
      </c>
      <c r="L129" s="172"/>
      <c r="M129" s="168" t="str">
        <f>IF(B129&gt;1,VLOOKUP(B129,DB!$D$4:$F$800,3,0),"")</f>
        <v>CITILINK</v>
      </c>
      <c r="N129" s="200"/>
      <c r="O129" s="155" t="str">
        <f t="shared" si="34"/>
        <v>RON</v>
      </c>
      <c r="Q129" s="64" t="str">
        <f t="shared" si="35"/>
        <v>A2</v>
      </c>
      <c r="R129" s="64" t="str">
        <f t="shared" si="36"/>
        <v>RON</v>
      </c>
      <c r="S129" s="64" t="str">
        <f t="shared" si="37"/>
        <v>A 320</v>
      </c>
      <c r="T129" s="64" t="str">
        <f t="shared" si="38"/>
        <v>PK-GLT</v>
      </c>
      <c r="U129" s="64" t="str">
        <f t="shared" si="39"/>
        <v>CITILINK</v>
      </c>
      <c r="AC129" s="133"/>
      <c r="AD129" s="133">
        <f t="shared" si="40"/>
        <v>0.8944444444</v>
      </c>
      <c r="AE129" s="133" t="str">
        <f t="shared" si="41"/>
        <v>-</v>
      </c>
    </row>
    <row r="130">
      <c r="A130" s="115">
        <v>113.0</v>
      </c>
      <c r="B130" s="115" t="s">
        <v>176</v>
      </c>
      <c r="C130" s="117" t="str">
        <f>IF(B130&gt;1,VLOOKUP(B130,DB!$D$4:$E$800,2,0),"")</f>
        <v>A 320</v>
      </c>
      <c r="D130" s="252">
        <v>0.8993055555555556</v>
      </c>
      <c r="E130" s="229" t="b">
        <v>1</v>
      </c>
      <c r="F130" s="119"/>
      <c r="G130" s="192" t="b">
        <v>0</v>
      </c>
      <c r="H130" s="230" t="s">
        <v>1174</v>
      </c>
      <c r="I130" s="219" t="s">
        <v>1081</v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>BATIK AIR</v>
      </c>
      <c r="N130" s="220"/>
      <c r="O130" s="128" t="str">
        <f t="shared" si="34"/>
        <v>RON</v>
      </c>
      <c r="Q130" s="64" t="str">
        <f t="shared" si="35"/>
        <v>SA28</v>
      </c>
      <c r="R130" s="64" t="str">
        <f t="shared" si="36"/>
        <v>RON</v>
      </c>
      <c r="S130" s="64" t="str">
        <f t="shared" si="37"/>
        <v>A 320</v>
      </c>
      <c r="T130" s="64" t="str">
        <f t="shared" si="38"/>
        <v>PK-LAJ</v>
      </c>
      <c r="U130" s="64" t="str">
        <f t="shared" si="39"/>
        <v>BATIK AIR</v>
      </c>
      <c r="AC130" s="133"/>
      <c r="AD130" s="133">
        <f t="shared" si="40"/>
        <v>0.8993055556</v>
      </c>
      <c r="AE130" s="133" t="str">
        <f t="shared" si="41"/>
        <v>-</v>
      </c>
    </row>
    <row r="131">
      <c r="A131" s="168">
        <v>114.0</v>
      </c>
      <c r="B131" s="168" t="s">
        <v>209</v>
      </c>
      <c r="C131" s="146" t="str">
        <f>IF(B131&gt;1,VLOOKUP(B131,DB!$D$4:$E$800,2,0),"")</f>
        <v>A 320</v>
      </c>
      <c r="D131" s="259">
        <v>0.9180555555555555</v>
      </c>
      <c r="E131" s="231" t="b">
        <v>1</v>
      </c>
      <c r="F131" s="149"/>
      <c r="G131" s="190" t="b">
        <v>0</v>
      </c>
      <c r="H131" s="228" t="s">
        <v>1081</v>
      </c>
      <c r="I131" s="152" t="str">
        <f>IF(K131&gt;1,VLOOKUP(K131,DB!$A$4:$B$500,2,0),"")</f>
        <v>WADD</v>
      </c>
      <c r="J131" s="153" t="str">
        <f>IF(L131&gt;1,VLOOKUP(L131,DB!$A$4:$B$500,2,0),"")</f>
        <v/>
      </c>
      <c r="K131" s="169" t="s">
        <v>194</v>
      </c>
      <c r="L131" s="172"/>
      <c r="M131" s="168" t="str">
        <f>IF(B131&gt;1,VLOOKUP(B131,DB!$D$4:$F$800,3,0),"")</f>
        <v>BATIK AIR</v>
      </c>
      <c r="N131" s="200"/>
      <c r="O131" s="155" t="str">
        <f t="shared" si="34"/>
        <v>RON</v>
      </c>
      <c r="Q131" s="64" t="str">
        <f t="shared" si="35"/>
        <v>B8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PK-LAZ</v>
      </c>
      <c r="U131" s="64" t="str">
        <f t="shared" si="39"/>
        <v>BATIK AIR</v>
      </c>
      <c r="AC131" s="133"/>
      <c r="AD131" s="133">
        <f t="shared" si="40"/>
        <v>0.9180555556</v>
      </c>
      <c r="AE131" s="133" t="str">
        <f t="shared" si="41"/>
        <v>-</v>
      </c>
    </row>
    <row r="132">
      <c r="A132" s="115">
        <v>115.0</v>
      </c>
      <c r="B132" s="115" t="s">
        <v>696</v>
      </c>
      <c r="C132" s="117" t="str">
        <f>IF(B132&gt;1,VLOOKUP(B132,DB!$D$4:$E$800,2,0),"")</f>
        <v>EMB 135</v>
      </c>
      <c r="D132" s="252">
        <v>0.9131944444444444</v>
      </c>
      <c r="E132" s="229" t="b">
        <v>1</v>
      </c>
      <c r="F132" s="119">
        <v>0.9201388888888888</v>
      </c>
      <c r="G132" s="192" t="b">
        <v>1</v>
      </c>
      <c r="H132" s="230" t="s">
        <v>1096</v>
      </c>
      <c r="I132" s="219" t="s">
        <v>1178</v>
      </c>
      <c r="J132" s="120" t="s">
        <v>1171</v>
      </c>
      <c r="K132" s="124"/>
      <c r="L132" s="120"/>
      <c r="M132" s="115" t="str">
        <f>IF(B132&gt;1,VLOOKUP(B132,DB!$D$4:$F$800,3,0),"")</f>
        <v>IAT</v>
      </c>
      <c r="N132" s="193"/>
      <c r="O132" s="128" t="str">
        <f t="shared" si="34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>
        <f t="shared" si="40"/>
        <v>0.9131944444</v>
      </c>
      <c r="AE132" s="133">
        <f t="shared" si="41"/>
        <v>0.9201388889</v>
      </c>
    </row>
    <row r="133">
      <c r="A133" s="168">
        <v>116.0</v>
      </c>
      <c r="B133" s="168" t="s">
        <v>340</v>
      </c>
      <c r="C133" s="146" t="str">
        <f>IF(B133&gt;1,VLOOKUP(B133,DB!$D$4:$E$800,2,0),"")</f>
        <v>ATR 72</v>
      </c>
      <c r="D133" s="259">
        <v>0.8715277777777778</v>
      </c>
      <c r="E133" s="231" t="b">
        <v>1</v>
      </c>
      <c r="F133" s="148"/>
      <c r="G133" s="190" t="b">
        <v>0</v>
      </c>
      <c r="H133" s="228" t="s">
        <v>1076</v>
      </c>
      <c r="I133" s="152" t="str">
        <f>IF(K133&gt;1,VLOOKUP(K133,DB!$A$4:$B$500,2,0),"")</f>
        <v>WIPO</v>
      </c>
      <c r="J133" s="153" t="str">
        <f>IF(L133&gt;1,VLOOKUP(L133,DB!$A$4:$B$500,2,0),"")</f>
        <v/>
      </c>
      <c r="K133" s="169" t="s">
        <v>552</v>
      </c>
      <c r="L133" s="172"/>
      <c r="M133" s="168" t="str">
        <f>IF(B133&gt;1,VLOOKUP(B133,DB!$D$4:$F$800,3,0),"")</f>
        <v>CITILINK</v>
      </c>
      <c r="N133" s="200"/>
      <c r="O133" s="155" t="str">
        <f t="shared" si="34"/>
        <v>RON</v>
      </c>
      <c r="Q133" s="64" t="str">
        <f t="shared" si="35"/>
        <v>A1</v>
      </c>
      <c r="R133" s="64" t="str">
        <f t="shared" si="36"/>
        <v>RON</v>
      </c>
      <c r="S133" s="64" t="str">
        <f t="shared" si="37"/>
        <v>ATR 72</v>
      </c>
      <c r="T133" s="64" t="str">
        <f t="shared" si="38"/>
        <v>PK-GJT</v>
      </c>
      <c r="U133" s="64" t="str">
        <f t="shared" si="39"/>
        <v>CITILINK</v>
      </c>
      <c r="AC133" s="133"/>
      <c r="AD133" s="133">
        <f t="shared" si="40"/>
        <v>0.8715277778</v>
      </c>
      <c r="AE133" s="133" t="str">
        <f t="shared" si="41"/>
        <v>-</v>
      </c>
    </row>
    <row r="134">
      <c r="A134" s="272">
        <v>117.0</v>
      </c>
      <c r="B134" s="272" t="s">
        <v>1034</v>
      </c>
      <c r="C134" s="117" t="str">
        <f>IF(B134&gt;1,VLOOKUP(B134,DB!$D$4:$E$800,2,0),"")</f>
        <v>ATR 42</v>
      </c>
      <c r="D134" s="273">
        <v>0.75</v>
      </c>
      <c r="E134" s="229" t="b">
        <v>1</v>
      </c>
      <c r="F134" s="275"/>
      <c r="G134" s="192" t="b">
        <v>0</v>
      </c>
      <c r="H134" s="277" t="s">
        <v>1150</v>
      </c>
      <c r="I134" s="219" t="s">
        <v>1171</v>
      </c>
      <c r="J134" s="123"/>
      <c r="K134" s="278"/>
      <c r="L134" s="279"/>
      <c r="M134" s="115" t="str">
        <f>IF(B134&gt;1,VLOOKUP(B134,DB!$D$4:$F$800,3,0),"")</f>
        <v>IAT</v>
      </c>
      <c r="N134" s="280"/>
      <c r="O134" s="281" t="str">
        <f t="shared" si="34"/>
        <v>RON</v>
      </c>
      <c r="Q134" s="64" t="str">
        <f t="shared" si="35"/>
        <v>SA12</v>
      </c>
      <c r="R134" s="64" t="str">
        <f t="shared" si="36"/>
        <v>RON</v>
      </c>
      <c r="S134" s="64" t="str">
        <f t="shared" si="37"/>
        <v>ATR 42</v>
      </c>
      <c r="T134" s="64" t="str">
        <f t="shared" si="38"/>
        <v>PK-THT</v>
      </c>
      <c r="U134" s="64" t="str">
        <f t="shared" si="39"/>
        <v>IAT</v>
      </c>
      <c r="AC134" s="133"/>
      <c r="AD134" s="133">
        <f t="shared" si="40"/>
        <v>0.75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408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45799.0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38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1</v>
      </c>
      <c r="AV18" s="141">
        <f t="shared" si="18"/>
        <v>0</v>
      </c>
      <c r="AW18" s="141">
        <f t="shared" si="19"/>
        <v>1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159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1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1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1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4</v>
      </c>
    </row>
    <row r="20">
      <c r="A20" s="115">
        <v>3.0</v>
      </c>
      <c r="B20" s="130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PK-GQI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0</v>
      </c>
      <c r="AJ20" s="138">
        <f t="shared" si="8"/>
        <v>1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1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0</v>
      </c>
      <c r="AY20" s="141">
        <f t="shared" si="21"/>
        <v>1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1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1</v>
      </c>
      <c r="BJ20" s="142">
        <f t="shared" si="32"/>
        <v>0</v>
      </c>
      <c r="BK20" s="143">
        <f t="shared" si="33"/>
        <v>8</v>
      </c>
    </row>
    <row r="21">
      <c r="A21" s="168">
        <v>4.0</v>
      </c>
      <c r="B21" s="159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PK-BLA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0</v>
      </c>
      <c r="AY21" s="141">
        <f t="shared" si="21"/>
        <v>1</v>
      </c>
      <c r="AZ21" s="141">
        <f t="shared" si="22"/>
        <v>1</v>
      </c>
      <c r="BA21" s="141">
        <f t="shared" si="23"/>
        <v>0</v>
      </c>
      <c r="BB21" s="141">
        <f t="shared" si="24"/>
        <v>1</v>
      </c>
      <c r="BC21" s="141">
        <f t="shared" si="25"/>
        <v>0</v>
      </c>
      <c r="BD21" s="141">
        <f t="shared" si="26"/>
        <v>1</v>
      </c>
      <c r="BE21" s="141">
        <f t="shared" si="27"/>
        <v>1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7</v>
      </c>
    </row>
    <row r="22">
      <c r="A22" s="115">
        <v>5.0</v>
      </c>
      <c r="B22" s="130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PK-GFW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5</v>
      </c>
      <c r="AJ22" s="138">
        <f t="shared" si="8"/>
        <v>8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1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159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PK-GQL</v>
      </c>
      <c r="X23" s="160" t="str">
        <f t="shared" si="6"/>
        <v>A 320</v>
      </c>
      <c r="Y23" s="161" t="str">
        <f t="shared" si="7"/>
        <v>CITILINK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2</v>
      </c>
      <c r="AI23" s="165">
        <f>COUNTIFS($AE$18:$AE$167,"&gt;06:00",$AE$18:$AE$167,"&lt;=07:00")</f>
        <v>6</v>
      </c>
      <c r="AJ23" s="109">
        <f t="shared" si="8"/>
        <v>8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1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1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5</v>
      </c>
    </row>
    <row r="24">
      <c r="A24" s="115">
        <v>7.0</v>
      </c>
      <c r="B24" s="130" t="s">
        <v>775</v>
      </c>
      <c r="C24" s="117" t="str">
        <f>IF(B24&gt;1,VLOOKUP(B24,DB!$D$4:$E$800,2,0),"")</f>
        <v>AVANTI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>SUSI AIR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AVANTI</v>
      </c>
      <c r="T24" s="64" t="str">
        <f t="shared" si="38"/>
        <v>PK-BVX</v>
      </c>
      <c r="U24" s="64" t="str">
        <f t="shared" si="39"/>
        <v>SUSI AIR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2</v>
      </c>
      <c r="AJ24" s="138">
        <f t="shared" si="8"/>
        <v>6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1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1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1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1</v>
      </c>
      <c r="BI24" s="141">
        <f t="shared" si="31"/>
        <v>0</v>
      </c>
      <c r="BJ24" s="142">
        <f t="shared" si="32"/>
        <v>0</v>
      </c>
      <c r="BK24" s="143">
        <f t="shared" si="33"/>
        <v>4</v>
      </c>
    </row>
    <row r="25">
      <c r="A25" s="168">
        <v>8.0</v>
      </c>
      <c r="B25" s="159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5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1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1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130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>VP-CGO</v>
      </c>
      <c r="X26" s="131" t="str">
        <f t="shared" si="6"/>
        <v>GLEX</v>
      </c>
      <c r="Y26" s="132" t="str">
        <f t="shared" si="7"/>
        <v>AFM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6</v>
      </c>
      <c r="AI26" s="137">
        <f>COUNTIFS($AE$18:$AE$167,"&gt;09:00",$AE$18:$AE$167,"&lt;=10:00")</f>
        <v>9</v>
      </c>
      <c r="AJ26" s="138">
        <f t="shared" si="8"/>
        <v>15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1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1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5</v>
      </c>
    </row>
    <row r="27">
      <c r="A27" s="168">
        <v>10.0</v>
      </c>
      <c r="B27" s="298" t="s">
        <v>1054</v>
      </c>
      <c r="C27" s="146" t="str">
        <f>IF(B27&gt;1,VLOOKUP(B27,DB!$D$4:$E$800,2,0),"")</f>
        <v>HK 800</v>
      </c>
      <c r="D27" s="259" t="s">
        <v>7</v>
      </c>
      <c r="E27" s="148" t="b">
        <v>0</v>
      </c>
      <c r="F27" s="148"/>
      <c r="G27" s="150" t="b">
        <v>0</v>
      </c>
      <c r="H27" s="228" t="s">
        <v>1137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JETSET</v>
      </c>
      <c r="N27" s="170"/>
      <c r="O27" s="155" t="str">
        <f t="shared" si="34"/>
        <v>RON</v>
      </c>
      <c r="Q27" s="64" t="str">
        <f t="shared" si="35"/>
        <v>NSA11</v>
      </c>
      <c r="R27" s="64" t="str">
        <f t="shared" si="36"/>
        <v>RON</v>
      </c>
      <c r="S27" s="64" t="str">
        <f t="shared" si="37"/>
        <v>HK 800</v>
      </c>
      <c r="T27" s="64" t="str">
        <f t="shared" si="38"/>
        <v>PK-CEO</v>
      </c>
      <c r="U27" s="64" t="str">
        <f t="shared" si="39"/>
        <v>JETSET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4</v>
      </c>
      <c r="AI27" s="165">
        <f>COUNTIFS($AE$18:$AE$167,"&gt;10:00",$AE$18:$AE$167,"&lt;=11:00")</f>
        <v>5</v>
      </c>
      <c r="AJ27" s="109">
        <f t="shared" si="8"/>
        <v>9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1</v>
      </c>
      <c r="AZ27" s="141">
        <f t="shared" si="22"/>
        <v>0</v>
      </c>
      <c r="BA27" s="141">
        <f t="shared" si="23"/>
        <v>1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2</v>
      </c>
    </row>
    <row r="28">
      <c r="A28" s="115">
        <v>11.0</v>
      </c>
      <c r="B28" s="297" t="s">
        <v>965</v>
      </c>
      <c r="C28" s="117" t="str">
        <f>IF(B28&gt;1,VLOOKUP(B28,DB!$D$4:$E$800,2,0),"")</f>
        <v>EC 135</v>
      </c>
      <c r="D28" s="252" t="s">
        <v>7</v>
      </c>
      <c r="E28" s="119" t="b">
        <v>0</v>
      </c>
      <c r="F28" s="119"/>
      <c r="G28" s="120" t="b">
        <v>0</v>
      </c>
      <c r="H28" s="230" t="s">
        <v>1139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297" t="s">
        <v>738</v>
      </c>
      <c r="N28" s="171"/>
      <c r="O28" s="128" t="str">
        <f t="shared" si="34"/>
        <v>RON</v>
      </c>
      <c r="Q28" s="64" t="str">
        <f t="shared" si="35"/>
        <v>SA01</v>
      </c>
      <c r="R28" s="64" t="str">
        <f t="shared" si="36"/>
        <v>RON</v>
      </c>
      <c r="S28" s="64" t="str">
        <f t="shared" si="37"/>
        <v>EC 135</v>
      </c>
      <c r="T28" s="64" t="str">
        <f t="shared" si="38"/>
        <v>PK-RJH</v>
      </c>
      <c r="U28" s="64" t="str">
        <f t="shared" si="39"/>
        <v>PREMI</v>
      </c>
      <c r="V28" s="129" t="s">
        <v>1081</v>
      </c>
      <c r="W28" s="130" t="str">
        <f t="shared" si="5"/>
        <v>PK-LAZ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7</v>
      </c>
      <c r="AI28" s="137">
        <f>COUNTIFS($AE$18:$AE$167,"&gt;11:00",$AE$18:$AE$167,"&lt;=12:00")</f>
        <v>5</v>
      </c>
      <c r="AJ28" s="138">
        <f t="shared" si="8"/>
        <v>12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1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1</v>
      </c>
      <c r="BD28" s="141">
        <f t="shared" si="26"/>
        <v>1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5</v>
      </c>
    </row>
    <row r="29">
      <c r="A29" s="168">
        <v>12.0</v>
      </c>
      <c r="B29" s="296" t="s">
        <v>912</v>
      </c>
      <c r="C29" s="146" t="str">
        <f>IF(B29&gt;1,VLOOKUP(B29,DB!$D$4:$E$800,2,0),"")</f>
        <v>G VI</v>
      </c>
      <c r="D29" s="259" t="s">
        <v>7</v>
      </c>
      <c r="E29" s="148" t="b">
        <v>0</v>
      </c>
      <c r="F29" s="148">
        <v>0.7368055555555556</v>
      </c>
      <c r="G29" s="150" t="b">
        <v>1</v>
      </c>
      <c r="H29" s="228" t="s">
        <v>1148</v>
      </c>
      <c r="I29" s="152" t="str">
        <f>IF(K29&gt;1,VLOOKUP(K29,DB!$A$4:$B$500,2,0),"")</f>
        <v>EX RON</v>
      </c>
      <c r="J29" s="150" t="s">
        <v>1205</v>
      </c>
      <c r="K29" s="169" t="s">
        <v>7</v>
      </c>
      <c r="L29" s="172"/>
      <c r="M29" s="298" t="s">
        <v>1153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>PK-BKQ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>
        <f t="shared" si="41"/>
        <v>0.7368055556</v>
      </c>
      <c r="AF29" s="162">
        <v>0.5006944444444444</v>
      </c>
      <c r="AG29" s="163">
        <v>0.5416666666666666</v>
      </c>
      <c r="AH29" s="164">
        <f>COUNTIFS($AD$18:$AD$167,"&gt;12:00",$AD$18:$AD$167,"&lt;=13:00")</f>
        <v>7</v>
      </c>
      <c r="AI29" s="165">
        <f>COUNTIFS($AE$18:$AE$167,"&gt;12:00",$AE$18:$AE$167,"&lt;=13:00")</f>
        <v>8</v>
      </c>
      <c r="AJ29" s="109">
        <f t="shared" si="8"/>
        <v>15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1</v>
      </c>
      <c r="BI29" s="141">
        <f t="shared" si="31"/>
        <v>0</v>
      </c>
      <c r="BJ29" s="142">
        <f t="shared" si="32"/>
        <v>0</v>
      </c>
      <c r="BK29" s="143">
        <f t="shared" si="33"/>
        <v>1</v>
      </c>
    </row>
    <row r="30">
      <c r="A30" s="115">
        <v>13.0</v>
      </c>
      <c r="B30" s="297" t="s">
        <v>969</v>
      </c>
      <c r="C30" s="117" t="str">
        <f>IF(B30&gt;1,VLOOKUP(B30,DB!$D$4:$E$800,2,0),"")</f>
        <v>ATR 72</v>
      </c>
      <c r="D30" s="252" t="s">
        <v>7</v>
      </c>
      <c r="E30" s="119" t="b">
        <v>0</v>
      </c>
      <c r="F30" s="119">
        <v>0.4826388888888889</v>
      </c>
      <c r="G30" s="120" t="b">
        <v>1</v>
      </c>
      <c r="H30" s="230" t="s">
        <v>1140</v>
      </c>
      <c r="I30" s="122" t="str">
        <f>IF(K30&gt;1,VLOOKUP(K30,DB!$A$4:$B$500,2,0),"")</f>
        <v>EX RON</v>
      </c>
      <c r="J30" s="120" t="s">
        <v>1199</v>
      </c>
      <c r="K30" s="124" t="s">
        <v>7</v>
      </c>
      <c r="L30" s="128"/>
      <c r="M30" s="297" t="s">
        <v>1134</v>
      </c>
      <c r="N30" s="171"/>
      <c r="O30" s="128" t="str">
        <f t="shared" si="34"/>
        <v/>
      </c>
      <c r="Q30" s="64" t="str">
        <f t="shared" si="35"/>
        <v/>
      </c>
      <c r="R30" s="64" t="str">
        <f t="shared" si="36"/>
        <v/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>PK-NMI</v>
      </c>
      <c r="X30" s="131" t="str">
        <f t="shared" si="6"/>
        <v>B 733</v>
      </c>
      <c r="Y30" s="132" t="str">
        <f t="shared" si="7"/>
        <v>AIRNESIA</v>
      </c>
      <c r="Z30" s="104" t="b">
        <v>1</v>
      </c>
      <c r="AA30" s="64"/>
      <c r="AC30" s="133"/>
      <c r="AD30" s="133" t="str">
        <f t="shared" si="40"/>
        <v>-</v>
      </c>
      <c r="AE30" s="133">
        <f t="shared" si="41"/>
        <v>0.4826388889</v>
      </c>
      <c r="AF30" s="134">
        <v>0.5423611111111111</v>
      </c>
      <c r="AG30" s="135">
        <v>0.5833333333333334</v>
      </c>
      <c r="AH30" s="136">
        <f>COUNTIFS($AD$18:$AD$167,"&gt;13:00",$AD$18:$AD$167,"&lt;=14:00")</f>
        <v>5</v>
      </c>
      <c r="AI30" s="137">
        <f>COUNTIFS($AE$18:$AE$167,"&gt;13:00",$AE$18:$AE$167,"&lt;=14:00")</f>
        <v>8</v>
      </c>
      <c r="AJ30" s="138">
        <f t="shared" si="8"/>
        <v>13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1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1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2</v>
      </c>
    </row>
    <row r="31">
      <c r="A31" s="168">
        <v>14.0</v>
      </c>
      <c r="B31" s="296" t="s">
        <v>31</v>
      </c>
      <c r="C31" s="146" t="str">
        <f>IF(B31&gt;1,VLOOKUP(B31,DB!$D$4:$E$800,2,0),"")</f>
        <v>B 734</v>
      </c>
      <c r="D31" s="259" t="s">
        <v>7</v>
      </c>
      <c r="E31" s="148" t="b">
        <v>0</v>
      </c>
      <c r="F31" s="148"/>
      <c r="G31" s="150" t="b">
        <v>0</v>
      </c>
      <c r="H31" s="228" t="s">
        <v>1141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298" t="s">
        <v>33</v>
      </c>
      <c r="N31" s="170"/>
      <c r="O31" s="155" t="str">
        <f t="shared" si="34"/>
        <v>RON</v>
      </c>
      <c r="Q31" s="64" t="str">
        <f t="shared" si="35"/>
        <v>SA04</v>
      </c>
      <c r="R31" s="64" t="str">
        <f t="shared" si="36"/>
        <v>RON</v>
      </c>
      <c r="S31" s="64" t="str">
        <f t="shared" si="37"/>
        <v>B 734</v>
      </c>
      <c r="T31" s="64" t="str">
        <f t="shared" si="38"/>
        <v>PK-BBJ</v>
      </c>
      <c r="U31" s="64" t="str">
        <f t="shared" si="39"/>
        <v>B. B. N.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4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1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1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2</v>
      </c>
    </row>
    <row r="32">
      <c r="A32" s="115">
        <v>15.0</v>
      </c>
      <c r="B32" s="295" t="s">
        <v>739</v>
      </c>
      <c r="C32" s="117" t="str">
        <f>IF(B32&gt;1,VLOOKUP(B32,DB!$D$4:$E$800,2,0),"")</f>
        <v>GLEX</v>
      </c>
      <c r="D32" s="252" t="s">
        <v>7</v>
      </c>
      <c r="E32" s="119" t="b">
        <v>0</v>
      </c>
      <c r="F32" s="119">
        <v>0.3333333333333333</v>
      </c>
      <c r="G32" s="120" t="b">
        <v>1</v>
      </c>
      <c r="H32" s="230" t="s">
        <v>1142</v>
      </c>
      <c r="I32" s="122" t="str">
        <f>IF(K32&gt;1,VLOOKUP(K32,DB!$A$4:$B$500,2,0),"")</f>
        <v>EX RON</v>
      </c>
      <c r="J32" s="120" t="s">
        <v>1171</v>
      </c>
      <c r="K32" s="124" t="s">
        <v>7</v>
      </c>
      <c r="L32" s="128"/>
      <c r="M32" s="297" t="s">
        <v>738</v>
      </c>
      <c r="N32" s="171"/>
      <c r="O32" s="128" t="str">
        <f t="shared" si="34"/>
        <v/>
      </c>
      <c r="Q32" s="64" t="str">
        <f t="shared" si="35"/>
        <v/>
      </c>
      <c r="R32" s="64" t="str">
        <f t="shared" si="36"/>
        <v/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>
        <f t="shared" si="41"/>
        <v>0.3333333333</v>
      </c>
      <c r="AF32" s="134">
        <v>0.6256944444444444</v>
      </c>
      <c r="AG32" s="135">
        <v>0.6666666666666666</v>
      </c>
      <c r="AH32" s="136">
        <f>COUNTIFS($AD$18:$AD$167,"&gt;15:00",$AD$18:$AD$167,"&lt;=16:00")</f>
        <v>3</v>
      </c>
      <c r="AI32" s="137">
        <f>COUNTIFS($AE$18:$AE$167,"&gt;15:00",$AE$18:$AE$167,"&lt;=16:00")</f>
        <v>4</v>
      </c>
      <c r="AJ32" s="138">
        <f t="shared" si="8"/>
        <v>7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3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1143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298" t="s">
        <v>701</v>
      </c>
      <c r="N33" s="170"/>
      <c r="O33" s="155" t="str">
        <f t="shared" si="34"/>
        <v>RON</v>
      </c>
      <c r="Q33" s="64" t="str">
        <f t="shared" si="35"/>
        <v>SA06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>PK-YRD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4</v>
      </c>
      <c r="AI33" s="165">
        <f>COUNTIFS($AE$18:$AE$167,"&gt;16:00",$AE$18:$AE$167,"&lt;=17:00")</f>
        <v>4</v>
      </c>
      <c r="AJ33" s="109">
        <f t="shared" si="8"/>
        <v>8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1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1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1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295" t="s">
        <v>736</v>
      </c>
      <c r="C34" s="117" t="str">
        <f>IF(B34&gt;1,VLOOKUP(B34,DB!$D$4:$E$800,2,0),"")</f>
        <v>L 1000</v>
      </c>
      <c r="D34" s="252" t="s">
        <v>7</v>
      </c>
      <c r="E34" s="119" t="b">
        <v>0</v>
      </c>
      <c r="F34" s="119">
        <v>0.2534722222222222</v>
      </c>
      <c r="G34" s="120" t="b">
        <v>1</v>
      </c>
      <c r="H34" s="230" t="s">
        <v>1144</v>
      </c>
      <c r="I34" s="122" t="str">
        <f>IF(K34&gt;1,VLOOKUP(K34,DB!$A$4:$B$500,2,0),"")</f>
        <v>EX RON</v>
      </c>
      <c r="J34" s="120" t="s">
        <v>1092</v>
      </c>
      <c r="K34" s="124" t="s">
        <v>7</v>
      </c>
      <c r="L34" s="125"/>
      <c r="M34" s="297" t="s">
        <v>738</v>
      </c>
      <c r="N34" s="171"/>
      <c r="O34" s="128" t="str">
        <f t="shared" si="34"/>
        <v/>
      </c>
      <c r="Q34" s="64" t="str">
        <f t="shared" si="35"/>
        <v/>
      </c>
      <c r="R34" s="64" t="str">
        <f t="shared" si="36"/>
        <v/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>
        <f t="shared" si="41"/>
        <v>0.2534722222</v>
      </c>
      <c r="AF34" s="134">
        <v>0.7090277777777778</v>
      </c>
      <c r="AG34" s="135">
        <v>0.75</v>
      </c>
      <c r="AH34" s="136">
        <f>COUNTIFS($AD$18:$AD$167,"&gt;17:00",$AD$18:$AD$167,"&lt;=18:00")</f>
        <v>6</v>
      </c>
      <c r="AI34" s="137">
        <f>COUNTIFS($AE$18:$AE$167,"&gt;17:00",$AE$18:$AE$167,"&lt;=18:00")</f>
        <v>5</v>
      </c>
      <c r="AJ34" s="138">
        <f t="shared" si="8"/>
        <v>11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1</v>
      </c>
      <c r="AQ34" s="187">
        <f t="shared" si="42"/>
        <v>0</v>
      </c>
      <c r="AR34" s="187">
        <f t="shared" si="42"/>
        <v>3</v>
      </c>
      <c r="AS34" s="187">
        <f t="shared" si="42"/>
        <v>2</v>
      </c>
      <c r="AT34" s="187">
        <f t="shared" si="42"/>
        <v>4</v>
      </c>
      <c r="AU34" s="187">
        <f t="shared" si="42"/>
        <v>4</v>
      </c>
      <c r="AV34" s="187">
        <f t="shared" si="42"/>
        <v>4</v>
      </c>
      <c r="AW34" s="187">
        <f t="shared" si="42"/>
        <v>2</v>
      </c>
      <c r="AX34" s="187">
        <f t="shared" si="42"/>
        <v>6</v>
      </c>
      <c r="AY34" s="187">
        <f t="shared" si="42"/>
        <v>6</v>
      </c>
      <c r="AZ34" s="187">
        <f t="shared" si="42"/>
        <v>3</v>
      </c>
      <c r="BA34" s="187">
        <f t="shared" si="42"/>
        <v>4</v>
      </c>
      <c r="BB34" s="187">
        <f t="shared" si="42"/>
        <v>3</v>
      </c>
      <c r="BC34" s="187">
        <f t="shared" si="42"/>
        <v>4</v>
      </c>
      <c r="BD34" s="187">
        <f t="shared" si="42"/>
        <v>4</v>
      </c>
      <c r="BE34" s="187">
        <f t="shared" si="42"/>
        <v>5</v>
      </c>
      <c r="BF34" s="187">
        <f t="shared" si="42"/>
        <v>4</v>
      </c>
      <c r="BG34" s="187">
        <f t="shared" si="42"/>
        <v>2</v>
      </c>
      <c r="BH34" s="187">
        <f t="shared" si="42"/>
        <v>3</v>
      </c>
      <c r="BI34" s="187">
        <f t="shared" si="42"/>
        <v>2</v>
      </c>
      <c r="BJ34" s="188">
        <f t="shared" si="42"/>
        <v>0</v>
      </c>
    </row>
    <row r="35">
      <c r="A35" s="168">
        <v>18.0</v>
      </c>
      <c r="B35" s="298" t="s">
        <v>921</v>
      </c>
      <c r="C35" s="146" t="str">
        <f>IF(B35&gt;1,VLOOKUP(B35,DB!$D$4:$E$800,2,0),"")</f>
        <v>EMB 135</v>
      </c>
      <c r="D35" s="259" t="s">
        <v>7</v>
      </c>
      <c r="E35" s="148" t="b">
        <v>0</v>
      </c>
      <c r="F35" s="148">
        <v>0.34791666666666665</v>
      </c>
      <c r="G35" s="150" t="b">
        <v>1</v>
      </c>
      <c r="H35" s="228" t="s">
        <v>1145</v>
      </c>
      <c r="I35" s="152" t="str">
        <f>IF(K35&gt;1,VLOOKUP(K35,DB!$A$4:$B$500,2,0),"")</f>
        <v>EX RON</v>
      </c>
      <c r="J35" s="150" t="s">
        <v>1100</v>
      </c>
      <c r="K35" s="169" t="s">
        <v>7</v>
      </c>
      <c r="L35" s="172"/>
      <c r="M35" s="298" t="s">
        <v>1138</v>
      </c>
      <c r="N35" s="170"/>
      <c r="O35" s="155" t="str">
        <f t="shared" si="34"/>
        <v/>
      </c>
      <c r="Q35" s="64" t="str">
        <f t="shared" si="35"/>
        <v/>
      </c>
      <c r="R35" s="64" t="str">
        <f t="shared" si="36"/>
        <v/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>PK-LUT</v>
      </c>
      <c r="X35" s="160" t="str">
        <f t="shared" si="6"/>
        <v>A 320</v>
      </c>
      <c r="Y35" s="161" t="str">
        <f t="shared" si="7"/>
        <v>BATIK AIR</v>
      </c>
      <c r="Z35" s="104" t="b">
        <v>1</v>
      </c>
      <c r="AA35" s="64"/>
      <c r="AC35" s="133"/>
      <c r="AD35" s="133" t="str">
        <f t="shared" si="40"/>
        <v>-</v>
      </c>
      <c r="AE35" s="133">
        <f t="shared" si="41"/>
        <v>0.3479166667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2</v>
      </c>
      <c r="AJ35" s="109">
        <f t="shared" si="8"/>
        <v>7</v>
      </c>
    </row>
    <row r="36">
      <c r="A36" s="115">
        <v>19.0</v>
      </c>
      <c r="B36" s="297" t="s">
        <v>920</v>
      </c>
      <c r="C36" s="117" t="str">
        <f>IF(B36&gt;1,VLOOKUP(B36,DB!$D$4:$E$800,2,0),"")</f>
        <v>GLEX</v>
      </c>
      <c r="D36" s="252" t="s">
        <v>7</v>
      </c>
      <c r="E36" s="119" t="b">
        <v>0</v>
      </c>
      <c r="F36" s="119">
        <v>0.5048611111111111</v>
      </c>
      <c r="G36" s="120" t="b">
        <v>1</v>
      </c>
      <c r="H36" s="230" t="s">
        <v>1147</v>
      </c>
      <c r="I36" s="219" t="s">
        <v>8</v>
      </c>
      <c r="J36" s="120" t="s">
        <v>1171</v>
      </c>
      <c r="K36" s="124"/>
      <c r="L36" s="120"/>
      <c r="M36" s="297" t="s">
        <v>1153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T7-777</v>
      </c>
      <c r="X36" s="131" t="str">
        <f t="shared" si="6"/>
        <v>BBJ</v>
      </c>
      <c r="Y36" s="132" t="str">
        <f t="shared" si="7"/>
        <v>JIP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0.5048611111</v>
      </c>
      <c r="AF36" s="134">
        <v>0.7923611111111111</v>
      </c>
      <c r="AG36" s="135">
        <v>0.8333333333333334</v>
      </c>
      <c r="AH36" s="136">
        <f>COUNTIFS($AD$18:$AD$167,"&gt;19:00",$AD$18:$AD$167,"&lt;=20:00")</f>
        <v>5</v>
      </c>
      <c r="AI36" s="137">
        <f>COUNTIFS($AE$18:$AE$167,"&gt;19:00",$AE$18:$AE$167,"&lt;=20:00")</f>
        <v>5</v>
      </c>
      <c r="AJ36" s="138">
        <f t="shared" si="8"/>
        <v>10</v>
      </c>
    </row>
    <row r="37">
      <c r="A37" s="168">
        <v>20.0</v>
      </c>
      <c r="B37" s="296" t="s">
        <v>327</v>
      </c>
      <c r="C37" s="146" t="str">
        <f>IF(B37&gt;1,VLOOKUP(B37,DB!$D$4:$E$800,2,0),"")</f>
        <v>GLEX</v>
      </c>
      <c r="D37" s="259" t="s">
        <v>7</v>
      </c>
      <c r="E37" s="148" t="b">
        <v>0</v>
      </c>
      <c r="F37" s="148">
        <v>0.5611111111111111</v>
      </c>
      <c r="G37" s="150" t="b">
        <v>1</v>
      </c>
      <c r="H37" s="228" t="s">
        <v>1149</v>
      </c>
      <c r="I37" s="221" t="s">
        <v>8</v>
      </c>
      <c r="J37" s="150" t="s">
        <v>1204</v>
      </c>
      <c r="K37" s="169"/>
      <c r="L37" s="150"/>
      <c r="M37" s="298" t="s">
        <v>329</v>
      </c>
      <c r="N37" s="170"/>
      <c r="O37" s="155" t="str">
        <f t="shared" si="34"/>
        <v/>
      </c>
      <c r="Q37" s="64" t="str">
        <f t="shared" si="35"/>
        <v/>
      </c>
      <c r="R37" s="64" t="str">
        <f t="shared" si="36"/>
        <v/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>
        <f t="shared" si="41"/>
        <v>0.5611111111</v>
      </c>
      <c r="AF37" s="162">
        <v>0.8340277777777778</v>
      </c>
      <c r="AG37" s="163">
        <v>0.875</v>
      </c>
      <c r="AH37" s="164">
        <f>COUNTIFS($AD$18:$AD$167,"&gt;20:00",$AD$18:$AD$167,"&lt;=21:00")</f>
        <v>3</v>
      </c>
      <c r="AI37" s="165">
        <f>COUNTIFS($AE$18:$AE$167,"&gt;20:00",$AE$18:$AE$167,"&lt;=21:00")</f>
        <v>1</v>
      </c>
      <c r="AJ37" s="109">
        <f t="shared" si="8"/>
        <v>4</v>
      </c>
    </row>
    <row r="38">
      <c r="A38" s="115">
        <v>21.0</v>
      </c>
      <c r="B38" s="216" t="s">
        <v>1034</v>
      </c>
      <c r="C38" s="117" t="str">
        <f>IF(B38&gt;1,VLOOKUP(B38,DB!$D$4:$E$800,2,0),"")</f>
        <v>ATR 42</v>
      </c>
      <c r="D38" s="252" t="s">
        <v>7</v>
      </c>
      <c r="E38" s="206" t="b">
        <v>0</v>
      </c>
      <c r="F38" s="119">
        <v>0.29305555555555557</v>
      </c>
      <c r="G38" s="192" t="b">
        <v>1</v>
      </c>
      <c r="H38" s="230" t="s">
        <v>1150</v>
      </c>
      <c r="I38" s="122" t="str">
        <f>IF(K38&gt;1,VLOOKUP(K38,DB!$A$4:$B$500,2,0),"")</f>
        <v>EX RON</v>
      </c>
      <c r="J38" s="120" t="s">
        <v>1087</v>
      </c>
      <c r="K38" s="124" t="s">
        <v>7</v>
      </c>
      <c r="L38" s="120"/>
      <c r="M38" s="115" t="str">
        <f>IF(B38&gt;1,VLOOKUP(B38,DB!$D$4:$F$800,3,0),"")</f>
        <v>IAT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/>
      </c>
      <c r="X38" s="131" t="str">
        <f t="shared" si="6"/>
        <v/>
      </c>
      <c r="Y38" s="132" t="str">
        <f t="shared" si="7"/>
        <v/>
      </c>
      <c r="Z38" s="104" t="b">
        <v>0</v>
      </c>
      <c r="AA38" s="64"/>
      <c r="AC38" s="133"/>
      <c r="AD38" s="133" t="str">
        <f t="shared" si="40"/>
        <v>-</v>
      </c>
      <c r="AE38" s="133">
        <f t="shared" si="41"/>
        <v>0.2930555556</v>
      </c>
      <c r="AF38" s="134">
        <v>0.8756944444444444</v>
      </c>
      <c r="AG38" s="135">
        <v>0.9166666666666666</v>
      </c>
      <c r="AH38" s="136">
        <f>COUNTIFS($AD$18:$AD$167,"&gt;21:00",$AD$18:$AD$167,"&lt;=22:00")</f>
        <v>3</v>
      </c>
      <c r="AI38" s="137">
        <f>COUNTIFS($AE$18:$AE$167,"&gt;21:00",$AE$18:$AE$167,"&lt;=22:00")</f>
        <v>3</v>
      </c>
      <c r="AJ38" s="138">
        <f t="shared" si="8"/>
        <v>6</v>
      </c>
    </row>
    <row r="39">
      <c r="A39" s="168">
        <v>22.0</v>
      </c>
      <c r="B39" s="298" t="s">
        <v>1035</v>
      </c>
      <c r="C39" s="146" t="str">
        <f>IF(B39&gt;1,VLOOKUP(B39,DB!$D$4:$E$800,2,0),"")</f>
        <v>G VI</v>
      </c>
      <c r="D39" s="259" t="s">
        <v>7</v>
      </c>
      <c r="E39" s="199" t="b">
        <v>0</v>
      </c>
      <c r="F39" s="148">
        <v>0.4701388888888889</v>
      </c>
      <c r="G39" s="190" t="b">
        <v>1</v>
      </c>
      <c r="H39" s="228" t="s">
        <v>1156</v>
      </c>
      <c r="I39" s="152" t="str">
        <f>IF(K39&gt;1,VLOOKUP(K39,DB!$A$4:$B$500,2,0),"")</f>
        <v>EX RON</v>
      </c>
      <c r="J39" s="150" t="s">
        <v>1077</v>
      </c>
      <c r="K39" s="169" t="s">
        <v>7</v>
      </c>
      <c r="L39" s="150"/>
      <c r="M39" s="298" t="s">
        <v>1236</v>
      </c>
      <c r="N39" s="200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PK-VCS</v>
      </c>
      <c r="X39" s="160" t="str">
        <f t="shared" si="6"/>
        <v>EMB 135</v>
      </c>
      <c r="Y39" s="161" t="str">
        <f t="shared" si="7"/>
        <v>JETSET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0.4701388889</v>
      </c>
      <c r="AF39" s="162">
        <v>0.9173611111111111</v>
      </c>
      <c r="AG39" s="163">
        <v>0.9583333333333334</v>
      </c>
      <c r="AH39" s="164">
        <f>COUNTIFS($AD$18:$AD$167,"&gt;22:00",$AD$18:$AD$167,"&lt;=23:00")</f>
        <v>3</v>
      </c>
      <c r="AI39" s="165">
        <f>COUNTIFS($AE$18:$AE$167,"&gt;22:00",$AE$18:$AE$167,"&lt;=23:00")</f>
        <v>0</v>
      </c>
      <c r="AJ39" s="109">
        <f t="shared" si="8"/>
        <v>3</v>
      </c>
    </row>
    <row r="40">
      <c r="A40" s="115">
        <v>23.0</v>
      </c>
      <c r="B40" s="297" t="s">
        <v>906</v>
      </c>
      <c r="C40" s="117" t="str">
        <f>IF(B40&gt;1,VLOOKUP(B40,DB!$D$4:$E$800,2,0),"")</f>
        <v>G IV</v>
      </c>
      <c r="D40" s="252" t="s">
        <v>7</v>
      </c>
      <c r="E40" s="191" t="b">
        <v>0</v>
      </c>
      <c r="F40" s="119">
        <v>0.4513888888888889</v>
      </c>
      <c r="G40" s="192" t="b">
        <v>1</v>
      </c>
      <c r="H40" s="230" t="s">
        <v>1151</v>
      </c>
      <c r="I40" s="122" t="str">
        <f>IF(K40&gt;1,VLOOKUP(K40,DB!$A$4:$B$500,2,0),"")</f>
        <v>EX RON</v>
      </c>
      <c r="J40" s="120" t="s">
        <v>1195</v>
      </c>
      <c r="K40" s="124" t="s">
        <v>7</v>
      </c>
      <c r="L40" s="120"/>
      <c r="M40" s="297" t="s">
        <v>1153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/>
      </c>
      <c r="X40" s="131" t="str">
        <f t="shared" si="6"/>
        <v/>
      </c>
      <c r="Y40" s="132" t="str">
        <f t="shared" si="7"/>
        <v/>
      </c>
      <c r="Z40" s="104" t="b">
        <v>0</v>
      </c>
      <c r="AA40" s="64"/>
      <c r="AC40" s="133"/>
      <c r="AD40" s="133" t="str">
        <f t="shared" si="40"/>
        <v>-</v>
      </c>
      <c r="AE40" s="133">
        <f t="shared" si="41"/>
        <v>0.4513888889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888</v>
      </c>
      <c r="C41" s="146" t="str">
        <f>IF(B41&gt;1,VLOOKUP(B41,DB!$D$4:$E$800,2,0),"")</f>
        <v>EMB 135</v>
      </c>
      <c r="D41" s="259" t="s">
        <v>7</v>
      </c>
      <c r="E41" s="189" t="b">
        <v>0</v>
      </c>
      <c r="F41" s="148">
        <v>0.43125</v>
      </c>
      <c r="G41" s="190" t="b">
        <v>1</v>
      </c>
      <c r="H41" s="228" t="s">
        <v>1161</v>
      </c>
      <c r="I41" s="152" t="str">
        <f>IF(K41&gt;1,VLOOKUP(K41,DB!$A$4:$B$500,2,0),"")</f>
        <v>EX RON</v>
      </c>
      <c r="J41" s="150" t="s">
        <v>1194</v>
      </c>
      <c r="K41" s="169" t="s">
        <v>7</v>
      </c>
      <c r="L41" s="150"/>
      <c r="M41" s="298" t="s">
        <v>759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>
        <f t="shared" si="41"/>
        <v>0.43125</v>
      </c>
      <c r="AF41" s="201" t="s">
        <v>1123</v>
      </c>
      <c r="AG41" s="202"/>
      <c r="AH41" s="203">
        <f t="shared" ref="AH41:AJ41" si="43">SUM(AH17:AH40)</f>
        <v>80</v>
      </c>
      <c r="AI41" s="204">
        <f t="shared" si="43"/>
        <v>81</v>
      </c>
      <c r="AJ41" s="204">
        <f t="shared" si="43"/>
        <v>161</v>
      </c>
    </row>
    <row r="42">
      <c r="A42" s="205">
        <v>25.0</v>
      </c>
      <c r="B42" s="297" t="s">
        <v>855</v>
      </c>
      <c r="C42" s="117" t="str">
        <f>IF(B42&gt;1,VLOOKUP(B42,DB!$D$4:$E$800,2,0),"")</f>
        <v>GLEX</v>
      </c>
      <c r="D42" s="252" t="s">
        <v>7</v>
      </c>
      <c r="E42" s="191" t="b">
        <v>0</v>
      </c>
      <c r="F42" s="119">
        <v>0.525</v>
      </c>
      <c r="G42" s="192" t="b">
        <v>1</v>
      </c>
      <c r="H42" s="230" t="s">
        <v>1152</v>
      </c>
      <c r="I42" s="122" t="str">
        <f>IF(K42&gt;1,VLOOKUP(K42,DB!$A$4:$B$500,2,0),"")</f>
        <v>EX RON</v>
      </c>
      <c r="J42" s="120" t="s">
        <v>1199</v>
      </c>
      <c r="K42" s="124" t="s">
        <v>7</v>
      </c>
      <c r="L42" s="120"/>
      <c r="M42" s="297" t="s">
        <v>759</v>
      </c>
      <c r="N42" s="220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>PK-LUQ</v>
      </c>
      <c r="X42" s="131" t="str">
        <f t="shared" si="6"/>
        <v>A 320</v>
      </c>
      <c r="Y42" s="132" t="str">
        <f t="shared" si="7"/>
        <v>BATIK AIR</v>
      </c>
      <c r="Z42" s="104" t="b">
        <v>1</v>
      </c>
      <c r="AA42" s="64"/>
      <c r="AC42" s="133"/>
      <c r="AD42" s="133" t="str">
        <f t="shared" si="40"/>
        <v>-</v>
      </c>
      <c r="AE42" s="133">
        <f t="shared" si="41"/>
        <v>0.525</v>
      </c>
      <c r="AF42" s="207" t="s">
        <v>1157</v>
      </c>
      <c r="AG42" s="208"/>
      <c r="AH42" s="209">
        <f t="shared" ref="AH42:AI42" si="44">COUNTIF(I18:I165,"SA*")</f>
        <v>14</v>
      </c>
      <c r="AI42" s="210">
        <f t="shared" si="44"/>
        <v>2</v>
      </c>
      <c r="AJ42" s="210">
        <f t="shared" ref="AJ42:AJ43" si="46">SUM(AH42:AI42)</f>
        <v>16</v>
      </c>
    </row>
    <row r="43">
      <c r="A43" s="168">
        <v>26.0</v>
      </c>
      <c r="B43" s="298" t="s">
        <v>502</v>
      </c>
      <c r="C43" s="146" t="str">
        <f>IF(B43&gt;1,VLOOKUP(B43,DB!$D$4:$E$800,2,0),"")</f>
        <v>ATR 72</v>
      </c>
      <c r="D43" s="259" t="s">
        <v>7</v>
      </c>
      <c r="E43" s="189" t="b">
        <v>0</v>
      </c>
      <c r="F43" s="148"/>
      <c r="G43" s="190" t="b">
        <v>0</v>
      </c>
      <c r="H43" s="228" t="s">
        <v>1159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298" t="s">
        <v>338</v>
      </c>
      <c r="N43" s="211"/>
      <c r="O43" s="155" t="str">
        <f t="shared" si="34"/>
        <v>RON</v>
      </c>
      <c r="Q43" s="64" t="str">
        <f t="shared" si="35"/>
        <v>SA18</v>
      </c>
      <c r="R43" s="64" t="str">
        <f t="shared" si="36"/>
        <v>RON</v>
      </c>
      <c r="S43" s="64" t="str">
        <f t="shared" si="37"/>
        <v>ATR 72</v>
      </c>
      <c r="T43" s="64" t="str">
        <f t="shared" si="38"/>
        <v>PK-GJV</v>
      </c>
      <c r="U43" s="64" t="str">
        <f t="shared" si="39"/>
        <v>CITILINK</v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6</v>
      </c>
      <c r="AI43" s="215">
        <f t="shared" si="45"/>
        <v>4</v>
      </c>
      <c r="AJ43" s="215">
        <f t="shared" si="46"/>
        <v>10</v>
      </c>
    </row>
    <row r="44">
      <c r="A44" s="115">
        <v>27.0</v>
      </c>
      <c r="B44" s="297" t="s">
        <v>1013</v>
      </c>
      <c r="C44" s="117" t="str">
        <f>IF(B44&gt;1,VLOOKUP(B44,DB!$D$4:$E$800,2,0),"")</f>
        <v>EMB 135</v>
      </c>
      <c r="D44" s="252" t="s">
        <v>7</v>
      </c>
      <c r="E44" s="191" t="b">
        <v>0</v>
      </c>
      <c r="F44" s="119">
        <v>0.38055555555555554</v>
      </c>
      <c r="G44" s="192" t="b">
        <v>1</v>
      </c>
      <c r="H44" s="230" t="s">
        <v>1155</v>
      </c>
      <c r="I44" s="122" t="str">
        <f>IF(K44&gt;1,VLOOKUP(K44,DB!$A$4:$B$500,2,0),"")</f>
        <v>EX RON</v>
      </c>
      <c r="J44" s="120" t="s">
        <v>1192</v>
      </c>
      <c r="K44" s="124" t="s">
        <v>7</v>
      </c>
      <c r="L44" s="120"/>
      <c r="M44" s="297" t="s">
        <v>1138</v>
      </c>
      <c r="N44" s="193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>
        <f t="shared" si="41"/>
        <v>0.3805555556</v>
      </c>
    </row>
    <row r="45">
      <c r="A45" s="168">
        <v>28.0</v>
      </c>
      <c r="B45" s="159" t="s">
        <v>929</v>
      </c>
      <c r="C45" s="146" t="str">
        <f>IF(B45&gt;1,VLOOKUP(B45,DB!$D$4:$E$800,2,0),"")</f>
        <v>G V</v>
      </c>
      <c r="D45" s="259" t="s">
        <v>7</v>
      </c>
      <c r="E45" s="189" t="b">
        <v>0</v>
      </c>
      <c r="F45" s="148">
        <v>0.6416666666666667</v>
      </c>
      <c r="G45" s="190" t="b">
        <v>1</v>
      </c>
      <c r="H45" s="228" t="s">
        <v>1165</v>
      </c>
      <c r="I45" s="152" t="str">
        <f>IF(K45&gt;1,VLOOKUP(K45,DB!$A$4:$B$500,2,0),"")</f>
        <v>EX RON</v>
      </c>
      <c r="J45" s="150" t="s">
        <v>1096</v>
      </c>
      <c r="K45" s="169" t="s">
        <v>7</v>
      </c>
      <c r="L45" s="150"/>
      <c r="M45" s="168" t="s">
        <v>1138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>
        <f t="shared" si="41"/>
        <v>0.6416666667</v>
      </c>
    </row>
    <row r="46">
      <c r="A46" s="115">
        <v>29.0</v>
      </c>
      <c r="B46" s="115" t="s">
        <v>856</v>
      </c>
      <c r="C46" s="117" t="str">
        <f>IF(B46&gt;1,VLOOKUP(B46,DB!$D$4:$E$800,2,0),"")</f>
        <v>HK 800</v>
      </c>
      <c r="D46" s="252" t="s">
        <v>7</v>
      </c>
      <c r="E46" s="229" t="b">
        <v>0</v>
      </c>
      <c r="F46" s="119"/>
      <c r="G46" s="192" t="b">
        <v>0</v>
      </c>
      <c r="H46" s="230" t="s">
        <v>1184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">
        <v>1153</v>
      </c>
      <c r="N46" s="220"/>
      <c r="O46" s="128" t="str">
        <f t="shared" si="34"/>
        <v>RON</v>
      </c>
      <c r="Q46" s="64" t="str">
        <f t="shared" si="35"/>
        <v>NSA12</v>
      </c>
      <c r="R46" s="64" t="str">
        <f t="shared" si="36"/>
        <v>RON</v>
      </c>
      <c r="S46" s="64" t="str">
        <f t="shared" si="37"/>
        <v>HK 800</v>
      </c>
      <c r="T46" s="64" t="str">
        <f t="shared" si="38"/>
        <v>N-2409K</v>
      </c>
      <c r="U46" s="64" t="str">
        <f t="shared" si="39"/>
        <v>AFM</v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168" t="s">
        <v>299</v>
      </c>
      <c r="C47" s="146" t="str">
        <f>IF(B47&gt;1,VLOOKUP(B47,DB!$D$4:$E$800,2,0),"")</f>
        <v>A 320</v>
      </c>
      <c r="D47" s="259" t="s">
        <v>7</v>
      </c>
      <c r="E47" s="231" t="b">
        <v>0</v>
      </c>
      <c r="F47" s="148"/>
      <c r="G47" s="190" t="b">
        <v>0</v>
      </c>
      <c r="H47" s="228" t="s">
        <v>1146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>BATIK AIR</v>
      </c>
      <c r="N47" s="200"/>
      <c r="O47" s="155" t="str">
        <f t="shared" si="34"/>
        <v>RON</v>
      </c>
      <c r="Q47" s="64" t="str">
        <f t="shared" si="35"/>
        <v>SA09</v>
      </c>
      <c r="R47" s="64" t="str">
        <f t="shared" si="36"/>
        <v>RON</v>
      </c>
      <c r="S47" s="64" t="str">
        <f t="shared" si="37"/>
        <v>A 320</v>
      </c>
      <c r="T47" s="64" t="str">
        <f t="shared" si="38"/>
        <v>PK-LUQ</v>
      </c>
      <c r="U47" s="64" t="str">
        <f t="shared" si="39"/>
        <v>BATIK AIR</v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115" t="s">
        <v>845</v>
      </c>
      <c r="C48" s="117" t="str">
        <f>IF(B48&gt;1,VLOOKUP(B48,DB!$D$4:$E$800,2,0),"")</f>
        <v>G V</v>
      </c>
      <c r="D48" s="252" t="s">
        <v>7</v>
      </c>
      <c r="E48" s="229" t="b">
        <v>0</v>
      </c>
      <c r="F48" s="119">
        <v>0.4076388888888889</v>
      </c>
      <c r="G48" s="192" t="b">
        <v>1</v>
      </c>
      <c r="H48" s="230" t="s">
        <v>1154</v>
      </c>
      <c r="I48" s="122" t="str">
        <f>IF(K48&gt;1,VLOOKUP(K48,DB!$A$4:$B$500,2,0),"")</f>
        <v>EX RON</v>
      </c>
      <c r="J48" s="120" t="s">
        <v>1193</v>
      </c>
      <c r="K48" s="124" t="s">
        <v>7</v>
      </c>
      <c r="L48" s="120"/>
      <c r="M48" s="115" t="str">
        <f>IF(B48&gt;1,VLOOKUP(B48,DB!$D$4:$F$800,3,0),"")</f>
        <v/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0.4076388889</v>
      </c>
    </row>
    <row r="49">
      <c r="A49" s="168">
        <v>32.0</v>
      </c>
      <c r="B49" s="168" t="s">
        <v>751</v>
      </c>
      <c r="C49" s="146" t="str">
        <f>IF(B49&gt;1,VLOOKUP(B49,DB!$D$4:$E$800,2,0),"")</f>
        <v>GLEX</v>
      </c>
      <c r="D49" s="259" t="s">
        <v>7</v>
      </c>
      <c r="E49" s="231" t="b">
        <v>0</v>
      </c>
      <c r="F49" s="148"/>
      <c r="G49" s="190" t="b">
        <v>0</v>
      </c>
      <c r="H49" s="228" t="s">
        <v>1163</v>
      </c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>PREMI</v>
      </c>
      <c r="N49" s="200"/>
      <c r="O49" s="155" t="str">
        <f t="shared" si="34"/>
        <v>RON</v>
      </c>
      <c r="Q49" s="64" t="str">
        <f t="shared" si="35"/>
        <v>SA20</v>
      </c>
      <c r="R49" s="64" t="str">
        <f t="shared" si="36"/>
        <v>RON</v>
      </c>
      <c r="S49" s="64" t="str">
        <f t="shared" si="37"/>
        <v>GLEX</v>
      </c>
      <c r="T49" s="64" t="str">
        <f t="shared" si="38"/>
        <v>T7-MEL</v>
      </c>
      <c r="U49" s="64" t="str">
        <f t="shared" si="39"/>
        <v>PREMI</v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5" t="s">
        <v>640</v>
      </c>
      <c r="C50" s="117" t="str">
        <f>IF(B50&gt;1,VLOOKUP(B50,DB!$D$4:$E$800,2,0),"")</f>
        <v>B 738</v>
      </c>
      <c r="D50" s="252" t="s">
        <v>7</v>
      </c>
      <c r="E50" s="229" t="b">
        <v>0</v>
      </c>
      <c r="F50" s="119">
        <v>0.2604166666666667</v>
      </c>
      <c r="G50" s="192" t="b">
        <v>1</v>
      </c>
      <c r="H50" s="230" t="s">
        <v>1087</v>
      </c>
      <c r="I50" s="122" t="str">
        <f>IF(K50&gt;1,VLOOKUP(K50,DB!$A$4:$B$500,2,0),"")</f>
        <v>EX RON</v>
      </c>
      <c r="J50" s="123" t="str">
        <f>IF(L50&gt;1,VLOOKUP(L50,DB!$A$4:$B$500,2,0),"")</f>
        <v>WIMM</v>
      </c>
      <c r="K50" s="124" t="s">
        <v>7</v>
      </c>
      <c r="L50" s="120" t="s">
        <v>71</v>
      </c>
      <c r="M50" s="115" t="str">
        <f>IF(B50&gt;1,VLOOKUP(B50,DB!$D$4:$F$800,3,0),"")</f>
        <v>GARUDA</v>
      </c>
      <c r="N50" s="193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0.2604166667</v>
      </c>
    </row>
    <row r="51">
      <c r="A51" s="168">
        <v>34.0</v>
      </c>
      <c r="B51" s="168" t="s">
        <v>420</v>
      </c>
      <c r="C51" s="146" t="str">
        <f>IF(B51&gt;1,VLOOKUP(B51,DB!$D$4:$E$800,2,0),"")</f>
        <v>A 320</v>
      </c>
      <c r="D51" s="259" t="s">
        <v>7</v>
      </c>
      <c r="E51" s="231" t="b">
        <v>0</v>
      </c>
      <c r="F51" s="148">
        <v>0.2743055555555556</v>
      </c>
      <c r="G51" s="190" t="b">
        <v>1</v>
      </c>
      <c r="H51" s="228" t="s">
        <v>1084</v>
      </c>
      <c r="I51" s="152" t="str">
        <f>IF(K51&gt;1,VLOOKUP(K51,DB!$A$4:$B$500,2,0),"")</f>
        <v>EX RON</v>
      </c>
      <c r="J51" s="153" t="str">
        <f>IF(L51&gt;1,VLOOKUP(L51,DB!$A$4:$B$500,2,0),"")</f>
        <v>WIMN</v>
      </c>
      <c r="K51" s="169" t="s">
        <v>7</v>
      </c>
      <c r="L51" s="150" t="s">
        <v>434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>PK-GJV</v>
      </c>
      <c r="X51" s="160" t="str">
        <f t="shared" si="6"/>
        <v>ATR 72</v>
      </c>
      <c r="Y51" s="161" t="str">
        <f t="shared" si="7"/>
        <v>CITILINK</v>
      </c>
      <c r="Z51" s="104" t="b">
        <v>1</v>
      </c>
      <c r="AA51" s="64"/>
      <c r="AC51" s="133"/>
      <c r="AD51" s="133" t="str">
        <f t="shared" si="40"/>
        <v>-</v>
      </c>
      <c r="AE51" s="133">
        <f t="shared" si="41"/>
        <v>0.2743055556</v>
      </c>
    </row>
    <row r="52">
      <c r="A52" s="115">
        <v>35.0</v>
      </c>
      <c r="B52" s="115" t="s">
        <v>100</v>
      </c>
      <c r="C52" s="117" t="str">
        <f>IF(B52&gt;1,VLOOKUP(B52,DB!$D$4:$E$800,2,0),"")</f>
        <v>A 320</v>
      </c>
      <c r="D52" s="252" t="s">
        <v>7</v>
      </c>
      <c r="E52" s="229" t="b">
        <v>0</v>
      </c>
      <c r="F52" s="119">
        <v>0.37083333333333335</v>
      </c>
      <c r="G52" s="192" t="b">
        <v>1</v>
      </c>
      <c r="H52" s="230" t="s">
        <v>1079</v>
      </c>
      <c r="I52" s="122" t="str">
        <f>IF(K52&gt;1,VLOOKUP(K52,DB!$A$4:$B$500,2,0),"")</f>
        <v>EX RON</v>
      </c>
      <c r="J52" s="123" t="str">
        <f>IF(L52&gt;1,VLOOKUP(L52,DB!$A$4:$B$500,2,0),"")</f>
        <v>WARR</v>
      </c>
      <c r="K52" s="124" t="s">
        <v>7</v>
      </c>
      <c r="L52" s="120" t="s">
        <v>212</v>
      </c>
      <c r="M52" s="115" t="str">
        <f>IF(B52&gt;1,VLOOKUP(B52,DB!$D$4:$F$800,3,0),"")</f>
        <v>BATIK AIR</v>
      </c>
      <c r="N52" s="193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0.3708333333</v>
      </c>
    </row>
    <row r="53">
      <c r="A53" s="168">
        <v>36.0</v>
      </c>
      <c r="B53" s="168" t="s">
        <v>301</v>
      </c>
      <c r="C53" s="146" t="str">
        <f>IF(B53&gt;1,VLOOKUP(B53,DB!$D$4:$E$800,2,0),"")</f>
        <v>A 320</v>
      </c>
      <c r="D53" s="259" t="s">
        <v>7</v>
      </c>
      <c r="E53" s="231" t="b">
        <v>0</v>
      </c>
      <c r="F53" s="148">
        <v>0.22569444444444445</v>
      </c>
      <c r="G53" s="190" t="b">
        <v>1</v>
      </c>
      <c r="H53" s="228" t="s">
        <v>1077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208</v>
      </c>
      <c r="M53" s="168" t="str">
        <f>IF(B53&gt;1,VLOOKUP(B53,DB!$D$4:$F$800,3,0),"")</f>
        <v>BATIK AIR</v>
      </c>
      <c r="N53" s="271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>T7-MEL</v>
      </c>
      <c r="X53" s="160" t="str">
        <f t="shared" si="6"/>
        <v>GLEX</v>
      </c>
      <c r="Y53" s="161" t="str">
        <f t="shared" si="7"/>
        <v>PREMI</v>
      </c>
      <c r="Z53" s="104" t="b">
        <v>1</v>
      </c>
      <c r="AA53" s="64"/>
      <c r="AC53" s="133"/>
      <c r="AD53" s="133" t="str">
        <f t="shared" si="40"/>
        <v>-</v>
      </c>
      <c r="AE53" s="133">
        <f t="shared" si="41"/>
        <v>0.2256944444</v>
      </c>
    </row>
    <row r="54">
      <c r="A54" s="115">
        <v>37.0</v>
      </c>
      <c r="B54" s="115" t="s">
        <v>827</v>
      </c>
      <c r="C54" s="117" t="str">
        <f>IF(B54&gt;1,VLOOKUP(B54,DB!$D$4:$E$800,2,0),"")</f>
        <v>B 733</v>
      </c>
      <c r="D54" s="252" t="s">
        <v>7</v>
      </c>
      <c r="E54" s="229" t="b">
        <v>0</v>
      </c>
      <c r="F54" s="119">
        <v>0.2326388888888889</v>
      </c>
      <c r="G54" s="192" t="b">
        <v>1</v>
      </c>
      <c r="H54" s="230" t="s">
        <v>1093</v>
      </c>
      <c r="I54" s="122" t="str">
        <f>IF(K54&gt;1,VLOOKUP(K54,DB!$A$4:$B$500,2,0),"")</f>
        <v>EX RON</v>
      </c>
      <c r="J54" s="123" t="str">
        <f>IF(L54&gt;1,VLOOKUP(L54,DB!$A$4:$B$500,2,0),"")</f>
        <v>WAGG</v>
      </c>
      <c r="K54" s="124" t="s">
        <v>7</v>
      </c>
      <c r="L54" s="120" t="s">
        <v>300</v>
      </c>
      <c r="M54" s="115" t="str">
        <f>IF(B54&gt;1,VLOOKUP(B54,DB!$D$4:$F$800,3,0),"")</f>
        <v>TRIGANA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0.2326388889</v>
      </c>
    </row>
    <row r="55">
      <c r="A55" s="168">
        <v>38.0</v>
      </c>
      <c r="B55" s="168" t="s">
        <v>381</v>
      </c>
      <c r="C55" s="146" t="str">
        <f>IF(B55&gt;1,VLOOKUP(B55,DB!$D$4:$E$800,2,0),"")</f>
        <v>A 320</v>
      </c>
      <c r="D55" s="259" t="s">
        <v>7</v>
      </c>
      <c r="E55" s="231" t="b">
        <v>0</v>
      </c>
      <c r="F55" s="148">
        <v>0.24305555555555555</v>
      </c>
      <c r="G55" s="190" t="b">
        <v>1</v>
      </c>
      <c r="H55" s="228" t="s">
        <v>1078</v>
      </c>
      <c r="I55" s="152" t="str">
        <f>IF(K55&gt;1,VLOOKUP(K55,DB!$A$4:$B$500,2,0),"")</f>
        <v>EX RON</v>
      </c>
      <c r="J55" s="153" t="str">
        <f>IF(L55&gt;1,VLOOKUP(L55,DB!$A$4:$B$500,2,0),"")</f>
        <v>WARR</v>
      </c>
      <c r="K55" s="169" t="s">
        <v>7</v>
      </c>
      <c r="L55" s="150" t="s">
        <v>487</v>
      </c>
      <c r="M55" s="168" t="str">
        <f>IF(B55&gt;1,VLOOKUP(B55,DB!$D$4:$F$800,3,0),"")</f>
        <v>CITILINK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0.2430555556</v>
      </c>
      <c r="AF55" s="4"/>
    </row>
    <row r="56">
      <c r="A56" s="115">
        <v>39.0</v>
      </c>
      <c r="B56" s="115" t="s">
        <v>176</v>
      </c>
      <c r="C56" s="117" t="str">
        <f>IF(B56&gt;1,VLOOKUP(B56,DB!$D$4:$E$800,2,0),"")</f>
        <v>A 320</v>
      </c>
      <c r="D56" s="252" t="s">
        <v>7</v>
      </c>
      <c r="E56" s="229" t="b">
        <v>0</v>
      </c>
      <c r="F56" s="119">
        <v>0.4708333333333333</v>
      </c>
      <c r="G56" s="192" t="b">
        <v>1</v>
      </c>
      <c r="H56" s="230" t="s">
        <v>1174</v>
      </c>
      <c r="I56" s="219" t="s">
        <v>8</v>
      </c>
      <c r="J56" s="120" t="s">
        <v>1081</v>
      </c>
      <c r="K56" s="124"/>
      <c r="L56" s="120"/>
      <c r="M56" s="115" t="str">
        <f>IF(B56&gt;1,VLOOKUP(B56,DB!$D$4:$F$800,3,0),"")</f>
        <v>BATIK AIR</v>
      </c>
      <c r="N56" s="220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0.4708333333</v>
      </c>
      <c r="AF56" s="4"/>
    </row>
    <row r="57">
      <c r="A57" s="168">
        <v>40.0</v>
      </c>
      <c r="B57" s="168" t="s">
        <v>209</v>
      </c>
      <c r="C57" s="146" t="str">
        <f>IF(B57&gt;1,VLOOKUP(B57,DB!$D$4:$E$800,2,0),"")</f>
        <v>A 320</v>
      </c>
      <c r="D57" s="259" t="s">
        <v>7</v>
      </c>
      <c r="E57" s="231" t="b">
        <v>0</v>
      </c>
      <c r="F57" s="148">
        <v>0.2881944444444444</v>
      </c>
      <c r="G57" s="190" t="b">
        <v>1</v>
      </c>
      <c r="H57" s="228" t="s">
        <v>1081</v>
      </c>
      <c r="I57" s="152" t="str">
        <f>IF(K57&gt;1,VLOOKUP(K57,DB!$A$4:$B$500,2,0),"")</f>
        <v>EX RON</v>
      </c>
      <c r="J57" s="153" t="str">
        <f>IF(L57&gt;1,VLOOKUP(L57,DB!$A$4:$B$500,2,0),"")</f>
        <v>WARA</v>
      </c>
      <c r="K57" s="169" t="s">
        <v>7</v>
      </c>
      <c r="L57" s="150" t="s">
        <v>267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0.2881944444</v>
      </c>
      <c r="AF57" s="4"/>
    </row>
    <row r="58">
      <c r="A58" s="115">
        <v>41.0</v>
      </c>
      <c r="B58" s="115" t="s">
        <v>340</v>
      </c>
      <c r="C58" s="117" t="str">
        <f>IF(B58&gt;1,VLOOKUP(B58,DB!$D$4:$E$800,2,0),"")</f>
        <v>ATR 72</v>
      </c>
      <c r="D58" s="252" t="s">
        <v>7</v>
      </c>
      <c r="E58" s="229" t="b">
        <v>0</v>
      </c>
      <c r="F58" s="119">
        <v>0.2465277777777778</v>
      </c>
      <c r="G58" s="192" t="b">
        <v>1</v>
      </c>
      <c r="H58" s="230" t="s">
        <v>1076</v>
      </c>
      <c r="I58" s="122" t="str">
        <f>IF(K58&gt;1,VLOOKUP(K58,DB!$A$4:$B$500,2,0),"")</f>
        <v>EX RON</v>
      </c>
      <c r="J58" s="123" t="str">
        <f>IF(L58&gt;1,VLOOKUP(L58,DB!$A$4:$B$500,2,0),"")</f>
        <v>WAHH</v>
      </c>
      <c r="K58" s="124" t="s">
        <v>7</v>
      </c>
      <c r="L58" s="120" t="s">
        <v>527</v>
      </c>
      <c r="M58" s="115" t="str">
        <f>IF(B58&gt;1,VLOOKUP(B58,DB!$D$4:$F$800,3,0),"")</f>
        <v>CITILINK</v>
      </c>
      <c r="N58" s="193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0.2465277778</v>
      </c>
      <c r="AF58" s="4"/>
    </row>
    <row r="59">
      <c r="A59" s="168">
        <v>42.0</v>
      </c>
      <c r="B59" s="168" t="s">
        <v>715</v>
      </c>
      <c r="C59" s="146" t="str">
        <f>IF(B59&gt;1,VLOOKUP(B59,DB!$D$4:$E$800,2,0),"")</f>
        <v>ATR 72</v>
      </c>
      <c r="D59" s="259">
        <v>0.1388888888888889</v>
      </c>
      <c r="E59" s="231" t="b">
        <v>1</v>
      </c>
      <c r="F59" s="148">
        <v>0.23958333333333334</v>
      </c>
      <c r="G59" s="190" t="b">
        <v>1</v>
      </c>
      <c r="H59" s="228" t="s">
        <v>1080</v>
      </c>
      <c r="I59" s="221" t="s">
        <v>1171</v>
      </c>
      <c r="J59" s="153" t="str">
        <f>IF(L59&gt;1,VLOOKUP(L59,DB!$A$4:$B$500,2,0),"")</f>
        <v>WIDM</v>
      </c>
      <c r="K59" s="169" t="s">
        <v>7</v>
      </c>
      <c r="L59" s="150" t="s">
        <v>421</v>
      </c>
      <c r="M59" s="168" t="str">
        <f>IF(B59&gt;1,VLOOKUP(B59,DB!$D$4:$F$800,3,0),"")</f>
        <v>PELITA</v>
      </c>
      <c r="N59" s="20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0.1388888889</v>
      </c>
      <c r="AE59" s="133">
        <f t="shared" si="41"/>
        <v>0.2395833333</v>
      </c>
      <c r="AF59" s="4"/>
    </row>
    <row r="60">
      <c r="A60" s="115">
        <v>43.0</v>
      </c>
      <c r="B60" s="115" t="s">
        <v>24</v>
      </c>
      <c r="C60" s="117" t="str">
        <f>IF(B60&gt;1,VLOOKUP(B60,DB!$D$4:$E$800,2,0),"")</f>
        <v>B 733</v>
      </c>
      <c r="D60" s="252">
        <v>0.21875</v>
      </c>
      <c r="E60" s="229" t="b">
        <v>1</v>
      </c>
      <c r="F60" s="119">
        <v>0.5451388888888888</v>
      </c>
      <c r="G60" s="192" t="b">
        <v>1</v>
      </c>
      <c r="H60" s="230" t="s">
        <v>1097</v>
      </c>
      <c r="I60" s="219" t="s">
        <v>23</v>
      </c>
      <c r="J60" s="120" t="s">
        <v>23</v>
      </c>
      <c r="K60" s="124"/>
      <c r="L60" s="120"/>
      <c r="M60" s="115" t="str">
        <f>IF(B60&gt;1,VLOOKUP(B60,DB!$D$4:$F$800,3,0),"")</f>
        <v>AIRNESIA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0.21875</v>
      </c>
      <c r="AE60" s="133">
        <f t="shared" si="41"/>
        <v>0.5451388889</v>
      </c>
    </row>
    <row r="61">
      <c r="A61" s="168">
        <v>44.0</v>
      </c>
      <c r="B61" s="168" t="s">
        <v>822</v>
      </c>
      <c r="C61" s="146" t="str">
        <f>IF(B61&gt;1,VLOOKUP(B61,DB!$D$4:$E$800,2,0),"")</f>
        <v>B 733</v>
      </c>
      <c r="D61" s="259">
        <v>0.22361111111111112</v>
      </c>
      <c r="E61" s="231" t="b">
        <v>1</v>
      </c>
      <c r="F61" s="148">
        <v>0.2604166666666667</v>
      </c>
      <c r="G61" s="190" t="b">
        <v>1</v>
      </c>
      <c r="H61" s="228" t="s">
        <v>1101</v>
      </c>
      <c r="I61" s="152" t="str">
        <f>IF(K61&gt;1,VLOOKUP(K61,DB!$A$4:$B$500,2,0),"")</f>
        <v>WSSS</v>
      </c>
      <c r="J61" s="153" t="str">
        <f>IF(L61&gt;1,VLOOKUP(L61,DB!$A$4:$B$500,2,0),"")</f>
        <v>WALL</v>
      </c>
      <c r="K61" s="169" t="s">
        <v>86</v>
      </c>
      <c r="L61" s="150" t="s">
        <v>91</v>
      </c>
      <c r="M61" s="168" t="str">
        <f>IF(B61&gt;1,VLOOKUP(B61,DB!$D$4:$F$800,3,0),"")</f>
        <v>TRI MG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0.2236111111</v>
      </c>
      <c r="AE61" s="133">
        <f t="shared" si="41"/>
        <v>0.2604166667</v>
      </c>
    </row>
    <row r="62">
      <c r="A62" s="115">
        <v>45.0</v>
      </c>
      <c r="B62" s="115" t="s">
        <v>746</v>
      </c>
      <c r="C62" s="117" t="str">
        <f>IF(B62&gt;1,VLOOKUP(B62,DB!$D$4:$E$800,2,0),"")</f>
        <v>G VI</v>
      </c>
      <c r="D62" s="264">
        <v>0.2375</v>
      </c>
      <c r="E62" s="232" t="b">
        <v>1</v>
      </c>
      <c r="F62" s="233">
        <v>0.29097222222222224</v>
      </c>
      <c r="G62" s="234" t="b">
        <v>1</v>
      </c>
      <c r="H62" s="235" t="s">
        <v>1077</v>
      </c>
      <c r="I62" s="219" t="s">
        <v>1171</v>
      </c>
      <c r="J62" s="120" t="s">
        <v>1230</v>
      </c>
      <c r="K62" s="236"/>
      <c r="L62" s="227"/>
      <c r="M62" s="115" t="str">
        <f>IF(B62&gt;1,VLOOKUP(B62,DB!$D$4:$F$800,3,0),"")</f>
        <v>PREMI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0.2375</v>
      </c>
      <c r="AE62" s="133">
        <f t="shared" si="41"/>
        <v>0.2909722222</v>
      </c>
    </row>
    <row r="63">
      <c r="A63" s="168">
        <v>46.0</v>
      </c>
      <c r="B63" s="168" t="s">
        <v>186</v>
      </c>
      <c r="C63" s="146" t="str">
        <f>IF(B63&gt;1,VLOOKUP(B63,DB!$D$4:$E$800,2,0),"")</f>
        <v>A 320</v>
      </c>
      <c r="D63" s="259">
        <v>0.25555555555555554</v>
      </c>
      <c r="E63" s="231" t="b">
        <v>1</v>
      </c>
      <c r="F63" s="148">
        <v>0.4444444444444444</v>
      </c>
      <c r="G63" s="190" t="b">
        <v>1</v>
      </c>
      <c r="H63" s="228" t="s">
        <v>1078</v>
      </c>
      <c r="I63" s="152" t="str">
        <f>IF(K63&gt;1,VLOOKUP(K63,DB!$A$4:$B$500,2,0),"")</f>
        <v>WARR</v>
      </c>
      <c r="J63" s="153" t="str">
        <f>IF(L63&gt;1,VLOOKUP(L63,DB!$A$4:$B$500,2,0),"")</f>
        <v>WAHQ</v>
      </c>
      <c r="K63" s="169" t="s">
        <v>204</v>
      </c>
      <c r="L63" s="150" t="s">
        <v>233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0.2555555556</v>
      </c>
      <c r="AE63" s="133">
        <f t="shared" si="41"/>
        <v>0.4444444444</v>
      </c>
    </row>
    <row r="64">
      <c r="A64" s="115">
        <v>47.0</v>
      </c>
      <c r="B64" s="205" t="s">
        <v>736</v>
      </c>
      <c r="C64" s="117" t="str">
        <f>IF(B64&gt;1,VLOOKUP(B64,DB!$D$4:$E$800,2,0),"")</f>
        <v>L 1000</v>
      </c>
      <c r="D64" s="252">
        <v>0.2604166666666667</v>
      </c>
      <c r="E64" s="229" t="b">
        <v>1</v>
      </c>
      <c r="F64" s="119">
        <v>0.3659722222222222</v>
      </c>
      <c r="G64" s="192" t="b">
        <v>1</v>
      </c>
      <c r="H64" s="230" t="s">
        <v>1092</v>
      </c>
      <c r="I64" s="219" t="s">
        <v>1144</v>
      </c>
      <c r="J64" s="120" t="s">
        <v>190</v>
      </c>
      <c r="K64" s="124"/>
      <c r="L64" s="120"/>
      <c r="M64" s="115" t="str">
        <f>IF(B64&gt;1,VLOOKUP(B64,DB!$D$4:$F$800,3,0),"")</f>
        <v>PREMI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0.2604166667</v>
      </c>
      <c r="AE64" s="133">
        <f t="shared" si="41"/>
        <v>0.3659722222</v>
      </c>
    </row>
    <row r="65">
      <c r="A65" s="168">
        <v>48.0</v>
      </c>
      <c r="B65" s="168" t="s">
        <v>1034</v>
      </c>
      <c r="C65" s="146" t="str">
        <f>IF(B65&gt;1,VLOOKUP(B65,DB!$D$4:$E$800,2,0),"")</f>
        <v>ATR 42</v>
      </c>
      <c r="D65" s="259">
        <v>0.3</v>
      </c>
      <c r="E65" s="231" t="b">
        <v>1</v>
      </c>
      <c r="F65" s="148">
        <v>0.37916666666666665</v>
      </c>
      <c r="G65" s="190" t="b">
        <v>1</v>
      </c>
      <c r="H65" s="228" t="s">
        <v>1087</v>
      </c>
      <c r="I65" s="221" t="s">
        <v>1150</v>
      </c>
      <c r="J65" s="150" t="s">
        <v>132</v>
      </c>
      <c r="K65" s="169"/>
      <c r="L65" s="150"/>
      <c r="M65" s="168" t="s">
        <v>698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0.3</v>
      </c>
      <c r="AE65" s="133">
        <f t="shared" si="41"/>
        <v>0.3791666667</v>
      </c>
    </row>
    <row r="66">
      <c r="A66" s="115">
        <v>49.0</v>
      </c>
      <c r="B66" s="115" t="s">
        <v>778</v>
      </c>
      <c r="C66" s="117" t="str">
        <f>IF(B66&gt;1,VLOOKUP(B66,DB!$D$4:$E$800,2,0),"")</f>
        <v>C 208</v>
      </c>
      <c r="D66" s="252">
        <v>0.3090277777777778</v>
      </c>
      <c r="E66" s="229" t="b">
        <v>1</v>
      </c>
      <c r="F66" s="119">
        <v>0.3396338310194551</v>
      </c>
      <c r="G66" s="192" t="b">
        <v>1</v>
      </c>
      <c r="H66" s="230" t="s">
        <v>1075</v>
      </c>
      <c r="I66" s="122" t="str">
        <f>IF(K66&gt;1,VLOOKUP(K66,DB!$A$4:$B$500,2,0),"")</f>
        <v>WICN</v>
      </c>
      <c r="J66" s="123" t="str">
        <f>IF(L66&gt;1,VLOOKUP(L66,DB!$A$4:$B$500,2,0),"")</f>
        <v>WICN</v>
      </c>
      <c r="K66" s="124" t="s">
        <v>602</v>
      </c>
      <c r="L66" s="120" t="s">
        <v>600</v>
      </c>
      <c r="M66" s="115" t="str">
        <f>IF(B66&gt;1,VLOOKUP(B66,DB!$D$4:$F$800,3,0),"")</f>
        <v>SUSI AIR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0.3090277778</v>
      </c>
      <c r="AE66" s="133">
        <f t="shared" si="41"/>
        <v>0.339633831</v>
      </c>
    </row>
    <row r="67">
      <c r="A67" s="168">
        <v>50.0</v>
      </c>
      <c r="B67" s="168" t="s">
        <v>83</v>
      </c>
      <c r="C67" s="146" t="str">
        <f>IF(B67&gt;1,VLOOKUP(B67,DB!$D$4:$E$800,2,0),"")</f>
        <v>A 320</v>
      </c>
      <c r="D67" s="259">
        <v>0.3263888888888889</v>
      </c>
      <c r="E67" s="231" t="b">
        <v>1</v>
      </c>
      <c r="F67" s="148">
        <v>0.3819444444444444</v>
      </c>
      <c r="G67" s="190" t="b">
        <v>1</v>
      </c>
      <c r="H67" s="228" t="s">
        <v>1080</v>
      </c>
      <c r="I67" s="152" t="str">
        <f>IF(K67&gt;1,VLOOKUP(K67,DB!$A$4:$B$500,2,0),"")</f>
        <v>WIBB</v>
      </c>
      <c r="J67" s="153" t="str">
        <f>IF(L67&gt;1,VLOOKUP(L67,DB!$A$4:$B$500,2,0),"")</f>
        <v>WADD</v>
      </c>
      <c r="K67" s="169" t="s">
        <v>179</v>
      </c>
      <c r="L67" s="150" t="s">
        <v>192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0.3263888889</v>
      </c>
      <c r="AE67" s="133">
        <f t="shared" si="41"/>
        <v>0.3819444444</v>
      </c>
    </row>
    <row r="68">
      <c r="A68" s="115">
        <v>51.0</v>
      </c>
      <c r="B68" s="205" t="s">
        <v>752</v>
      </c>
      <c r="C68" s="117" t="str">
        <f>IF(B68&gt;1,VLOOKUP(B68,DB!$D$4:$E$800,2,0),"")</f>
        <v>G 7500</v>
      </c>
      <c r="D68" s="264">
        <v>0.3301791203703033</v>
      </c>
      <c r="E68" s="232" t="b">
        <v>1</v>
      </c>
      <c r="F68" s="233">
        <v>0.38263888888888886</v>
      </c>
      <c r="G68" s="234" t="b">
        <v>1</v>
      </c>
      <c r="H68" s="235" t="s">
        <v>1096</v>
      </c>
      <c r="I68" s="219" t="s">
        <v>1171</v>
      </c>
      <c r="J68" s="120" t="s">
        <v>252</v>
      </c>
      <c r="K68" s="236"/>
      <c r="L68" s="227"/>
      <c r="M68" s="115" t="str">
        <f>IF(B68&gt;1,VLOOKUP(B68,DB!$D$4:$F$800,3,0),"")</f>
        <v>PREMI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0.3301791204</v>
      </c>
      <c r="AE68" s="133">
        <f t="shared" si="41"/>
        <v>0.3826388889</v>
      </c>
    </row>
    <row r="69">
      <c r="A69" s="168">
        <v>52.0</v>
      </c>
      <c r="B69" s="168" t="s">
        <v>284</v>
      </c>
      <c r="C69" s="146" t="str">
        <f>IF(B69&gt;1,VLOOKUP(B69,DB!$D$4:$E$800,2,0),"")</f>
        <v>A 320</v>
      </c>
      <c r="D69" s="259">
        <v>0.3368055555555556</v>
      </c>
      <c r="E69" s="231" t="b">
        <v>1</v>
      </c>
      <c r="F69" s="148">
        <v>0.3923611111111111</v>
      </c>
      <c r="G69" s="190" t="b">
        <v>1</v>
      </c>
      <c r="H69" s="228" t="s">
        <v>1076</v>
      </c>
      <c r="I69" s="152" t="str">
        <f>IF(K69&gt;1,VLOOKUP(K69,DB!$A$4:$B$500,2,0),"")</f>
        <v>WIPP</v>
      </c>
      <c r="J69" s="153" t="str">
        <f>IF(L69&gt;1,VLOOKUP(L69,DB!$A$4:$B$500,2,0),"")</f>
        <v>WARR</v>
      </c>
      <c r="K69" s="169" t="s">
        <v>163</v>
      </c>
      <c r="L69" s="150" t="s">
        <v>220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0.3368055556</v>
      </c>
      <c r="AE69" s="133">
        <f t="shared" si="41"/>
        <v>0.3923611111</v>
      </c>
    </row>
    <row r="70">
      <c r="A70" s="115">
        <v>53.0</v>
      </c>
      <c r="B70" s="115" t="s">
        <v>823</v>
      </c>
      <c r="C70" s="117" t="str">
        <f>IF(B70&gt;1,VLOOKUP(B70,DB!$D$4:$E$800,2,0),"")</f>
        <v>B 733</v>
      </c>
      <c r="D70" s="252">
        <v>0.3527777777777778</v>
      </c>
      <c r="E70" s="229" t="b">
        <v>1</v>
      </c>
      <c r="F70" s="119">
        <v>0.4076388888888889</v>
      </c>
      <c r="G70" s="192" t="b">
        <v>1</v>
      </c>
      <c r="H70" s="230" t="s">
        <v>1101</v>
      </c>
      <c r="I70" s="122" t="str">
        <f>IF(K70&gt;1,VLOOKUP(K70,DB!$A$4:$B$500,2,0),"")</f>
        <v>WAMM</v>
      </c>
      <c r="J70" s="123" t="str">
        <f>IF(L70&gt;1,VLOOKUP(L70,DB!$A$4:$B$500,2,0),"")</f>
        <v>WAOO</v>
      </c>
      <c r="K70" s="124" t="s">
        <v>361</v>
      </c>
      <c r="L70" s="120" t="s">
        <v>341</v>
      </c>
      <c r="M70" s="115" t="str">
        <f>IF(B70&gt;1,VLOOKUP(B70,DB!$D$4:$F$800,3,0),"")</f>
        <v>TRIGANA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PK-BVX</v>
      </c>
      <c r="X70" s="131" t="str">
        <f t="shared" si="6"/>
        <v>AVANTI</v>
      </c>
      <c r="Y70" s="132" t="str">
        <f t="shared" si="7"/>
        <v>SUSI AIR</v>
      </c>
      <c r="Z70" s="104" t="b">
        <v>1</v>
      </c>
      <c r="AA70" s="64"/>
      <c r="AC70" s="133"/>
      <c r="AD70" s="133">
        <f t="shared" si="40"/>
        <v>0.3527777778</v>
      </c>
      <c r="AE70" s="133">
        <f t="shared" si="41"/>
        <v>0.4076388889</v>
      </c>
      <c r="AF70" s="248" t="s">
        <v>1180</v>
      </c>
    </row>
    <row r="71">
      <c r="A71" s="168">
        <v>54.0</v>
      </c>
      <c r="B71" s="168" t="s">
        <v>301</v>
      </c>
      <c r="C71" s="146" t="str">
        <f>IF(B71&gt;1,VLOOKUP(B71,DB!$D$4:$E$800,2,0),"")</f>
        <v>A 320</v>
      </c>
      <c r="D71" s="259">
        <v>0.3611111111111111</v>
      </c>
      <c r="E71" s="231" t="b">
        <v>1</v>
      </c>
      <c r="F71" s="148">
        <v>0.4048611111111111</v>
      </c>
      <c r="G71" s="190" t="b">
        <v>1</v>
      </c>
      <c r="H71" s="228" t="s">
        <v>1081</v>
      </c>
      <c r="I71" s="152" t="str">
        <f>IF(K71&gt;1,VLOOKUP(K71,DB!$A$4:$B$500,2,0),"")</f>
        <v>WARR</v>
      </c>
      <c r="J71" s="153" t="str">
        <f>IF(L71&gt;1,VLOOKUP(L71,DB!$A$4:$B$500,2,0),"")</f>
        <v>WAHS</v>
      </c>
      <c r="K71" s="169" t="s">
        <v>206</v>
      </c>
      <c r="L71" s="150" t="s">
        <v>258</v>
      </c>
      <c r="M71" s="168" t="str">
        <f>IF(B71&gt;1,VLOOKUP(B71,DB!$D$4:$F$800,3,0),"")</f>
        <v>BATIK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0.3611111111</v>
      </c>
      <c r="AE71" s="133">
        <f t="shared" si="41"/>
        <v>0.4048611111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340</v>
      </c>
      <c r="C72" s="117" t="str">
        <f>IF(B72&gt;1,VLOOKUP(B72,DB!$D$4:$E$800,2,0),"")</f>
        <v>ATR 72</v>
      </c>
      <c r="D72" s="264">
        <v>0.3840277777777778</v>
      </c>
      <c r="E72" s="232" t="b">
        <v>1</v>
      </c>
      <c r="F72" s="233">
        <v>0.41388888888888886</v>
      </c>
      <c r="G72" s="234" t="b">
        <v>1</v>
      </c>
      <c r="H72" s="235" t="s">
        <v>1084</v>
      </c>
      <c r="I72" s="122" t="str">
        <f>IF(K72&gt;1,VLOOKUP(K72,DB!$A$4:$B$500,2,0),"")</f>
        <v>WAHH</v>
      </c>
      <c r="J72" s="123" t="str">
        <f>IF(L72&gt;1,VLOOKUP(L72,DB!$A$4:$B$500,2,0),"")</f>
        <v>WAHH</v>
      </c>
      <c r="K72" s="124" t="s">
        <v>531</v>
      </c>
      <c r="L72" s="227" t="s">
        <v>537</v>
      </c>
      <c r="M72" s="115" t="str">
        <f>IF(B72&gt;1,VLOOKUP(B72,DB!$D$4:$F$800,3,0),"")</f>
        <v>CITILINK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0.3840277778</v>
      </c>
      <c r="AE72" s="133">
        <f t="shared" si="41"/>
        <v>0.4138888889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337" t="s">
        <v>787</v>
      </c>
      <c r="C73" s="338" t="str">
        <f>IF(B73&gt;1,VLOOKUP(B73,DB!$D$4:$E$800,2,0),"")</f>
        <v>B 735</v>
      </c>
      <c r="D73" s="259" t="s">
        <v>7</v>
      </c>
      <c r="E73" s="231" t="b">
        <v>1</v>
      </c>
      <c r="F73" s="367">
        <v>0.34652777777777777</v>
      </c>
      <c r="G73" s="190" t="b">
        <v>1</v>
      </c>
      <c r="H73" s="228" t="s">
        <v>1273</v>
      </c>
      <c r="I73" s="152" t="str">
        <f>IF(K73&gt;1,VLOOKUP(K73,DB!$A$4:$B$500,2,0),"")</f>
        <v>EX RON</v>
      </c>
      <c r="J73" s="368" t="s">
        <v>23</v>
      </c>
      <c r="K73" s="169" t="s">
        <v>7</v>
      </c>
      <c r="L73" s="368" t="s">
        <v>1261</v>
      </c>
      <c r="M73" s="337" t="s">
        <v>782</v>
      </c>
      <c r="N73" s="342" t="s">
        <v>1377</v>
      </c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 t="str">
        <f t="shared" si="40"/>
        <v>-</v>
      </c>
      <c r="AE73" s="133">
        <f t="shared" si="41"/>
        <v>0.3465277778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381</v>
      </c>
      <c r="C74" s="117" t="str">
        <f>IF(B74&gt;1,VLOOKUP(B74,DB!$D$4:$E$800,2,0),"")</f>
        <v>A 320</v>
      </c>
      <c r="D74" s="252">
        <v>0.39375</v>
      </c>
      <c r="E74" s="229" t="b">
        <v>1</v>
      </c>
      <c r="F74" s="119">
        <v>0.44930555555555557</v>
      </c>
      <c r="G74" s="192" t="b">
        <v>1</v>
      </c>
      <c r="H74" s="230" t="s">
        <v>1087</v>
      </c>
      <c r="I74" s="122" t="str">
        <f>IF(K74&gt;1,VLOOKUP(K74,DB!$A$4:$B$500,2,0),"")</f>
        <v>WARR</v>
      </c>
      <c r="J74" s="123" t="str">
        <f>IF(L74&gt;1,VLOOKUP(L74,DB!$A$4:$B$500,2,0),"")</f>
        <v>WAHI</v>
      </c>
      <c r="K74" s="124" t="s">
        <v>497</v>
      </c>
      <c r="L74" s="120" t="s">
        <v>467</v>
      </c>
      <c r="M74" s="115" t="str">
        <f>IF(B74&gt;1,VLOOKUP(B74,DB!$D$4:$F$800,3,0),"")</f>
        <v>CITILINK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1</v>
      </c>
      <c r="AA74" s="64"/>
      <c r="AC74" s="133"/>
      <c r="AD74" s="133">
        <f t="shared" si="40"/>
        <v>0.39375</v>
      </c>
      <c r="AE74" s="133">
        <f t="shared" si="41"/>
        <v>0.4493055556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337" t="s">
        <v>921</v>
      </c>
      <c r="C75" s="338" t="str">
        <f>IF(B75&gt;1,VLOOKUP(B75,DB!$D$4:$E$800,2,0),"")</f>
        <v>EMB 135</v>
      </c>
      <c r="D75" s="259">
        <v>0.3548611111111111</v>
      </c>
      <c r="E75" s="231" t="b">
        <v>1</v>
      </c>
      <c r="F75" s="367">
        <v>0.42777777777777776</v>
      </c>
      <c r="G75" s="190" t="b">
        <v>1</v>
      </c>
      <c r="H75" s="228" t="s">
        <v>1100</v>
      </c>
      <c r="I75" s="221" t="s">
        <v>1145</v>
      </c>
      <c r="J75" s="368" t="s">
        <v>1288</v>
      </c>
      <c r="K75" s="169"/>
      <c r="L75" s="150"/>
      <c r="M75" s="337" t="s">
        <v>1138</v>
      </c>
      <c r="N75" s="342" t="s">
        <v>1254</v>
      </c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N-2409K</v>
      </c>
      <c r="X75" s="160" t="str">
        <f t="shared" si="6"/>
        <v>HK 800</v>
      </c>
      <c r="Y75" s="161" t="str">
        <f t="shared" si="7"/>
        <v>AFM</v>
      </c>
      <c r="Z75" s="104" t="b">
        <v>1</v>
      </c>
      <c r="AA75" s="64"/>
      <c r="AC75" s="133"/>
      <c r="AD75" s="133">
        <f t="shared" si="40"/>
        <v>0.3548611111</v>
      </c>
      <c r="AE75" s="133">
        <f t="shared" si="41"/>
        <v>0.4277777778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827</v>
      </c>
      <c r="C76" s="117" t="str">
        <f>IF(B76&gt;1,VLOOKUP(B76,DB!$D$4:$E$800,2,0),"")</f>
        <v>B 733</v>
      </c>
      <c r="D76" s="252">
        <v>0.4027777777777778</v>
      </c>
      <c r="E76" s="229" t="b">
        <v>1</v>
      </c>
      <c r="F76" s="119">
        <v>0.5111111111111111</v>
      </c>
      <c r="G76" s="192" t="b">
        <v>1</v>
      </c>
      <c r="H76" s="230" t="s">
        <v>1093</v>
      </c>
      <c r="I76" s="122" t="str">
        <f>IF(K76&gt;1,VLOOKUP(K76,DB!$A$4:$B$500,2,0),"")</f>
        <v>WAGG</v>
      </c>
      <c r="J76" s="123" t="str">
        <f>IF(L76&gt;1,VLOOKUP(L76,DB!$A$4:$B$500,2,0),"")</f>
        <v>WAGG</v>
      </c>
      <c r="K76" s="124" t="s">
        <v>304</v>
      </c>
      <c r="L76" s="120" t="s">
        <v>302</v>
      </c>
      <c r="M76" s="115" t="str">
        <f>IF(B76&gt;1,VLOOKUP(B76,DB!$D$4:$F$800,3,0),"")</f>
        <v>TRIGANA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0.4027777778</v>
      </c>
      <c r="AE76" s="133">
        <f t="shared" si="41"/>
        <v>0.5111111111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1013</v>
      </c>
      <c r="C77" s="146" t="str">
        <f>IF(B77&gt;1,VLOOKUP(B77,DB!$D$4:$E$800,2,0),"")</f>
        <v>EMB 135</v>
      </c>
      <c r="D77" s="259">
        <v>0.3923611111111111</v>
      </c>
      <c r="E77" s="231" t="b">
        <v>1</v>
      </c>
      <c r="F77" s="148"/>
      <c r="G77" s="190" t="b">
        <v>0</v>
      </c>
      <c r="H77" s="228" t="s">
        <v>1192</v>
      </c>
      <c r="I77" s="221" t="s">
        <v>1155</v>
      </c>
      <c r="J77" s="153" t="str">
        <f>IF(L77&gt;1,VLOOKUP(L77,DB!$A$4:$B$500,2,0),"")</f>
        <v/>
      </c>
      <c r="K77" s="169"/>
      <c r="L77" s="150"/>
      <c r="M77" s="168" t="s">
        <v>1138</v>
      </c>
      <c r="N77" s="200"/>
      <c r="O77" s="155" t="str">
        <f t="shared" si="34"/>
        <v>RON</v>
      </c>
      <c r="Q77" s="64" t="str">
        <f t="shared" si="35"/>
        <v>RE01</v>
      </c>
      <c r="R77" s="64" t="str">
        <f t="shared" si="36"/>
        <v>RON</v>
      </c>
      <c r="S77" s="64" t="str">
        <f t="shared" si="37"/>
        <v>EMB 135</v>
      </c>
      <c r="T77" s="64" t="str">
        <f t="shared" si="38"/>
        <v>T7-GBS</v>
      </c>
      <c r="U77" s="64" t="str">
        <f t="shared" si="39"/>
        <v>KARISMA</v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0.3923611111</v>
      </c>
      <c r="AE77" s="133" t="str">
        <f t="shared" si="41"/>
        <v>-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423</v>
      </c>
      <c r="C78" s="117" t="str">
        <f>IF(B78&gt;1,VLOOKUP(B78,DB!$D$4:$E$800,2,0),"")</f>
        <v>A 320</v>
      </c>
      <c r="D78" s="252">
        <v>0.4125</v>
      </c>
      <c r="E78" s="229" t="b">
        <v>1</v>
      </c>
      <c r="F78" s="119">
        <v>0.45902777777777776</v>
      </c>
      <c r="G78" s="192" t="b">
        <v>1</v>
      </c>
      <c r="H78" s="230" t="s">
        <v>1080</v>
      </c>
      <c r="I78" s="122" t="str">
        <f>IF(K78&gt;1,VLOOKUP(K78,DB!$A$4:$B$500,2,0),"")</f>
        <v>WARR</v>
      </c>
      <c r="J78" s="123" t="str">
        <f>IF(L78&gt;1,VLOOKUP(L78,DB!$A$4:$B$500,2,0),"")</f>
        <v>WIPP</v>
      </c>
      <c r="K78" s="124" t="s">
        <v>489</v>
      </c>
      <c r="L78" s="120" t="s">
        <v>463</v>
      </c>
      <c r="M78" s="115" t="str">
        <f>IF(B78&gt;1,VLOOKUP(B78,DB!$D$4:$F$800,3,0),"")</f>
        <v>CITILINK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0.4125</v>
      </c>
      <c r="AE78" s="133">
        <f t="shared" si="41"/>
        <v>0.4590277778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209</v>
      </c>
      <c r="C79" s="146" t="str">
        <f>IF(B79&gt;1,VLOOKUP(B79,DB!$D$4:$E$800,2,0),"")</f>
        <v>A 320</v>
      </c>
      <c r="D79" s="259">
        <v>0.4361111111111111</v>
      </c>
      <c r="E79" s="231" t="b">
        <v>1</v>
      </c>
      <c r="F79" s="148">
        <v>0.4708333333333333</v>
      </c>
      <c r="G79" s="190" t="b">
        <v>1</v>
      </c>
      <c r="H79" s="228" t="s">
        <v>1076</v>
      </c>
      <c r="I79" s="152" t="str">
        <f>IF(K79&gt;1,VLOOKUP(K79,DB!$A$4:$B$500,2,0),"")</f>
        <v>WARA</v>
      </c>
      <c r="J79" s="153" t="str">
        <f>IF(L79&gt;1,VLOOKUP(L79,DB!$A$4:$B$500,2,0),"")</f>
        <v>WARA</v>
      </c>
      <c r="K79" s="169" t="s">
        <v>264</v>
      </c>
      <c r="L79" s="150" t="s">
        <v>271</v>
      </c>
      <c r="M79" s="168" t="str">
        <f>IF(B79&gt;1,VLOOKUP(B79,DB!$D$4:$F$800,3,0),"")</f>
        <v>BATIK AIR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0.4361111111</v>
      </c>
      <c r="AE79" s="133">
        <f t="shared" si="41"/>
        <v>0.4708333333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845</v>
      </c>
      <c r="C80" s="115" t="s">
        <v>750</v>
      </c>
      <c r="D80" s="252">
        <v>0.41458333333333336</v>
      </c>
      <c r="E80" s="229" t="b">
        <v>1</v>
      </c>
      <c r="F80" s="119"/>
      <c r="G80" s="192" t="b">
        <v>0</v>
      </c>
      <c r="H80" s="230" t="s">
        <v>1193</v>
      </c>
      <c r="I80" s="219" t="s">
        <v>1154</v>
      </c>
      <c r="J80" s="123" t="str">
        <f>IF(L80&gt;1,VLOOKUP(L80,DB!$A$4:$B$500,2,0),"")</f>
        <v/>
      </c>
      <c r="K80" s="124"/>
      <c r="M80" s="115" t="s">
        <v>1153</v>
      </c>
      <c r="N80" s="193"/>
      <c r="O80" s="128" t="str">
        <f t="shared" si="34"/>
        <v>RON</v>
      </c>
      <c r="Q80" s="64" t="str">
        <f t="shared" si="35"/>
        <v>RE02</v>
      </c>
      <c r="R80" s="64" t="str">
        <f t="shared" si="36"/>
        <v>RON</v>
      </c>
      <c r="S80" s="64" t="str">
        <f t="shared" si="37"/>
        <v>G V</v>
      </c>
      <c r="T80" s="64" t="str">
        <f t="shared" si="38"/>
        <v>B-8160</v>
      </c>
      <c r="U80" s="64" t="str">
        <f t="shared" si="39"/>
        <v>AFM</v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0.4145833333</v>
      </c>
      <c r="AE80" s="133" t="str">
        <f t="shared" si="41"/>
        <v>-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888</v>
      </c>
      <c r="C81" s="146" t="str">
        <f>IF(B81&gt;1,VLOOKUP(B81,DB!$D$4:$E$800,2,0),"")</f>
        <v>EMB 135</v>
      </c>
      <c r="D81" s="259">
        <v>0.43819444444444444</v>
      </c>
      <c r="E81" s="231" t="b">
        <v>1</v>
      </c>
      <c r="F81" s="148"/>
      <c r="G81" s="190" t="b">
        <v>0</v>
      </c>
      <c r="H81" s="228" t="s">
        <v>1194</v>
      </c>
      <c r="I81" s="221" t="s">
        <v>1161</v>
      </c>
      <c r="J81" s="153" t="str">
        <f>IF(L81&gt;1,VLOOKUP(L81,DB!$A$4:$B$500,2,0),"")</f>
        <v/>
      </c>
      <c r="K81" s="169"/>
      <c r="L81" s="150"/>
      <c r="M81" s="168" t="s">
        <v>759</v>
      </c>
      <c r="N81" s="211"/>
      <c r="O81" s="155" t="str">
        <f t="shared" si="34"/>
        <v>RON</v>
      </c>
      <c r="Q81" s="64" t="str">
        <f t="shared" si="35"/>
        <v>RE03</v>
      </c>
      <c r="R81" s="64" t="str">
        <f t="shared" si="36"/>
        <v>RON</v>
      </c>
      <c r="S81" s="64" t="str">
        <f t="shared" si="37"/>
        <v>EMB 135</v>
      </c>
      <c r="T81" s="64" t="str">
        <f t="shared" si="38"/>
        <v>PK-RSS</v>
      </c>
      <c r="U81" s="64" t="str">
        <f t="shared" si="39"/>
        <v>PTN</v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0.4381944444</v>
      </c>
      <c r="AE81" s="133" t="str">
        <f t="shared" si="41"/>
        <v>-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822</v>
      </c>
      <c r="C82" s="117" t="str">
        <f>IF(B82&gt;1,VLOOKUP(B82,DB!$D$4:$E$800,2,0),"")</f>
        <v>B 733</v>
      </c>
      <c r="D82" s="252">
        <v>0.45555555555555555</v>
      </c>
      <c r="E82" s="229" t="b">
        <v>1</v>
      </c>
      <c r="F82" s="119">
        <v>0.8854166666666666</v>
      </c>
      <c r="G82" s="192" t="b">
        <v>1</v>
      </c>
      <c r="H82" s="230" t="s">
        <v>1101</v>
      </c>
      <c r="I82" s="122" t="str">
        <f>IF(K82&gt;1,VLOOKUP(K82,DB!$A$4:$B$500,2,0),"")</f>
        <v>WALL</v>
      </c>
      <c r="J82" s="123" t="str">
        <f>IF(L82&gt;1,VLOOKUP(L82,DB!$A$4:$B$500,2,0),"")</f>
        <v>WIMM</v>
      </c>
      <c r="K82" s="124" t="s">
        <v>88</v>
      </c>
      <c r="L82" s="120" t="s">
        <v>111</v>
      </c>
      <c r="M82" s="115" t="str">
        <f>IF(B82&gt;1,VLOOKUP(B82,DB!$D$4:$F$800,3,0),"")</f>
        <v>TRI MG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T7-GBS</v>
      </c>
      <c r="X82" s="239" t="str">
        <f t="shared" si="6"/>
        <v>EMB 135</v>
      </c>
      <c r="Y82" s="240" t="str">
        <f t="shared" si="7"/>
        <v>KARISMA</v>
      </c>
      <c r="Z82" s="104" t="b">
        <v>1</v>
      </c>
      <c r="AA82" s="64"/>
      <c r="AC82" s="133"/>
      <c r="AD82" s="133">
        <f t="shared" si="40"/>
        <v>0.4555555556</v>
      </c>
      <c r="AE82" s="133">
        <f t="shared" si="41"/>
        <v>0.8854166667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1056</v>
      </c>
      <c r="C83" s="146" t="str">
        <f>IF(B83&gt;1,VLOOKUP(B83,DB!$D$4:$E$800,2,0),"")</f>
        <v>GLEX</v>
      </c>
      <c r="D83" s="259">
        <v>0.4625</v>
      </c>
      <c r="E83" s="231" t="b">
        <v>1</v>
      </c>
      <c r="F83" s="148">
        <v>0.5347222222222222</v>
      </c>
      <c r="G83" s="190" t="b">
        <v>1</v>
      </c>
      <c r="H83" s="228" t="s">
        <v>1096</v>
      </c>
      <c r="I83" s="221" t="s">
        <v>1378</v>
      </c>
      <c r="J83" s="150" t="s">
        <v>1379</v>
      </c>
      <c r="K83" s="169" t="s">
        <v>1380</v>
      </c>
      <c r="L83" s="150"/>
      <c r="M83" s="168" t="s">
        <v>329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>B-8160</v>
      </c>
      <c r="X83" s="160" t="str">
        <f t="shared" si="6"/>
        <v>G V</v>
      </c>
      <c r="Y83" s="161" t="str">
        <f t="shared" si="7"/>
        <v>AFM</v>
      </c>
      <c r="Z83" s="104" t="b">
        <v>1</v>
      </c>
      <c r="AA83" s="64"/>
      <c r="AC83" s="133"/>
      <c r="AD83" s="133">
        <f t="shared" si="40"/>
        <v>0.4625</v>
      </c>
      <c r="AE83" s="133">
        <f t="shared" si="41"/>
        <v>0.5347222222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205" t="s">
        <v>708</v>
      </c>
      <c r="C84" s="117" t="str">
        <f>IF(B84&gt;1,VLOOKUP(B84,DB!$D$4:$E$800,2,0),"")</f>
        <v>BBJ</v>
      </c>
      <c r="D84" s="252">
        <v>0.4666666666666667</v>
      </c>
      <c r="E84" s="229" t="b">
        <v>1</v>
      </c>
      <c r="F84" s="119">
        <v>0.5416666666666666</v>
      </c>
      <c r="G84" s="192" t="b">
        <v>1</v>
      </c>
      <c r="H84" s="230" t="s">
        <v>1092</v>
      </c>
      <c r="I84" s="219" t="s">
        <v>1178</v>
      </c>
      <c r="J84" s="120" t="s">
        <v>1140</v>
      </c>
      <c r="K84" s="124"/>
      <c r="L84" s="120"/>
      <c r="M84" s="115" t="str">
        <f>IF(B84&gt;1,VLOOKUP(B84,DB!$D$4:$F$800,3,0),"")</f>
        <v>JIP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PK-RSS</v>
      </c>
      <c r="X84" s="131" t="str">
        <f t="shared" si="6"/>
        <v>EMB 135</v>
      </c>
      <c r="Y84" s="132" t="str">
        <f t="shared" si="7"/>
        <v>PTN</v>
      </c>
      <c r="Z84" s="104" t="b">
        <v>1</v>
      </c>
      <c r="AA84" s="64"/>
      <c r="AC84" s="133"/>
      <c r="AD84" s="133">
        <f t="shared" si="40"/>
        <v>0.4666666667</v>
      </c>
      <c r="AE84" s="133">
        <f t="shared" si="41"/>
        <v>0.5416666667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906</v>
      </c>
      <c r="C85" s="146" t="str">
        <f>IF(B85&gt;1,VLOOKUP(B85,DB!$D$4:$E$800,2,0),"")</f>
        <v>G IV</v>
      </c>
      <c r="D85" s="259">
        <v>0.4583333333333333</v>
      </c>
      <c r="E85" s="231" t="b">
        <v>1</v>
      </c>
      <c r="F85" s="148"/>
      <c r="G85" s="190" t="b">
        <v>0</v>
      </c>
      <c r="H85" s="228" t="s">
        <v>1195</v>
      </c>
      <c r="I85" s="221" t="s">
        <v>1151</v>
      </c>
      <c r="J85" s="153" t="str">
        <f>IF(L85&gt;1,VLOOKUP(L85,DB!$A$4:$B$500,2,0),"")</f>
        <v/>
      </c>
      <c r="K85" s="169"/>
      <c r="L85" s="150"/>
      <c r="M85" s="168" t="s">
        <v>1153</v>
      </c>
      <c r="N85" s="211"/>
      <c r="O85" s="155" t="str">
        <f t="shared" si="34"/>
        <v>RON</v>
      </c>
      <c r="Q85" s="64" t="str">
        <f t="shared" si="35"/>
        <v>RE04</v>
      </c>
      <c r="R85" s="64" t="str">
        <f t="shared" si="36"/>
        <v>RON</v>
      </c>
      <c r="S85" s="64" t="str">
        <f t="shared" si="37"/>
        <v>G IV</v>
      </c>
      <c r="T85" s="64" t="str">
        <f t="shared" si="38"/>
        <v>T7-HNA</v>
      </c>
      <c r="U85" s="64" t="str">
        <f t="shared" si="39"/>
        <v>AFM</v>
      </c>
      <c r="V85" s="158" t="s">
        <v>1195</v>
      </c>
      <c r="W85" s="159" t="str">
        <f t="shared" si="5"/>
        <v>T7-HNA</v>
      </c>
      <c r="X85" s="160" t="str">
        <f t="shared" si="6"/>
        <v>G IV</v>
      </c>
      <c r="Y85" s="161" t="str">
        <f t="shared" si="7"/>
        <v>AFM</v>
      </c>
      <c r="Z85" s="104" t="b">
        <v>1</v>
      </c>
      <c r="AA85" s="64"/>
      <c r="AC85" s="133"/>
      <c r="AD85" s="133">
        <f t="shared" si="40"/>
        <v>0.4583333333</v>
      </c>
      <c r="AE85" s="133" t="str">
        <f t="shared" si="41"/>
        <v>-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640</v>
      </c>
      <c r="C86" s="117" t="str">
        <f>IF(B86&gt;1,VLOOKUP(B86,DB!$D$4:$E$800,2,0),"")</f>
        <v>B 738</v>
      </c>
      <c r="D86" s="252">
        <v>0.49236111111111114</v>
      </c>
      <c r="E86" s="229" t="b">
        <v>1</v>
      </c>
      <c r="F86" s="119">
        <v>0.5354166666666667</v>
      </c>
      <c r="G86" s="192" t="b">
        <v>1</v>
      </c>
      <c r="H86" s="230" t="s">
        <v>1087</v>
      </c>
      <c r="I86" s="122" t="str">
        <f>IF(K86&gt;1,VLOOKUP(K86,DB!$A$4:$B$500,2,0),"")</f>
        <v>WIMM</v>
      </c>
      <c r="J86" s="123" t="str">
        <f>IF(L86&gt;1,VLOOKUP(L86,DB!$A$4:$B$500,2,0),"")</f>
        <v>WARR</v>
      </c>
      <c r="K86" s="124" t="s">
        <v>73</v>
      </c>
      <c r="L86" s="120" t="s">
        <v>74</v>
      </c>
      <c r="M86" s="115" t="str">
        <f>IF(B86&gt;1,VLOOKUP(B86,DB!$D$4:$F$800,3,0),"")</f>
        <v>GARUDA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PK-OTR</v>
      </c>
      <c r="X86" s="131" t="str">
        <f t="shared" si="6"/>
        <v>ATR 72</v>
      </c>
      <c r="Y86" s="132" t="str">
        <f t="shared" si="7"/>
        <v>TAS</v>
      </c>
      <c r="Z86" s="104" t="b">
        <v>1</v>
      </c>
      <c r="AA86" s="64"/>
      <c r="AC86" s="133"/>
      <c r="AD86" s="133">
        <f t="shared" si="40"/>
        <v>0.4923611111</v>
      </c>
      <c r="AE86" s="133">
        <f t="shared" si="41"/>
        <v>0.5354166667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833</v>
      </c>
      <c r="C87" s="146" t="str">
        <f>IF(B87&gt;1,VLOOKUP(B87,DB!$D$4:$E$800,2,0),"")</f>
        <v>B 733</v>
      </c>
      <c r="D87" s="259">
        <v>0.5</v>
      </c>
      <c r="E87" s="231" t="b">
        <v>1</v>
      </c>
      <c r="F87" s="148">
        <v>0.575</v>
      </c>
      <c r="G87" s="190" t="b">
        <v>1</v>
      </c>
      <c r="H87" s="228" t="s">
        <v>1088</v>
      </c>
      <c r="I87" s="152" t="str">
        <f>IF(K87&gt;1,VLOOKUP(K87,DB!$A$4:$B$500,2,0),"")</f>
        <v>WALL</v>
      </c>
      <c r="J87" s="153" t="str">
        <f>IF(L87&gt;1,VLOOKUP(L87,DB!$A$4:$B$500,2,0),"")</f>
        <v>WAOO</v>
      </c>
      <c r="K87" s="169" t="s">
        <v>355</v>
      </c>
      <c r="L87" s="150" t="s">
        <v>625</v>
      </c>
      <c r="M87" s="168" t="str">
        <f>IF(B87&gt;1,VLOOKUP(B87,DB!$D$4:$F$800,3,0),"")</f>
        <v>TRIGANA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>N-11UB</v>
      </c>
      <c r="X87" s="160" t="str">
        <f t="shared" si="6"/>
        <v>GLEX</v>
      </c>
      <c r="Y87" s="161" t="str">
        <f t="shared" si="7"/>
        <v>AFM</v>
      </c>
      <c r="Z87" s="104" t="b">
        <v>1</v>
      </c>
      <c r="AA87" s="64"/>
      <c r="AC87" s="133"/>
      <c r="AD87" s="133">
        <f t="shared" si="40"/>
        <v>0.5</v>
      </c>
      <c r="AE87" s="133">
        <f t="shared" si="41"/>
        <v>0.575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205" t="s">
        <v>1035</v>
      </c>
      <c r="C88" s="117" t="str">
        <f>IF(B88&gt;1,VLOOKUP(B88,DB!$D$4:$E$800,2,0),"")</f>
        <v>G VI</v>
      </c>
      <c r="D88" s="264">
        <v>0.47708333333333336</v>
      </c>
      <c r="E88" s="232" t="b">
        <v>1</v>
      </c>
      <c r="F88" s="233">
        <v>0.5083333333333333</v>
      </c>
      <c r="G88" s="234" t="b">
        <v>1</v>
      </c>
      <c r="H88" s="235" t="s">
        <v>1077</v>
      </c>
      <c r="I88" s="219" t="s">
        <v>1156</v>
      </c>
      <c r="J88" s="120" t="s">
        <v>1175</v>
      </c>
      <c r="K88" s="236"/>
      <c r="L88" s="227"/>
      <c r="M88" s="115" t="s">
        <v>1236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0.4770833333</v>
      </c>
      <c r="AE88" s="133">
        <f t="shared" si="41"/>
        <v>0.5083333333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420</v>
      </c>
      <c r="C89" s="146" t="str">
        <f>IF(B89&gt;1,VLOOKUP(B89,DB!$D$4:$E$800,2,0),"")</f>
        <v>A 320</v>
      </c>
      <c r="D89" s="259">
        <v>0.5069444444444444</v>
      </c>
      <c r="E89" s="231" t="b">
        <v>1</v>
      </c>
      <c r="F89" s="148">
        <v>0.5305555555555556</v>
      </c>
      <c r="G89" s="190" t="b">
        <v>1</v>
      </c>
      <c r="H89" s="228" t="s">
        <v>1084</v>
      </c>
      <c r="I89" s="152" t="str">
        <f>IF(K89&gt;1,VLOOKUP(K89,DB!$A$4:$B$500,2,0),"")</f>
        <v>WIMN</v>
      </c>
      <c r="J89" s="153" t="str">
        <f>IF(L89&gt;1,VLOOKUP(L89,DB!$A$4:$B$500,2,0),"")</f>
        <v>WARA</v>
      </c>
      <c r="K89" s="169" t="s">
        <v>437</v>
      </c>
      <c r="L89" s="150" t="s">
        <v>483</v>
      </c>
      <c r="M89" s="168" t="str">
        <f>IF(B89&gt;1,VLOOKUP(B89,DB!$D$4:$F$800,3,0),"")</f>
        <v>CITILINK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>PK-KAS</v>
      </c>
      <c r="X89" s="160" t="str">
        <f t="shared" si="6"/>
        <v>CL 850</v>
      </c>
      <c r="Y89" s="161" t="str">
        <f t="shared" si="7"/>
        <v>JETSET</v>
      </c>
      <c r="Z89" s="104" t="b">
        <v>1</v>
      </c>
      <c r="AA89" s="64"/>
      <c r="AC89" s="133"/>
      <c r="AD89" s="133">
        <f t="shared" si="40"/>
        <v>0.5069444444</v>
      </c>
      <c r="AE89" s="133">
        <f t="shared" si="41"/>
        <v>0.5305555556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176</v>
      </c>
      <c r="C90" s="117" t="str">
        <f>IF(B90&gt;1,VLOOKUP(B90,DB!$D$4:$E$800,2,0),"")</f>
        <v>A 320</v>
      </c>
      <c r="D90" s="252">
        <v>0.4777777777777778</v>
      </c>
      <c r="E90" s="229" t="b">
        <v>1</v>
      </c>
      <c r="F90" s="119">
        <v>0.5979166666666667</v>
      </c>
      <c r="G90" s="192" t="b">
        <v>1</v>
      </c>
      <c r="H90" s="230" t="s">
        <v>1081</v>
      </c>
      <c r="I90" s="219" t="s">
        <v>1174</v>
      </c>
      <c r="J90" s="123" t="str">
        <f>IF(L90&gt;1,VLOOKUP(L90,DB!$A$4:$B$500,2,0),"")</f>
        <v>WIEE</v>
      </c>
      <c r="K90" s="124"/>
      <c r="L90" s="120" t="s">
        <v>183</v>
      </c>
      <c r="M90" s="115" t="str">
        <f>IF(B90&gt;1,VLOOKUP(B90,DB!$D$4:$F$800,3,0),"")</f>
        <v>BATIK AIR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0.4777777778</v>
      </c>
      <c r="AE90" s="133">
        <f t="shared" si="41"/>
        <v>0.5979166667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969</v>
      </c>
      <c r="C91" s="146" t="str">
        <f>IF(B91&gt;1,VLOOKUP(B91,DB!$D$4:$E$800,2,0),"")</f>
        <v>ATR 72</v>
      </c>
      <c r="D91" s="259">
        <v>0.4895833333333333</v>
      </c>
      <c r="E91" s="231" t="b">
        <v>1</v>
      </c>
      <c r="F91" s="148"/>
      <c r="G91" s="190" t="b">
        <v>0</v>
      </c>
      <c r="H91" s="228" t="s">
        <v>1197</v>
      </c>
      <c r="I91" s="221" t="s">
        <v>1140</v>
      </c>
      <c r="J91" s="153" t="str">
        <f>IF(L91&gt;1,VLOOKUP(L91,DB!$A$4:$B$500,2,0),"")</f>
        <v/>
      </c>
      <c r="K91" s="169"/>
      <c r="L91" s="150"/>
      <c r="M91" s="168" t="s">
        <v>1134</v>
      </c>
      <c r="N91" s="200"/>
      <c r="O91" s="155" t="str">
        <f t="shared" si="34"/>
        <v>RON</v>
      </c>
      <c r="Q91" s="64" t="str">
        <f t="shared" si="35"/>
        <v>RE05</v>
      </c>
      <c r="R91" s="64" t="str">
        <f t="shared" si="36"/>
        <v>RON</v>
      </c>
      <c r="S91" s="64" t="str">
        <f t="shared" si="37"/>
        <v>ATR 72</v>
      </c>
      <c r="T91" s="64" t="str">
        <f t="shared" si="38"/>
        <v>PK-OTR</v>
      </c>
      <c r="U91" s="64" t="str">
        <f t="shared" si="39"/>
        <v>TAS</v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0.4895833333</v>
      </c>
      <c r="AE91" s="133" t="str">
        <f t="shared" si="41"/>
        <v>-</v>
      </c>
    </row>
    <row r="92">
      <c r="A92" s="115">
        <v>75.0</v>
      </c>
      <c r="B92" s="115" t="s">
        <v>301</v>
      </c>
      <c r="C92" s="117" t="str">
        <f>IF(B92&gt;1,VLOOKUP(B92,DB!$D$4:$E$800,2,0),"")</f>
        <v>A 320</v>
      </c>
      <c r="D92" s="252">
        <v>0.5152777777777777</v>
      </c>
      <c r="E92" s="229" t="b">
        <v>1</v>
      </c>
      <c r="F92" s="119">
        <v>0.5590277777777778</v>
      </c>
      <c r="G92" s="192" t="b">
        <v>1</v>
      </c>
      <c r="H92" s="230" t="s">
        <v>1076</v>
      </c>
      <c r="I92" s="122" t="str">
        <f>IF(K92&gt;1,VLOOKUP(K92,DB!$A$4:$B$500,2,0),"")</f>
        <v>WAHS</v>
      </c>
      <c r="J92" s="123" t="str">
        <f>IF(L92&gt;1,VLOOKUP(L92,DB!$A$4:$B$500,2,0),"")</f>
        <v>WIMM</v>
      </c>
      <c r="K92" s="124" t="s">
        <v>256</v>
      </c>
      <c r="L92" s="120" t="s">
        <v>141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N-939AP</v>
      </c>
      <c r="X92" s="239" t="str">
        <f t="shared" si="6"/>
        <v>GLEX</v>
      </c>
      <c r="Y92" s="240" t="str">
        <f t="shared" si="7"/>
        <v>BIOMANTARA</v>
      </c>
      <c r="Z92" s="104" t="b">
        <v>1</v>
      </c>
      <c r="AA92" s="64"/>
      <c r="AC92" s="133"/>
      <c r="AD92" s="133">
        <f t="shared" si="40"/>
        <v>0.5152777778</v>
      </c>
      <c r="AE92" s="133">
        <f t="shared" si="41"/>
        <v>0.5590277778</v>
      </c>
    </row>
    <row r="93">
      <c r="A93" s="168">
        <v>76.0</v>
      </c>
      <c r="B93" s="168" t="s">
        <v>100</v>
      </c>
      <c r="C93" s="146" t="str">
        <f>IF(B93&gt;1,VLOOKUP(B93,DB!$D$4:$E$800,2,0),"")</f>
        <v>A 320</v>
      </c>
      <c r="D93" s="259">
        <v>0.5194444444444445</v>
      </c>
      <c r="E93" s="231" t="b">
        <v>1</v>
      </c>
      <c r="F93" s="148">
        <v>0.5548611111111111</v>
      </c>
      <c r="G93" s="190" t="b">
        <v>1</v>
      </c>
      <c r="H93" s="228" t="s">
        <v>1078</v>
      </c>
      <c r="I93" s="152" t="str">
        <f>IF(K93&gt;1,VLOOKUP(K93,DB!$A$4:$B$500,2,0),"")</f>
        <v>WARR</v>
      </c>
      <c r="J93" s="153" t="str">
        <f>IF(L93&gt;1,VLOOKUP(L93,DB!$A$4:$B$500,2,0),"")</f>
        <v>WIPP</v>
      </c>
      <c r="K93" s="169" t="s">
        <v>218</v>
      </c>
      <c r="L93" s="150" t="s">
        <v>152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>T7-X14</v>
      </c>
      <c r="X93" s="160" t="str">
        <f t="shared" si="6"/>
        <v>G VI</v>
      </c>
      <c r="Y93" s="161" t="str">
        <f t="shared" si="7"/>
        <v>AFM</v>
      </c>
      <c r="Z93" s="104" t="b">
        <v>1</v>
      </c>
      <c r="AA93" s="64"/>
      <c r="AC93" s="133"/>
      <c r="AD93" s="133">
        <f t="shared" si="40"/>
        <v>0.5194444444</v>
      </c>
      <c r="AE93" s="133">
        <f t="shared" si="41"/>
        <v>0.5548611111</v>
      </c>
    </row>
    <row r="94">
      <c r="A94" s="115">
        <v>77.0</v>
      </c>
      <c r="B94" s="115" t="s">
        <v>340</v>
      </c>
      <c r="C94" s="117" t="str">
        <f>IF(B94&gt;1,VLOOKUP(B94,DB!$D$4:$E$800,2,0),"")</f>
        <v>ATR 72</v>
      </c>
      <c r="D94" s="252">
        <v>0.5402777777777777</v>
      </c>
      <c r="E94" s="229" t="b">
        <v>1</v>
      </c>
      <c r="F94" s="119">
        <v>0.5666666666666667</v>
      </c>
      <c r="G94" s="192" t="b">
        <v>1</v>
      </c>
      <c r="H94" s="230" t="s">
        <v>1080</v>
      </c>
      <c r="I94" s="122" t="str">
        <f>IF(K94&gt;1,VLOOKUP(K94,DB!$A$4:$B$500,2,0),"")</f>
        <v>WAHH</v>
      </c>
      <c r="J94" s="123" t="str">
        <f>IF(L94&gt;1,VLOOKUP(L94,DB!$A$4:$B$500,2,0),"")</f>
        <v>WAHH</v>
      </c>
      <c r="K94" s="124" t="s">
        <v>535</v>
      </c>
      <c r="L94" s="120" t="s">
        <v>533</v>
      </c>
      <c r="M94" s="115" t="str">
        <f>IF(B94&gt;1,VLOOKUP(B94,DB!$D$4:$F$800,3,0),"")</f>
        <v>CITILINK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>PK-BON</v>
      </c>
      <c r="X94" s="131" t="str">
        <f t="shared" si="6"/>
        <v>G IV</v>
      </c>
      <c r="Y94" s="132" t="str">
        <f t="shared" si="7"/>
        <v>JETSET</v>
      </c>
      <c r="Z94" s="104" t="b">
        <v>1</v>
      </c>
      <c r="AA94" s="64"/>
      <c r="AC94" s="133"/>
      <c r="AD94" s="133">
        <f t="shared" si="40"/>
        <v>0.5402777778</v>
      </c>
      <c r="AE94" s="133">
        <f t="shared" si="41"/>
        <v>0.5666666667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284</v>
      </c>
      <c r="C95" s="146" t="str">
        <f>IF(B95&gt;1,VLOOKUP(B95,DB!$D$4:$E$800,2,0),"")</f>
        <v>A 320</v>
      </c>
      <c r="D95" s="259">
        <v>0.5347222222222222</v>
      </c>
      <c r="E95" s="231" t="b">
        <v>1</v>
      </c>
      <c r="F95" s="148">
        <v>0.5729166666666666</v>
      </c>
      <c r="G95" s="190" t="b">
        <v>1</v>
      </c>
      <c r="H95" s="228" t="s">
        <v>1079</v>
      </c>
      <c r="I95" s="152" t="str">
        <f>IF(K95&gt;1,VLOOKUP(K95,DB!$A$4:$B$500,2,0),"")</f>
        <v>WARR</v>
      </c>
      <c r="J95" s="153" t="str">
        <f>IF(L95&gt;1,VLOOKUP(L95,DB!$A$4:$B$500,2,0),"")</f>
        <v>WARR</v>
      </c>
      <c r="K95" s="169" t="s">
        <v>226</v>
      </c>
      <c r="L95" s="150" t="s">
        <v>198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>T7-333</v>
      </c>
      <c r="X95" s="160" t="str">
        <f t="shared" si="6"/>
        <v>G VI</v>
      </c>
      <c r="Y95" s="161" t="str">
        <f t="shared" si="7"/>
        <v>PTN</v>
      </c>
      <c r="Z95" s="104" t="b">
        <v>1</v>
      </c>
      <c r="AA95" s="64"/>
      <c r="AC95" s="133"/>
      <c r="AD95" s="133">
        <f t="shared" si="40"/>
        <v>0.5347222222</v>
      </c>
      <c r="AE95" s="133">
        <f t="shared" si="41"/>
        <v>0.5729166667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205" t="s">
        <v>899</v>
      </c>
      <c r="C96" s="117" t="str">
        <f>IF(B96&gt;1,VLOOKUP(B96,DB!$D$4:$E$800,2,0),"")</f>
        <v>G VI</v>
      </c>
      <c r="D96" s="252">
        <v>0.5208333333333334</v>
      </c>
      <c r="E96" s="229" t="b">
        <v>1</v>
      </c>
      <c r="F96" s="119">
        <v>0.5652777777777778</v>
      </c>
      <c r="G96" s="192" t="b">
        <v>1</v>
      </c>
      <c r="H96" s="230" t="s">
        <v>1077</v>
      </c>
      <c r="I96" s="219" t="s">
        <v>1171</v>
      </c>
      <c r="J96" s="120" t="s">
        <v>1178</v>
      </c>
      <c r="K96" s="124"/>
      <c r="L96" s="120"/>
      <c r="M96" s="115" t="s">
        <v>1138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0.5208333333</v>
      </c>
      <c r="AE96" s="133">
        <f t="shared" si="41"/>
        <v>0.5652777778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855</v>
      </c>
      <c r="C97" s="146" t="str">
        <f>IF(B97&gt;1,VLOOKUP(B97,DB!$D$4:$E$800,2,0),"")</f>
        <v>GLEX</v>
      </c>
      <c r="D97" s="259">
        <v>0.5319444444444444</v>
      </c>
      <c r="E97" s="231" t="b">
        <v>1</v>
      </c>
      <c r="F97" s="148"/>
      <c r="G97" s="190" t="b">
        <v>0</v>
      </c>
      <c r="H97" s="228" t="s">
        <v>1199</v>
      </c>
      <c r="I97" s="221" t="s">
        <v>1152</v>
      </c>
      <c r="J97" s="153" t="str">
        <f>IF(L97&gt;1,VLOOKUP(L97,DB!$A$4:$B$500,2,0),"")</f>
        <v/>
      </c>
      <c r="K97" s="169"/>
      <c r="L97" s="150"/>
      <c r="M97" s="168" t="s">
        <v>1153</v>
      </c>
      <c r="N97" s="200"/>
      <c r="O97" s="155" t="str">
        <f t="shared" si="34"/>
        <v>RON</v>
      </c>
      <c r="Q97" s="64" t="str">
        <f t="shared" si="35"/>
        <v>RE06</v>
      </c>
      <c r="R97" s="64" t="str">
        <f t="shared" si="36"/>
        <v>RON</v>
      </c>
      <c r="S97" s="64" t="str">
        <f t="shared" si="37"/>
        <v>GLEX</v>
      </c>
      <c r="T97" s="64" t="str">
        <f t="shared" si="38"/>
        <v>N-11UB</v>
      </c>
      <c r="U97" s="64" t="str">
        <f t="shared" si="39"/>
        <v>AFM</v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0.5319444444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186</v>
      </c>
      <c r="C98" s="117" t="str">
        <f>IF(B98&gt;1,VLOOKUP(B98,DB!$D$4:$E$800,2,0),"")</f>
        <v>A 320</v>
      </c>
      <c r="D98" s="252">
        <v>0.5638888888888889</v>
      </c>
      <c r="E98" s="229" t="b">
        <v>1</v>
      </c>
      <c r="F98" s="119">
        <v>0.6027777777777777</v>
      </c>
      <c r="G98" s="192" t="b">
        <v>1</v>
      </c>
      <c r="H98" s="230" t="s">
        <v>1084</v>
      </c>
      <c r="I98" s="122" t="str">
        <f>IF(K98&gt;1,VLOOKUP(K98,DB!$A$4:$B$500,2,0),"")</f>
        <v>WAHQ</v>
      </c>
      <c r="J98" s="123" t="str">
        <f>IF(L98&gt;1,VLOOKUP(L98,DB!$A$4:$B$500,2,0),"")</f>
        <v>WAHS</v>
      </c>
      <c r="K98" s="124" t="s">
        <v>235</v>
      </c>
      <c r="L98" s="120" t="s">
        <v>262</v>
      </c>
      <c r="M98" s="115" t="str">
        <f>IF(B98&gt;1,VLOOKUP(B98,DB!$D$4:$F$800,3,0),"")</f>
        <v>BATIK AIR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0.5638888889</v>
      </c>
      <c r="AE98" s="133">
        <f t="shared" si="41"/>
        <v>0.6027777778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83</v>
      </c>
      <c r="C99" s="146" t="str">
        <f>IF(B99&gt;1,VLOOKUP(B99,DB!$D$4:$E$800,2,0),"")</f>
        <v>A 320</v>
      </c>
      <c r="D99" s="259">
        <v>0.5673611111111111</v>
      </c>
      <c r="E99" s="231" t="b">
        <v>1</v>
      </c>
      <c r="F99" s="148">
        <v>0.65625</v>
      </c>
      <c r="G99" s="190" t="b">
        <v>1</v>
      </c>
      <c r="H99" s="228" t="s">
        <v>1078</v>
      </c>
      <c r="I99" s="152" t="str">
        <f>IF(K99&gt;1,VLOOKUP(K99,DB!$A$4:$B$500,2,0),"")</f>
        <v>WADD</v>
      </c>
      <c r="J99" s="153" t="str">
        <f>IF(L99&gt;1,VLOOKUP(L99,DB!$A$4:$B$500,2,0),"")</f>
        <v>WADD</v>
      </c>
      <c r="K99" s="169" t="s">
        <v>189</v>
      </c>
      <c r="L99" s="150" t="s">
        <v>196</v>
      </c>
      <c r="M99" s="168" t="str">
        <f>IF(B99&gt;1,VLOOKUP(B99,DB!$D$4:$F$800,3,0),"")</f>
        <v>BATIK AIR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0.5673611111</v>
      </c>
      <c r="AE99" s="133">
        <f t="shared" si="41"/>
        <v>0.65625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708</v>
      </c>
      <c r="C100" s="117" t="str">
        <f>IF(B100&gt;1,VLOOKUP(B100,DB!$D$4:$E$800,2,0),"")</f>
        <v>BBJ</v>
      </c>
      <c r="D100" s="252">
        <v>0.5486111111111112</v>
      </c>
      <c r="E100" s="229" t="b">
        <v>1</v>
      </c>
      <c r="F100" s="119"/>
      <c r="G100" s="192" t="b">
        <v>0</v>
      </c>
      <c r="H100" s="230" t="s">
        <v>1140</v>
      </c>
      <c r="I100" s="219" t="s">
        <v>1092</v>
      </c>
      <c r="J100" s="123" t="str">
        <f>IF(L100&gt;1,VLOOKUP(L100,DB!$A$4:$B$500,2,0),"")</f>
        <v/>
      </c>
      <c r="K100" s="124"/>
      <c r="L100" s="120"/>
      <c r="M100" s="115" t="str">
        <f>IF(B100&gt;1,VLOOKUP(B100,DB!$D$4:$F$800,3,0),"")</f>
        <v>JIP</v>
      </c>
      <c r="N100" s="220"/>
      <c r="O100" s="128" t="str">
        <f t="shared" si="34"/>
        <v>RON</v>
      </c>
      <c r="Q100" s="64" t="str">
        <f t="shared" si="35"/>
        <v>SA03</v>
      </c>
      <c r="R100" s="64" t="str">
        <f t="shared" si="36"/>
        <v>RON</v>
      </c>
      <c r="S100" s="64" t="str">
        <f t="shared" si="37"/>
        <v>BBJ</v>
      </c>
      <c r="T100" s="64" t="str">
        <f t="shared" si="38"/>
        <v>T7-777</v>
      </c>
      <c r="U100" s="64" t="str">
        <f t="shared" si="39"/>
        <v>JIP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0.5486111111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423</v>
      </c>
      <c r="C101" s="146" t="str">
        <f>IF(B101&gt;1,VLOOKUP(B101,DB!$D$4:$E$800,2,0),"")</f>
        <v>A 320</v>
      </c>
      <c r="D101" s="259">
        <v>0.5756944444444444</v>
      </c>
      <c r="E101" s="231" t="b">
        <v>1</v>
      </c>
      <c r="F101" s="148">
        <v>0.6090277777777777</v>
      </c>
      <c r="G101" s="190" t="b">
        <v>1</v>
      </c>
      <c r="H101" s="228" t="s">
        <v>1087</v>
      </c>
      <c r="I101" s="152" t="str">
        <f>IF(K101&gt;1,VLOOKUP(K101,DB!$A$4:$B$500,2,0),"")</f>
        <v>WIPP</v>
      </c>
      <c r="J101" s="153" t="str">
        <f>IF(L101&gt;1,VLOOKUP(L101,DB!$A$4:$B$500,2,0),"")</f>
        <v>WARR</v>
      </c>
      <c r="K101" s="169" t="s">
        <v>465</v>
      </c>
      <c r="L101" s="150" t="s">
        <v>495</v>
      </c>
      <c r="M101" s="168" t="str">
        <f>IF(B101&gt;1,VLOOKUP(B101,DB!$D$4:$F$800,3,0),"")</f>
        <v>CITILINK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0.5756944444</v>
      </c>
      <c r="AE101" s="133">
        <f t="shared" si="41"/>
        <v>0.6090277778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327</v>
      </c>
      <c r="C102" s="117" t="str">
        <f>IF(B102&gt;1,VLOOKUP(B102,DB!$D$4:$E$800,2,0),"")</f>
        <v>GLEX</v>
      </c>
      <c r="D102" s="252">
        <v>0.5708333333333333</v>
      </c>
      <c r="E102" s="229" t="b">
        <v>1</v>
      </c>
      <c r="F102" s="119"/>
      <c r="G102" s="192" t="b">
        <v>0</v>
      </c>
      <c r="H102" s="230" t="s">
        <v>1204</v>
      </c>
      <c r="I102" s="219" t="s">
        <v>1149</v>
      </c>
      <c r="J102" s="123" t="str">
        <f>IF(L102&gt;1,VLOOKUP(L102,DB!$A$4:$B$500,2,0),"")</f>
        <v/>
      </c>
      <c r="K102" s="124"/>
      <c r="L102" s="120"/>
      <c r="M102" s="115" t="str">
        <f>IF(B102&gt;1,VLOOKUP(B102,DB!$D$4:$F$800,3,0),"")</f>
        <v>BIOMANTARA</v>
      </c>
      <c r="N102" s="193"/>
      <c r="O102" s="128" t="str">
        <f t="shared" si="34"/>
        <v>RON</v>
      </c>
      <c r="Q102" s="64" t="str">
        <f t="shared" si="35"/>
        <v>RW01</v>
      </c>
      <c r="R102" s="64" t="str">
        <f t="shared" si="36"/>
        <v>RON</v>
      </c>
      <c r="S102" s="64" t="str">
        <f t="shared" si="37"/>
        <v>GLEX</v>
      </c>
      <c r="T102" s="64" t="str">
        <f t="shared" si="38"/>
        <v>N-939AP</v>
      </c>
      <c r="U102" s="64" t="str">
        <f t="shared" si="39"/>
        <v>BIOMANTARA</v>
      </c>
      <c r="V102" s="266"/>
      <c r="W102" s="267"/>
      <c r="X102" s="267"/>
      <c r="Y102" s="268" t="s">
        <v>1215</v>
      </c>
      <c r="Z102" s="269">
        <f>COUNTIF(Z17:Z101,TRUE)</f>
        <v>41</v>
      </c>
      <c r="AA102" s="14"/>
      <c r="AD102" s="133">
        <f t="shared" si="40"/>
        <v>0.5708333333</v>
      </c>
      <c r="AE102" s="133" t="str">
        <f t="shared" si="41"/>
        <v>-</v>
      </c>
    </row>
    <row r="103">
      <c r="A103" s="168">
        <v>86.0</v>
      </c>
      <c r="B103" s="168" t="s">
        <v>381</v>
      </c>
      <c r="C103" s="146" t="str">
        <f>IF(B103&gt;1,VLOOKUP(B103,DB!$D$4:$E$800,2,0),"")</f>
        <v>A 320</v>
      </c>
      <c r="D103" s="259">
        <v>0.6020833333333333</v>
      </c>
      <c r="E103" s="231" t="b">
        <v>1</v>
      </c>
      <c r="F103" s="148">
        <v>0.6597222222222222</v>
      </c>
      <c r="G103" s="190" t="b">
        <v>1</v>
      </c>
      <c r="H103" s="228" t="s">
        <v>1080</v>
      </c>
      <c r="I103" s="152" t="str">
        <f>IF(K103&gt;1,VLOOKUP(K103,DB!$A$4:$B$500,2,0),"")</f>
        <v>WAHI</v>
      </c>
      <c r="J103" s="153" t="str">
        <f>IF(L103&gt;1,VLOOKUP(L103,DB!$A$4:$B$500,2,0),"")</f>
        <v>WIMM</v>
      </c>
      <c r="K103" s="169" t="s">
        <v>469</v>
      </c>
      <c r="L103" s="150" t="s">
        <v>439</v>
      </c>
      <c r="M103" s="168" t="str">
        <f>IF(B103&gt;1,VLOOKUP(B103,DB!$D$4:$F$800,3,0),"")</f>
        <v>CITILINK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Z102-'21'!Z102</f>
        <v>0</v>
      </c>
      <c r="AC103" s="133"/>
      <c r="AD103" s="133">
        <f t="shared" si="40"/>
        <v>0.6020833333</v>
      </c>
      <c r="AE103" s="133">
        <f t="shared" si="41"/>
        <v>0.6597222222</v>
      </c>
    </row>
    <row r="104">
      <c r="A104" s="115">
        <v>87.0</v>
      </c>
      <c r="B104" s="115" t="s">
        <v>209</v>
      </c>
      <c r="C104" s="117" t="str">
        <f>IF(B104&gt;1,VLOOKUP(B104,DB!$D$4:$E$800,2,0),"")</f>
        <v>A 320</v>
      </c>
      <c r="D104" s="252">
        <v>0.6097222222222223</v>
      </c>
      <c r="E104" s="229" t="b">
        <v>1</v>
      </c>
      <c r="F104" s="119">
        <v>0.6965277777777777</v>
      </c>
      <c r="G104" s="192" t="b">
        <v>1</v>
      </c>
      <c r="H104" s="230" t="s">
        <v>1079</v>
      </c>
      <c r="I104" s="122" t="str">
        <f>IF(K104&gt;1,VLOOKUP(K104,DB!$A$4:$B$500,2,0),"")</f>
        <v>WARA</v>
      </c>
      <c r="J104" s="123" t="str">
        <f>IF(L104&gt;1,VLOOKUP(L104,DB!$A$4:$B$500,2,0),"")</f>
        <v>WAHI</v>
      </c>
      <c r="K104" s="124" t="s">
        <v>269</v>
      </c>
      <c r="L104" s="120" t="s">
        <v>249</v>
      </c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0.6097222222</v>
      </c>
      <c r="AE104" s="133">
        <f t="shared" si="41"/>
        <v>0.6965277778</v>
      </c>
    </row>
    <row r="105">
      <c r="A105" s="168">
        <v>88.0</v>
      </c>
      <c r="B105" s="168" t="s">
        <v>823</v>
      </c>
      <c r="C105" s="146" t="str">
        <f>IF(B105&gt;1,VLOOKUP(B105,DB!$D$4:$E$800,2,0),"")</f>
        <v>B 733</v>
      </c>
      <c r="D105" s="259">
        <v>0.6125</v>
      </c>
      <c r="E105" s="231" t="b">
        <v>1</v>
      </c>
      <c r="F105" s="148">
        <v>0.6881944444444444</v>
      </c>
      <c r="G105" s="190" t="b">
        <v>1</v>
      </c>
      <c r="H105" s="228" t="s">
        <v>1097</v>
      </c>
      <c r="I105" s="152" t="str">
        <f>IF(K105&gt;1,VLOOKUP(K105,DB!$A$4:$B$500,2,0),"")</f>
        <v>WAOO</v>
      </c>
      <c r="J105" s="153" t="str">
        <f>IF(L105&gt;1,VLOOKUP(L105,DB!$A$4:$B$500,2,0),"")</f>
        <v>WIKK</v>
      </c>
      <c r="K105" s="169" t="s">
        <v>343</v>
      </c>
      <c r="L105" s="150" t="s">
        <v>308</v>
      </c>
      <c r="M105" s="168" t="str">
        <f>IF(B105&gt;1,VLOOKUP(B105,DB!$D$4:$F$800,3,0),"")</f>
        <v>TRIGANA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0.6125</v>
      </c>
      <c r="AE105" s="133">
        <f t="shared" si="41"/>
        <v>0.6881944444</v>
      </c>
    </row>
    <row r="106">
      <c r="A106" s="115">
        <v>89.0</v>
      </c>
      <c r="B106" s="205" t="s">
        <v>752</v>
      </c>
      <c r="C106" s="117" t="str">
        <f>IF(B106&gt;1,VLOOKUP(B106,DB!$D$4:$E$800,2,0),"")</f>
        <v>G 7500</v>
      </c>
      <c r="D106" s="252">
        <v>0.6180555555555556</v>
      </c>
      <c r="E106" s="229" t="b">
        <v>1</v>
      </c>
      <c r="F106" s="119">
        <v>0.6277777777777778</v>
      </c>
      <c r="G106" s="192" t="b">
        <v>1</v>
      </c>
      <c r="H106" s="230" t="s">
        <v>1092</v>
      </c>
      <c r="I106" s="219" t="s">
        <v>252</v>
      </c>
      <c r="J106" s="120" t="s">
        <v>1171</v>
      </c>
      <c r="K106" s="124"/>
      <c r="L106" s="120"/>
      <c r="M106" s="115" t="str">
        <f>IF(B106&gt;1,VLOOKUP(B106,DB!$D$4:$F$800,3,0),"")</f>
        <v>PREMI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0.6180555556</v>
      </c>
      <c r="AE106" s="133">
        <f t="shared" si="41"/>
        <v>0.6277777778</v>
      </c>
    </row>
    <row r="107">
      <c r="A107" s="168">
        <v>90.0</v>
      </c>
      <c r="B107" s="168" t="s">
        <v>810</v>
      </c>
      <c r="C107" s="146" t="str">
        <f>IF(B107&gt;1,VLOOKUP(B107,DB!$D$4:$E$800,2,0),"")</f>
        <v>ATR 72</v>
      </c>
      <c r="D107" s="259">
        <v>0.6</v>
      </c>
      <c r="E107" s="231" t="b">
        <v>1</v>
      </c>
      <c r="F107" s="148">
        <v>0.625</v>
      </c>
      <c r="G107" s="190" t="b">
        <v>1</v>
      </c>
      <c r="H107" s="228" t="s">
        <v>1144</v>
      </c>
      <c r="I107" s="221" t="s">
        <v>1171</v>
      </c>
      <c r="J107" s="150" t="s">
        <v>1171</v>
      </c>
      <c r="K107" s="169"/>
      <c r="L107" s="150"/>
      <c r="M107" s="168" t="str">
        <f>IF(B107&gt;1,VLOOKUP(B107,DB!$D$4:$F$800,3,0),"")</f>
        <v>TRAVIRA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0.6</v>
      </c>
      <c r="AE107" s="133">
        <f t="shared" si="41"/>
        <v>0.625</v>
      </c>
    </row>
    <row r="108">
      <c r="A108" s="115">
        <v>91.0</v>
      </c>
      <c r="B108" s="115" t="s">
        <v>420</v>
      </c>
      <c r="C108" s="117" t="str">
        <f>IF(B108&gt;1,VLOOKUP(B108,DB!$D$4:$E$800,2,0),"")</f>
        <v>A 320</v>
      </c>
      <c r="D108" s="252">
        <v>0.6645833333333333</v>
      </c>
      <c r="E108" s="229" t="b">
        <v>1</v>
      </c>
      <c r="F108" s="119">
        <v>0.6986111111111111</v>
      </c>
      <c r="G108" s="192" t="b">
        <v>1</v>
      </c>
      <c r="H108" s="230" t="s">
        <v>1084</v>
      </c>
      <c r="I108" s="122" t="str">
        <f>IF(K108&gt;1,VLOOKUP(K108,DB!$A$4:$B$500,2,0),"")</f>
        <v>WARA</v>
      </c>
      <c r="J108" s="123" t="str">
        <f>IF(L108&gt;1,VLOOKUP(L108,DB!$A$4:$B$500,2,0),"")</f>
        <v>WARR</v>
      </c>
      <c r="K108" s="124" t="s">
        <v>485</v>
      </c>
      <c r="L108" s="120" t="s">
        <v>491</v>
      </c>
      <c r="M108" s="115" t="str">
        <f>IF(B108&gt;1,VLOOKUP(B108,DB!$D$4:$F$800,3,0),"")</f>
        <v>CITILINK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0.6645833333</v>
      </c>
      <c r="AE108" s="133">
        <f t="shared" si="41"/>
        <v>0.6986111111</v>
      </c>
    </row>
    <row r="109">
      <c r="A109" s="168">
        <v>92.0</v>
      </c>
      <c r="B109" s="168" t="s">
        <v>702</v>
      </c>
      <c r="C109" s="146" t="str">
        <f>IF(B109&gt;1,VLOOKUP(B109,DB!$D$4:$E$800,2,0),"")</f>
        <v>CL 850</v>
      </c>
      <c r="D109" s="259">
        <v>0.6423611111111112</v>
      </c>
      <c r="E109" s="231" t="b">
        <v>1</v>
      </c>
      <c r="F109" s="148">
        <v>0.7131944444444445</v>
      </c>
      <c r="G109" s="190" t="b">
        <v>1</v>
      </c>
      <c r="H109" s="228" t="s">
        <v>1092</v>
      </c>
      <c r="I109" s="221" t="s">
        <v>1381</v>
      </c>
      <c r="J109" s="150" t="s">
        <v>1201</v>
      </c>
      <c r="K109" s="169"/>
      <c r="L109" s="150"/>
      <c r="M109" s="168" t="str">
        <f>IF(B109&gt;1,VLOOKUP(B109,DB!$D$4:$F$800,3,0),"")</f>
        <v>JETSET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0.6423611111</v>
      </c>
      <c r="AE109" s="133">
        <f t="shared" si="41"/>
        <v>0.7131944444</v>
      </c>
    </row>
    <row r="110">
      <c r="A110" s="115">
        <v>93.0</v>
      </c>
      <c r="B110" s="115" t="s">
        <v>640</v>
      </c>
      <c r="C110" s="117" t="str">
        <f>IF(B110&gt;1,VLOOKUP(B110,DB!$D$4:$E$800,2,0),"")</f>
        <v>B 738</v>
      </c>
      <c r="D110" s="252">
        <v>0.6805555555555556</v>
      </c>
      <c r="E110" s="229" t="b">
        <v>1</v>
      </c>
      <c r="F110" s="119">
        <v>0.7229166666666667</v>
      </c>
      <c r="G110" s="192" t="b">
        <v>1</v>
      </c>
      <c r="H110" s="230" t="s">
        <v>1087</v>
      </c>
      <c r="I110" s="122" t="str">
        <f>IF(K110&gt;1,VLOOKUP(K110,DB!$A$4:$B$500,2,0),"")</f>
        <v>WARR</v>
      </c>
      <c r="J110" s="123" t="str">
        <f>IF(L110&gt;1,VLOOKUP(L110,DB!$A$4:$B$500,2,0),"")</f>
        <v>WIEE</v>
      </c>
      <c r="K110" s="124" t="s">
        <v>77</v>
      </c>
      <c r="L110" s="120" t="s">
        <v>69</v>
      </c>
      <c r="M110" s="115" t="str">
        <f>IF(B110&gt;1,VLOOKUP(B110,DB!$D$4:$F$800,3,0),"")</f>
        <v>GARUDA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0.6805555556</v>
      </c>
      <c r="AE110" s="133">
        <f t="shared" si="41"/>
        <v>0.7229166667</v>
      </c>
    </row>
    <row r="111">
      <c r="A111" s="168">
        <v>94.0</v>
      </c>
      <c r="B111" s="168" t="s">
        <v>929</v>
      </c>
      <c r="C111" s="146" t="str">
        <f>IF(B111&gt;1,VLOOKUP(B111,DB!$D$4:$E$800,2,0),"")</f>
        <v>G V</v>
      </c>
      <c r="D111" s="259">
        <v>0.6486111111111111</v>
      </c>
      <c r="E111" s="231" t="b">
        <v>1</v>
      </c>
      <c r="F111" s="148">
        <v>0.7097222222222223</v>
      </c>
      <c r="G111" s="190" t="b">
        <v>1</v>
      </c>
      <c r="H111" s="228" t="s">
        <v>1096</v>
      </c>
      <c r="I111" s="221" t="s">
        <v>1165</v>
      </c>
      <c r="J111" s="150" t="s">
        <v>1178</v>
      </c>
      <c r="K111" s="169"/>
      <c r="L111" s="150"/>
      <c r="M111" s="168" t="s">
        <v>1138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0.6486111111</v>
      </c>
      <c r="AE111" s="133">
        <f t="shared" si="41"/>
        <v>0.7097222222</v>
      </c>
    </row>
    <row r="112">
      <c r="A112" s="115">
        <v>95.0</v>
      </c>
      <c r="B112" s="115" t="s">
        <v>100</v>
      </c>
      <c r="C112" s="117" t="str">
        <f>IF(B112&gt;1,VLOOKUP(B112,DB!$D$4:$E$800,2,0),"")</f>
        <v>A 320</v>
      </c>
      <c r="D112" s="252">
        <v>0.6770833333333334</v>
      </c>
      <c r="E112" s="229" t="b">
        <v>1</v>
      </c>
      <c r="F112" s="119">
        <v>0.7055555555555556</v>
      </c>
      <c r="G112" s="192" t="b">
        <v>1</v>
      </c>
      <c r="H112" s="230" t="s">
        <v>1081</v>
      </c>
      <c r="I112" s="122" t="str">
        <f>IF(K112&gt;1,VLOOKUP(K112,DB!$A$4:$B$500,2,0),"")</f>
        <v>WIPP</v>
      </c>
      <c r="J112" s="123" t="str">
        <f>IF(L112&gt;1,VLOOKUP(L112,DB!$A$4:$B$500,2,0),"")</f>
        <v>WARR</v>
      </c>
      <c r="K112" s="124" t="s">
        <v>155</v>
      </c>
      <c r="L112" s="120" t="s">
        <v>202</v>
      </c>
      <c r="M112" s="115" t="str">
        <f>IF(B112&gt;1,VLOOKUP(B112,DB!$D$4:$F$800,3,0),"")</f>
        <v>BATIK AIR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0.6770833333</v>
      </c>
      <c r="AE112" s="133">
        <f t="shared" si="41"/>
        <v>0.7055555556</v>
      </c>
    </row>
    <row r="113">
      <c r="A113" s="168">
        <v>96.0</v>
      </c>
      <c r="B113" s="168" t="s">
        <v>395</v>
      </c>
      <c r="C113" s="146" t="str">
        <f>IF(B113&gt;1,VLOOKUP(B113,DB!$D$4:$E$800,2,0),"")</f>
        <v>A 320</v>
      </c>
      <c r="D113" s="259">
        <v>0.7055555555555556</v>
      </c>
      <c r="E113" s="231" t="b">
        <v>1</v>
      </c>
      <c r="F113" s="148">
        <v>0.7375</v>
      </c>
      <c r="G113" s="190" t="b">
        <v>1</v>
      </c>
      <c r="H113" s="228" t="s">
        <v>1080</v>
      </c>
      <c r="I113" s="152" t="str">
        <f>IF(K113&gt;1,VLOOKUP(K113,DB!$A$4:$B$500,2,0),"")</f>
        <v>WADD</v>
      </c>
      <c r="J113" s="153" t="str">
        <f>IF(L113&gt;1,VLOOKUP(L113,DB!$A$4:$B$500,2,0),"")</f>
        <v>WADD</v>
      </c>
      <c r="K113" s="169" t="s">
        <v>518</v>
      </c>
      <c r="L113" s="150" t="s">
        <v>516</v>
      </c>
      <c r="M113" s="168" t="str">
        <f>IF(B113&gt;1,VLOOKUP(B113,DB!$D$4:$F$800,3,0),"")</f>
        <v>CITILINK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0.7055555556</v>
      </c>
      <c r="AE113" s="133">
        <f t="shared" si="41"/>
        <v>0.7375</v>
      </c>
    </row>
    <row r="114">
      <c r="A114" s="115">
        <v>97.0</v>
      </c>
      <c r="B114" s="115" t="s">
        <v>827</v>
      </c>
      <c r="C114" s="117" t="str">
        <f>IF(B114&gt;1,VLOOKUP(B114,DB!$D$4:$E$800,2,0),"")</f>
        <v>B 733</v>
      </c>
      <c r="D114" s="252">
        <v>0.7097222222222223</v>
      </c>
      <c r="E114" s="229" t="b">
        <v>1</v>
      </c>
      <c r="F114" s="119">
        <v>0.8769784027826972</v>
      </c>
      <c r="G114" s="192" t="b">
        <v>1</v>
      </c>
      <c r="H114" s="230" t="s">
        <v>1093</v>
      </c>
      <c r="I114" s="122" t="str">
        <f>IF(K114&gt;1,VLOOKUP(K114,DB!$A$4:$B$500,2,0),"")</f>
        <v>WAGG</v>
      </c>
      <c r="J114" s="123" t="str">
        <f>IF(L114&gt;1,VLOOKUP(L114,DB!$A$4:$B$500,2,0),"")</f>
        <v>WAAA</v>
      </c>
      <c r="K114" s="124" t="s">
        <v>306</v>
      </c>
      <c r="L114" s="120" t="s">
        <v>335</v>
      </c>
      <c r="M114" s="115" t="str">
        <f>IF(B114&gt;1,VLOOKUP(B114,DB!$D$4:$F$800,3,0),"")</f>
        <v>TRIGANA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0.7097222222</v>
      </c>
      <c r="AE114" s="133">
        <f t="shared" si="41"/>
        <v>0.8769784028</v>
      </c>
    </row>
    <row r="115">
      <c r="A115" s="168">
        <v>98.0</v>
      </c>
      <c r="B115" s="168" t="s">
        <v>1057</v>
      </c>
      <c r="C115" s="146" t="str">
        <f>IF(B115&gt;1,VLOOKUP(B115,DB!$D$4:$E$800,2,0),"")</f>
        <v>GLEX</v>
      </c>
      <c r="D115" s="259">
        <v>0.6902777777777778</v>
      </c>
      <c r="E115" s="231" t="b">
        <v>1</v>
      </c>
      <c r="F115" s="148">
        <v>0.8256317245395621</v>
      </c>
      <c r="G115" s="190" t="b">
        <v>1</v>
      </c>
      <c r="H115" s="228" t="s">
        <v>1077</v>
      </c>
      <c r="I115" s="221" t="s">
        <v>1178</v>
      </c>
      <c r="J115" s="150" t="s">
        <v>1382</v>
      </c>
      <c r="K115" s="169"/>
      <c r="L115" s="150"/>
      <c r="M115" s="168" t="s">
        <v>1236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0.6902777778</v>
      </c>
      <c r="AE115" s="133">
        <f t="shared" si="41"/>
        <v>0.8256317245</v>
      </c>
    </row>
    <row r="116">
      <c r="A116" s="115">
        <v>99.0</v>
      </c>
      <c r="B116" s="115" t="s">
        <v>715</v>
      </c>
      <c r="C116" s="117" t="str">
        <f>IF(B116&gt;1,VLOOKUP(B116,DB!$D$4:$E$800,2,0),"")</f>
        <v>ATR 72</v>
      </c>
      <c r="D116" s="252">
        <v>0.7506944444444444</v>
      </c>
      <c r="E116" s="229" t="b">
        <v>1</v>
      </c>
      <c r="F116" s="119"/>
      <c r="G116" s="192" t="b">
        <v>0</v>
      </c>
      <c r="H116" s="230" t="s">
        <v>1078</v>
      </c>
      <c r="I116" s="122" t="str">
        <f>IF(K116&gt;1,VLOOKUP(K116,DB!$A$4:$B$500,2,0),"")</f>
        <v>WIDM</v>
      </c>
      <c r="J116" s="123" t="str">
        <f>IF(L116&gt;1,VLOOKUP(L116,DB!$A$4:$B$500,2,0),"")</f>
        <v/>
      </c>
      <c r="K116" s="124" t="s">
        <v>424</v>
      </c>
      <c r="L116" s="120"/>
      <c r="M116" s="115" t="str">
        <f>IF(B116&gt;1,VLOOKUP(B116,DB!$D$4:$F$800,3,0),"")</f>
        <v>PELITA</v>
      </c>
      <c r="N116" s="220"/>
      <c r="O116" s="128" t="str">
        <f t="shared" si="34"/>
        <v>RON</v>
      </c>
      <c r="Q116" s="64" t="str">
        <f t="shared" si="35"/>
        <v>A2</v>
      </c>
      <c r="R116" s="64" t="str">
        <f t="shared" si="36"/>
        <v>RON</v>
      </c>
      <c r="S116" s="64" t="str">
        <f t="shared" si="37"/>
        <v>ATR 72</v>
      </c>
      <c r="T116" s="64" t="str">
        <f t="shared" si="38"/>
        <v>PK-PAH</v>
      </c>
      <c r="U116" s="64" t="str">
        <f t="shared" si="39"/>
        <v>PELITA</v>
      </c>
      <c r="AC116" s="133"/>
      <c r="AD116" s="133">
        <f t="shared" si="40"/>
        <v>0.7506944444</v>
      </c>
      <c r="AE116" s="133" t="str">
        <f t="shared" si="41"/>
        <v>-</v>
      </c>
    </row>
    <row r="117">
      <c r="A117" s="168">
        <v>100.0</v>
      </c>
      <c r="B117" s="168" t="s">
        <v>340</v>
      </c>
      <c r="C117" s="146" t="str">
        <f>IF(B117&gt;1,VLOOKUP(B117,DB!$D$4:$E$800,2,0),"")</f>
        <v>ATR 72</v>
      </c>
      <c r="D117" s="259">
        <v>0.7305555555555555</v>
      </c>
      <c r="E117" s="231" t="b">
        <v>1</v>
      </c>
      <c r="F117" s="148"/>
      <c r="G117" s="190" t="b">
        <v>0</v>
      </c>
      <c r="H117" s="228" t="s">
        <v>1076</v>
      </c>
      <c r="I117" s="152" t="str">
        <f>IF(K117&gt;1,VLOOKUP(K117,DB!$A$4:$B$500,2,0),"")</f>
        <v>WAHH</v>
      </c>
      <c r="J117" s="153" t="str">
        <f>IF(L117&gt;1,VLOOKUP(L117,DB!$A$4:$B$500,2,0),"")</f>
        <v/>
      </c>
      <c r="K117" s="169" t="s">
        <v>539</v>
      </c>
      <c r="L117" s="172"/>
      <c r="M117" s="168" t="str">
        <f>IF(B117&gt;1,VLOOKUP(B117,DB!$D$4:$F$800,3,0),"")</f>
        <v>CITILINK</v>
      </c>
      <c r="N117" s="211"/>
      <c r="O117" s="155" t="str">
        <f t="shared" si="34"/>
        <v>RON</v>
      </c>
      <c r="Q117" s="64" t="str">
        <f t="shared" si="35"/>
        <v>A1</v>
      </c>
      <c r="R117" s="64" t="str">
        <f t="shared" si="36"/>
        <v>RON</v>
      </c>
      <c r="S117" s="64" t="str">
        <f t="shared" si="37"/>
        <v>ATR 72</v>
      </c>
      <c r="T117" s="64" t="str">
        <f t="shared" si="38"/>
        <v>PK-GJT</v>
      </c>
      <c r="U117" s="64" t="str">
        <f t="shared" si="39"/>
        <v>CITILINK</v>
      </c>
      <c r="AC117" s="133"/>
      <c r="AD117" s="133">
        <f t="shared" si="40"/>
        <v>0.7305555556</v>
      </c>
      <c r="AE117" s="133" t="str">
        <f t="shared" si="41"/>
        <v>-</v>
      </c>
    </row>
    <row r="118">
      <c r="A118" s="115">
        <v>101.0</v>
      </c>
      <c r="B118" s="115" t="s">
        <v>186</v>
      </c>
      <c r="C118" s="117" t="str">
        <f>IF(B118&gt;1,VLOOKUP(B118,DB!$D$4:$E$800,2,0),"")</f>
        <v>A 320</v>
      </c>
      <c r="D118" s="252">
        <v>0.71875</v>
      </c>
      <c r="E118" s="229" t="b">
        <v>1</v>
      </c>
      <c r="F118" s="119">
        <v>0.7743055555555556</v>
      </c>
      <c r="G118" s="192" t="b">
        <v>1</v>
      </c>
      <c r="H118" s="230" t="s">
        <v>1081</v>
      </c>
      <c r="I118" s="122" t="str">
        <f>IF(K118&gt;1,VLOOKUP(K118,DB!$A$4:$B$500,2,0),"")</f>
        <v>WAHS</v>
      </c>
      <c r="J118" s="123" t="str">
        <f>IF(L118&gt;1,VLOOKUP(L118,DB!$A$4:$B$500,2,0),"")</f>
        <v>WIBB</v>
      </c>
      <c r="K118" s="124" t="s">
        <v>260</v>
      </c>
      <c r="L118" s="120" t="s">
        <v>177</v>
      </c>
      <c r="M118" s="115" t="str">
        <f>IF(B118&gt;1,VLOOKUP(B118,DB!$D$4:$F$800,3,0),"")</f>
        <v>BATIK AIR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0.71875</v>
      </c>
      <c r="AE118" s="133">
        <f t="shared" si="41"/>
        <v>0.7743055556</v>
      </c>
    </row>
    <row r="119">
      <c r="A119" s="168">
        <v>102.0</v>
      </c>
      <c r="B119" s="168" t="s">
        <v>305</v>
      </c>
      <c r="C119" s="146" t="str">
        <f>IF(B119&gt;1,VLOOKUP(B119,DB!$D$4:$E$800,2,0),"")</f>
        <v>A 320</v>
      </c>
      <c r="D119" s="259">
        <v>0.7326388888888888</v>
      </c>
      <c r="E119" s="231" t="b">
        <v>1</v>
      </c>
      <c r="F119" s="148">
        <v>0.7590277777777777</v>
      </c>
      <c r="G119" s="190" t="b">
        <v>1</v>
      </c>
      <c r="H119" s="228" t="s">
        <v>1084</v>
      </c>
      <c r="I119" s="152" t="str">
        <f>IF(K119&gt;1,VLOOKUP(K119,DB!$A$4:$B$500,2,0),"")</f>
        <v>WARR</v>
      </c>
      <c r="J119" s="153" t="str">
        <f>IF(L119&gt;1,VLOOKUP(L119,DB!$A$4:$B$500,2,0),"")</f>
        <v>WARR</v>
      </c>
      <c r="K119" s="169" t="s">
        <v>210</v>
      </c>
      <c r="L119" s="150" t="s">
        <v>224</v>
      </c>
      <c r="M119" s="168" t="str">
        <f>IF(B119&gt;1,VLOOKUP(B119,DB!$D$4:$F$800,3,0),"")</f>
        <v>BATIK AIR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0.7326388889</v>
      </c>
      <c r="AE119" s="133">
        <f t="shared" si="41"/>
        <v>0.7590277778</v>
      </c>
    </row>
    <row r="120">
      <c r="A120" s="115">
        <v>103.0</v>
      </c>
      <c r="B120" s="115" t="s">
        <v>702</v>
      </c>
      <c r="C120" s="117" t="str">
        <f>IF(B120&gt;1,VLOOKUP(B120,DB!$D$4:$E$800,2,0),"")</f>
        <v>CL 850</v>
      </c>
      <c r="D120" s="252">
        <v>0.7159722222222222</v>
      </c>
      <c r="E120" s="229" t="b">
        <v>1</v>
      </c>
      <c r="F120" s="119"/>
      <c r="G120" s="192" t="b">
        <v>0</v>
      </c>
      <c r="H120" s="230" t="s">
        <v>1201</v>
      </c>
      <c r="I120" s="219" t="s">
        <v>1092</v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>JETSET</v>
      </c>
      <c r="N120" s="193"/>
      <c r="O120" s="128" t="str">
        <f t="shared" si="34"/>
        <v>RON</v>
      </c>
      <c r="Q120" s="64" t="str">
        <f t="shared" si="35"/>
        <v>RE08</v>
      </c>
      <c r="R120" s="64" t="str">
        <f t="shared" si="36"/>
        <v>RON</v>
      </c>
      <c r="S120" s="64" t="str">
        <f t="shared" si="37"/>
        <v>CL 850</v>
      </c>
      <c r="T120" s="64" t="str">
        <f t="shared" si="38"/>
        <v>PK-KAS</v>
      </c>
      <c r="U120" s="64" t="str">
        <f t="shared" si="39"/>
        <v>JETSET</v>
      </c>
      <c r="AC120" s="133"/>
      <c r="AD120" s="133">
        <f t="shared" si="40"/>
        <v>0.7159722222</v>
      </c>
      <c r="AE120" s="133" t="str">
        <f t="shared" si="41"/>
        <v>-</v>
      </c>
    </row>
    <row r="121">
      <c r="A121" s="168">
        <v>104.0</v>
      </c>
      <c r="B121" s="168" t="s">
        <v>912</v>
      </c>
      <c r="C121" s="146" t="str">
        <f>IF(B121&gt;1,VLOOKUP(B121,DB!$D$4:$E$800,2,0),"")</f>
        <v>G VI</v>
      </c>
      <c r="D121" s="259">
        <v>0.74375</v>
      </c>
      <c r="E121" s="231" t="b">
        <v>1</v>
      </c>
      <c r="F121" s="148"/>
      <c r="G121" s="190" t="b">
        <v>0</v>
      </c>
      <c r="H121" s="228" t="s">
        <v>1205</v>
      </c>
      <c r="I121" s="221" t="s">
        <v>1148</v>
      </c>
      <c r="J121" s="153" t="str">
        <f>IF(L121&gt;1,VLOOKUP(L121,DB!$A$4:$B$500,2,0),"")</f>
        <v/>
      </c>
      <c r="K121" s="169"/>
      <c r="L121" s="150"/>
      <c r="M121" s="168" t="s">
        <v>1153</v>
      </c>
      <c r="N121" s="200"/>
      <c r="O121" s="155" t="str">
        <f t="shared" si="34"/>
        <v>RON</v>
      </c>
      <c r="Q121" s="64" t="str">
        <f t="shared" si="35"/>
        <v>RW02</v>
      </c>
      <c r="R121" s="64" t="str">
        <f t="shared" si="36"/>
        <v>RON</v>
      </c>
      <c r="S121" s="64" t="str">
        <f t="shared" si="37"/>
        <v>G VI</v>
      </c>
      <c r="T121" s="64" t="str">
        <f t="shared" si="38"/>
        <v>T7-X14</v>
      </c>
      <c r="U121" s="64" t="str">
        <f t="shared" si="39"/>
        <v>AFM</v>
      </c>
      <c r="AC121" s="133"/>
      <c r="AD121" s="133">
        <f t="shared" si="40"/>
        <v>0.74375</v>
      </c>
      <c r="AE121" s="133" t="str">
        <f t="shared" si="41"/>
        <v>-</v>
      </c>
    </row>
    <row r="122">
      <c r="A122" s="115">
        <v>105.0</v>
      </c>
      <c r="B122" s="115" t="s">
        <v>699</v>
      </c>
      <c r="C122" s="117" t="str">
        <f>IF(B122&gt;1,VLOOKUP(B122,DB!$D$4:$E$800,2,0),"")</f>
        <v>G IV</v>
      </c>
      <c r="D122" s="252">
        <v>0.7736111111111111</v>
      </c>
      <c r="E122" s="229" t="b">
        <v>1</v>
      </c>
      <c r="F122" s="119">
        <v>0.8048007754623541</v>
      </c>
      <c r="G122" s="192" t="b">
        <v>1</v>
      </c>
      <c r="H122" s="230" t="s">
        <v>1100</v>
      </c>
      <c r="I122" s="219" t="s">
        <v>1178</v>
      </c>
      <c r="J122" s="120" t="s">
        <v>1207</v>
      </c>
      <c r="K122" s="124"/>
      <c r="L122" s="120"/>
      <c r="M122" s="115" t="str">
        <f>IF(B122&gt;1,VLOOKUP(B122,DB!$D$4:$F$800,3,0),"")</f>
        <v>JETSET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0.7736111111</v>
      </c>
      <c r="AE122" s="133">
        <f t="shared" si="41"/>
        <v>0.8048007755</v>
      </c>
    </row>
    <row r="123">
      <c r="A123" s="168">
        <v>106.0</v>
      </c>
      <c r="B123" s="168" t="s">
        <v>176</v>
      </c>
      <c r="C123" s="146" t="str">
        <f>IF(B123&gt;1,VLOOKUP(B123,DB!$D$4:$E$800,2,0),"")</f>
        <v>A 320</v>
      </c>
      <c r="D123" s="259">
        <v>0.7784722222222222</v>
      </c>
      <c r="E123" s="231" t="b">
        <v>1</v>
      </c>
      <c r="F123" s="148">
        <v>0.8067448379588313</v>
      </c>
      <c r="G123" s="190" t="b">
        <v>1</v>
      </c>
      <c r="H123" s="228" t="s">
        <v>1080</v>
      </c>
      <c r="I123" s="152" t="str">
        <f>IF(K123&gt;1,VLOOKUP(K123,DB!$A$4:$B$500,2,0),"")</f>
        <v>WIEE</v>
      </c>
      <c r="J123" s="153" t="str">
        <f>IF(L123&gt;1,VLOOKUP(L123,DB!$A$4:$B$500,2,0),"")</f>
        <v>WARR</v>
      </c>
      <c r="K123" s="169" t="s">
        <v>181</v>
      </c>
      <c r="L123" s="150" t="s">
        <v>228</v>
      </c>
      <c r="M123" s="168" t="str">
        <f>IF(B123&gt;1,VLOOKUP(B123,DB!$D$4:$F$800,3,0),"")</f>
        <v>BATIK AIR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0.7784722222</v>
      </c>
      <c r="AE123" s="133">
        <f t="shared" si="41"/>
        <v>0.806744838</v>
      </c>
    </row>
    <row r="124">
      <c r="A124" s="115">
        <v>107.0</v>
      </c>
      <c r="B124" s="115" t="s">
        <v>312</v>
      </c>
      <c r="C124" s="117" t="str">
        <f>IF(B124&gt;1,VLOOKUP(B124,DB!$D$4:$E$800,2,0),"")</f>
        <v>A 320</v>
      </c>
      <c r="D124" s="252">
        <v>0.7847222222222222</v>
      </c>
      <c r="E124" s="229" t="b">
        <v>1</v>
      </c>
      <c r="F124" s="119">
        <v>0.8239691319467966</v>
      </c>
      <c r="G124" s="192" t="b">
        <v>1</v>
      </c>
      <c r="H124" s="230" t="s">
        <v>1084</v>
      </c>
      <c r="I124" s="122" t="str">
        <f>IF(K124&gt;1,VLOOKUP(K124,DB!$A$4:$B$500,2,0),"")</f>
        <v>WIMM</v>
      </c>
      <c r="J124" s="123" t="str">
        <f>IF(L124&gt;1,VLOOKUP(L124,DB!$A$4:$B$500,2,0),"")</f>
        <v>WIPP</v>
      </c>
      <c r="K124" s="124" t="s">
        <v>139</v>
      </c>
      <c r="L124" s="120" t="s">
        <v>161</v>
      </c>
      <c r="M124" s="115" t="str">
        <f>IF(B124&gt;1,VLOOKUP(B124,DB!$D$4:$F$800,3,0),"")</f>
        <v>BATIK AIR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0.7847222222</v>
      </c>
      <c r="AE124" s="133">
        <f t="shared" si="41"/>
        <v>0.8239691319</v>
      </c>
    </row>
    <row r="125">
      <c r="A125" s="168">
        <v>108.0</v>
      </c>
      <c r="B125" s="168" t="s">
        <v>833</v>
      </c>
      <c r="C125" s="146" t="str">
        <f>IF(B125&gt;1,VLOOKUP(B125,DB!$D$4:$E$800,2,0),"")</f>
        <v>B 733</v>
      </c>
      <c r="D125" s="259">
        <v>0.7604166666666666</v>
      </c>
      <c r="E125" s="231" t="b">
        <v>1</v>
      </c>
      <c r="F125" s="148">
        <v>0.8229166666666666</v>
      </c>
      <c r="G125" s="190" t="b">
        <v>1</v>
      </c>
      <c r="H125" s="228" t="s">
        <v>1097</v>
      </c>
      <c r="I125" s="152" t="str">
        <f>IF(K125&gt;1,VLOOKUP(K125,DB!$A$4:$B$500,2,0),"")</f>
        <v>WAOO</v>
      </c>
      <c r="J125" s="153" t="str">
        <f>IF(L125&gt;1,VLOOKUP(L125,DB!$A$4:$B$500,2,0),"")</f>
        <v>WALL</v>
      </c>
      <c r="K125" s="169" t="s">
        <v>345</v>
      </c>
      <c r="L125" s="150" t="s">
        <v>349</v>
      </c>
      <c r="M125" s="168" t="str">
        <f>IF(B125&gt;1,VLOOKUP(B125,DB!$D$4:$F$800,3,0),"")</f>
        <v>TRIGANA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0.7604166667</v>
      </c>
      <c r="AE125" s="133">
        <f t="shared" si="41"/>
        <v>0.8229166667</v>
      </c>
    </row>
    <row r="126">
      <c r="A126" s="115">
        <v>109.0</v>
      </c>
      <c r="B126" s="115" t="s">
        <v>24</v>
      </c>
      <c r="C126" s="117" t="str">
        <f>IF(B126&gt;1,VLOOKUP(B126,DB!$D$4:$E$800,2,0),"")</f>
        <v>B 733</v>
      </c>
      <c r="D126" s="252">
        <v>0.7965277777777777</v>
      </c>
      <c r="E126" s="229" t="b">
        <v>1</v>
      </c>
      <c r="F126" s="119"/>
      <c r="G126" s="192" t="b">
        <v>0</v>
      </c>
      <c r="H126" s="230" t="s">
        <v>1088</v>
      </c>
      <c r="I126" s="219" t="s">
        <v>23</v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>AIRNESIA</v>
      </c>
      <c r="N126" s="193"/>
      <c r="O126" s="128" t="str">
        <f t="shared" si="34"/>
        <v>RON</v>
      </c>
      <c r="Q126" s="64" t="str">
        <f t="shared" si="35"/>
        <v>B10</v>
      </c>
      <c r="R126" s="64" t="str">
        <f t="shared" si="36"/>
        <v>RON</v>
      </c>
      <c r="S126" s="64" t="str">
        <f t="shared" si="37"/>
        <v>B 733</v>
      </c>
      <c r="T126" s="64" t="str">
        <f t="shared" si="38"/>
        <v>PK-NMI</v>
      </c>
      <c r="U126" s="64" t="str">
        <f t="shared" si="39"/>
        <v>AIRNESIA</v>
      </c>
      <c r="AC126" s="133"/>
      <c r="AD126" s="133">
        <f t="shared" si="40"/>
        <v>0.7965277778</v>
      </c>
      <c r="AE126" s="133" t="str">
        <f t="shared" si="41"/>
        <v>-</v>
      </c>
    </row>
    <row r="127">
      <c r="A127" s="168">
        <v>110.0</v>
      </c>
      <c r="B127" s="168" t="s">
        <v>574</v>
      </c>
      <c r="C127" s="146" t="str">
        <f>IF(B127&gt;1,VLOOKUP(B127,DB!$D$4:$E$800,2,0),"")</f>
        <v>B 738</v>
      </c>
      <c r="D127" s="259">
        <v>0.8034722222222223</v>
      </c>
      <c r="E127" s="231" t="b">
        <v>1</v>
      </c>
      <c r="F127" s="148"/>
      <c r="G127" s="190" t="b">
        <v>0</v>
      </c>
      <c r="H127" s="228" t="s">
        <v>1087</v>
      </c>
      <c r="I127" s="152" t="str">
        <f>IF(K127&gt;1,VLOOKUP(K127,DB!$A$4:$B$500,2,0),"")</f>
        <v>WIEE</v>
      </c>
      <c r="J127" s="153" t="str">
        <f>IF(L127&gt;1,VLOOKUP(L127,DB!$A$4:$B$500,2,0),"")</f>
        <v/>
      </c>
      <c r="K127" s="169" t="s">
        <v>66</v>
      </c>
      <c r="L127" s="172"/>
      <c r="M127" s="168" t="str">
        <f>IF(B127&gt;1,VLOOKUP(B127,DB!$D$4:$F$800,3,0),"")</f>
        <v>GARUDA</v>
      </c>
      <c r="N127" s="271"/>
      <c r="O127" s="155" t="str">
        <f t="shared" si="34"/>
        <v>RON</v>
      </c>
      <c r="Q127" s="64" t="str">
        <f t="shared" si="35"/>
        <v>B2</v>
      </c>
      <c r="R127" s="64" t="str">
        <f t="shared" si="36"/>
        <v>RON</v>
      </c>
      <c r="S127" s="64" t="str">
        <f t="shared" si="37"/>
        <v>B 738</v>
      </c>
      <c r="T127" s="64" t="str">
        <f t="shared" si="38"/>
        <v>PK-GFW</v>
      </c>
      <c r="U127" s="64" t="str">
        <f t="shared" si="39"/>
        <v>GARUDA</v>
      </c>
      <c r="AC127" s="133"/>
      <c r="AD127" s="133">
        <f t="shared" si="40"/>
        <v>0.8034722222</v>
      </c>
      <c r="AE127" s="133" t="str">
        <f t="shared" si="41"/>
        <v>-</v>
      </c>
    </row>
    <row r="128">
      <c r="A128" s="115">
        <v>111.0</v>
      </c>
      <c r="B128" s="115" t="s">
        <v>209</v>
      </c>
      <c r="C128" s="117" t="str">
        <f>IF(B128&gt;1,VLOOKUP(B128,DB!$D$4:$E$800,2,0),"")</f>
        <v>A 320</v>
      </c>
      <c r="D128" s="252">
        <v>0.8277777777777777</v>
      </c>
      <c r="E128" s="229" t="b">
        <v>1</v>
      </c>
      <c r="F128" s="119"/>
      <c r="G128" s="192" t="b">
        <v>0</v>
      </c>
      <c r="H128" s="230" t="s">
        <v>1081</v>
      </c>
      <c r="I128" s="122" t="str">
        <f>IF(K128&gt;1,VLOOKUP(K128,DB!$A$4:$B$500,2,0),"")</f>
        <v>WAHI</v>
      </c>
      <c r="J128" s="123" t="str">
        <f>IF(L128&gt;1,VLOOKUP(L128,DB!$A$4:$B$500,2,0),"")</f>
        <v/>
      </c>
      <c r="K128" s="124" t="s">
        <v>230</v>
      </c>
      <c r="L128" s="120"/>
      <c r="M128" s="115" t="str">
        <f>IF(B128&gt;1,VLOOKUP(B128,DB!$D$4:$F$800,3,0),"")</f>
        <v>BATIK AIR</v>
      </c>
      <c r="N128" s="193"/>
      <c r="O128" s="128" t="str">
        <f t="shared" si="34"/>
        <v>RON</v>
      </c>
      <c r="Q128" s="64" t="str">
        <f t="shared" si="35"/>
        <v>B8</v>
      </c>
      <c r="R128" s="64" t="str">
        <f t="shared" si="36"/>
        <v>RON</v>
      </c>
      <c r="S128" s="64" t="str">
        <f t="shared" si="37"/>
        <v>A 320</v>
      </c>
      <c r="T128" s="64" t="str">
        <f t="shared" si="38"/>
        <v>PK-LAZ</v>
      </c>
      <c r="U128" s="64" t="str">
        <f t="shared" si="39"/>
        <v>BATIK AIR</v>
      </c>
      <c r="AC128" s="133"/>
      <c r="AD128" s="133">
        <f t="shared" si="40"/>
        <v>0.8277777778</v>
      </c>
      <c r="AE128" s="133" t="str">
        <f t="shared" si="41"/>
        <v>-</v>
      </c>
    </row>
    <row r="129">
      <c r="A129" s="168">
        <v>112.0</v>
      </c>
      <c r="B129" s="168" t="s">
        <v>1058</v>
      </c>
      <c r="C129" s="146" t="str">
        <f>IF(B129&gt;1,VLOOKUP(B129,DB!$D$4:$E$800,2,0),"")</f>
        <v>G VI</v>
      </c>
      <c r="D129" s="259">
        <v>0.8111111111111111</v>
      </c>
      <c r="E129" s="231" t="b">
        <v>1</v>
      </c>
      <c r="F129" s="148">
        <v>0.8545022685138974</v>
      </c>
      <c r="G129" s="190" t="b">
        <v>1</v>
      </c>
      <c r="H129" s="228" t="s">
        <v>1100</v>
      </c>
      <c r="I129" s="221" t="s">
        <v>1373</v>
      </c>
      <c r="J129" s="153" t="str">
        <f>IF(L129&gt;1,VLOOKUP(L129,DB!$A$4:$B$500,2,0),"")</f>
        <v/>
      </c>
      <c r="K129" s="169"/>
      <c r="L129" s="172"/>
      <c r="M129" s="168" t="s">
        <v>759</v>
      </c>
      <c r="N129" s="336" t="s">
        <v>1283</v>
      </c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0.8111111111</v>
      </c>
      <c r="AE129" s="133">
        <f t="shared" si="41"/>
        <v>0.8545022685</v>
      </c>
    </row>
    <row r="130">
      <c r="A130" s="115">
        <v>113.0</v>
      </c>
      <c r="B130" s="115" t="s">
        <v>699</v>
      </c>
      <c r="C130" s="117" t="str">
        <f>IF(B130&gt;1,VLOOKUP(B130,DB!$D$4:$E$800,2,0),"")</f>
        <v>G IV</v>
      </c>
      <c r="D130" s="252">
        <v>0.80625</v>
      </c>
      <c r="E130" s="229" t="b">
        <v>1</v>
      </c>
      <c r="F130" s="119"/>
      <c r="G130" s="192" t="b">
        <v>0</v>
      </c>
      <c r="H130" s="230" t="s">
        <v>1207</v>
      </c>
      <c r="I130" s="219" t="s">
        <v>1100</v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>JETSET</v>
      </c>
      <c r="N130" s="220"/>
      <c r="O130" s="128" t="str">
        <f t="shared" si="34"/>
        <v>RON</v>
      </c>
      <c r="Q130" s="64" t="str">
        <f t="shared" si="35"/>
        <v>RW03</v>
      </c>
      <c r="R130" s="64" t="str">
        <f t="shared" si="36"/>
        <v>RON</v>
      </c>
      <c r="S130" s="64" t="str">
        <f t="shared" si="37"/>
        <v>G IV</v>
      </c>
      <c r="T130" s="64" t="str">
        <f t="shared" si="38"/>
        <v>PK-BON</v>
      </c>
      <c r="U130" s="64" t="str">
        <f t="shared" si="39"/>
        <v>JETSET</v>
      </c>
      <c r="AC130" s="133"/>
      <c r="AD130" s="133">
        <f t="shared" si="40"/>
        <v>0.80625</v>
      </c>
      <c r="AE130" s="133" t="str">
        <f t="shared" si="41"/>
        <v>-</v>
      </c>
    </row>
    <row r="131">
      <c r="A131" s="168">
        <v>114.0</v>
      </c>
      <c r="B131" s="168" t="s">
        <v>420</v>
      </c>
      <c r="C131" s="146" t="str">
        <f>IF(B131&gt;1,VLOOKUP(B131,DB!$D$4:$E$800,2,0),"")</f>
        <v>A 320</v>
      </c>
      <c r="D131" s="259">
        <v>0.8481127314807964</v>
      </c>
      <c r="E131" s="231" t="b">
        <v>1</v>
      </c>
      <c r="F131" s="149"/>
      <c r="G131" s="190" t="b">
        <v>0</v>
      </c>
      <c r="H131" s="228" t="s">
        <v>1092</v>
      </c>
      <c r="I131" s="152" t="str">
        <f>IF(K131&gt;1,VLOOKUP(K131,DB!$A$4:$B$500,2,0),"")</f>
        <v>WARR</v>
      </c>
      <c r="J131" s="153" t="str">
        <f>IF(L131&gt;1,VLOOKUP(L131,DB!$A$4:$B$500,2,0),"")</f>
        <v/>
      </c>
      <c r="K131" s="169" t="s">
        <v>493</v>
      </c>
      <c r="L131" s="172"/>
      <c r="M131" s="168" t="str">
        <f>IF(B131&gt;1,VLOOKUP(B131,DB!$D$4:$F$800,3,0),"")</f>
        <v>CITILINK</v>
      </c>
      <c r="N131" s="200"/>
      <c r="O131" s="155" t="str">
        <f t="shared" si="34"/>
        <v>RON</v>
      </c>
      <c r="Q131" s="64" t="str">
        <f t="shared" si="35"/>
        <v>B3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PK-GQL</v>
      </c>
      <c r="U131" s="64" t="str">
        <f t="shared" si="39"/>
        <v>CITILINK</v>
      </c>
      <c r="AC131" s="133"/>
      <c r="AD131" s="133">
        <f t="shared" si="40"/>
        <v>0.8481127315</v>
      </c>
      <c r="AE131" s="133" t="str">
        <f t="shared" si="41"/>
        <v>-</v>
      </c>
    </row>
    <row r="132">
      <c r="A132" s="115">
        <v>115.0</v>
      </c>
      <c r="B132" s="115" t="s">
        <v>100</v>
      </c>
      <c r="C132" s="117" t="str">
        <f>IF(B132&gt;1,VLOOKUP(B132,DB!$D$4:$E$800,2,0),"")</f>
        <v>A 320</v>
      </c>
      <c r="D132" s="252">
        <v>0.8579212962940801</v>
      </c>
      <c r="E132" s="229" t="b">
        <v>1</v>
      </c>
      <c r="F132" s="119"/>
      <c r="G132" s="192" t="b">
        <v>0</v>
      </c>
      <c r="H132" s="230" t="s">
        <v>1084</v>
      </c>
      <c r="I132" s="122" t="str">
        <f>IF(K132&gt;1,VLOOKUP(K132,DB!$A$4:$B$500,2,0),"")</f>
        <v>WARR</v>
      </c>
      <c r="J132" s="123" t="str">
        <f>IF(L132&gt;1,VLOOKUP(L132,DB!$A$4:$B$500,2,0),"")</f>
        <v/>
      </c>
      <c r="K132" s="124" t="s">
        <v>200</v>
      </c>
      <c r="L132" s="120"/>
      <c r="M132" s="115" t="str">
        <f>IF(B132&gt;1,VLOOKUP(B132,DB!$D$4:$F$800,3,0),"")</f>
        <v>BATIK AIR</v>
      </c>
      <c r="N132" s="193"/>
      <c r="O132" s="128" t="str">
        <f t="shared" si="34"/>
        <v>RON</v>
      </c>
      <c r="Q132" s="64" t="str">
        <f t="shared" si="35"/>
        <v>B1</v>
      </c>
      <c r="R132" s="64" t="str">
        <f t="shared" si="36"/>
        <v>RON</v>
      </c>
      <c r="S132" s="64" t="str">
        <f t="shared" si="37"/>
        <v>A 320</v>
      </c>
      <c r="T132" s="64" t="str">
        <f t="shared" si="38"/>
        <v>PK-BLA</v>
      </c>
      <c r="U132" s="64" t="str">
        <f t="shared" si="39"/>
        <v>BATIK AIR</v>
      </c>
      <c r="AC132" s="133"/>
      <c r="AD132" s="133">
        <f t="shared" si="40"/>
        <v>0.8579212963</v>
      </c>
      <c r="AE132" s="133" t="str">
        <f t="shared" si="41"/>
        <v>-</v>
      </c>
    </row>
    <row r="133">
      <c r="A133" s="168">
        <v>116.0</v>
      </c>
      <c r="B133" s="168" t="s">
        <v>1058</v>
      </c>
      <c r="C133" s="146" t="str">
        <f>IF(B133&gt;1,VLOOKUP(B133,DB!$D$4:$E$800,2,0),"")</f>
        <v>G VI</v>
      </c>
      <c r="D133" s="259">
        <v>0.8576388888888888</v>
      </c>
      <c r="E133" s="231" t="b">
        <v>1</v>
      </c>
      <c r="F133" s="148"/>
      <c r="G133" s="190" t="b">
        <v>0</v>
      </c>
      <c r="H133" s="228" t="s">
        <v>1208</v>
      </c>
      <c r="I133" s="221" t="s">
        <v>1100</v>
      </c>
      <c r="J133" s="153" t="str">
        <f>IF(L133&gt;1,VLOOKUP(L133,DB!$A$4:$B$500,2,0),"")</f>
        <v/>
      </c>
      <c r="K133" s="169"/>
      <c r="L133" s="172"/>
      <c r="M133" s="168" t="s">
        <v>759</v>
      </c>
      <c r="N133" s="200"/>
      <c r="O133" s="155" t="str">
        <f t="shared" si="34"/>
        <v>RON</v>
      </c>
      <c r="Q133" s="64" t="str">
        <f t="shared" si="35"/>
        <v>RW04</v>
      </c>
      <c r="R133" s="64" t="str">
        <f t="shared" si="36"/>
        <v>RON</v>
      </c>
      <c r="S133" s="64" t="str">
        <f t="shared" si="37"/>
        <v>G VI</v>
      </c>
      <c r="T133" s="64" t="str">
        <f t="shared" si="38"/>
        <v>T7-333</v>
      </c>
      <c r="U133" s="64" t="str">
        <f t="shared" si="39"/>
        <v>PTN</v>
      </c>
      <c r="AC133" s="133"/>
      <c r="AD133" s="133">
        <f t="shared" si="40"/>
        <v>0.8576388889</v>
      </c>
      <c r="AE133" s="133" t="str">
        <f t="shared" si="41"/>
        <v>-</v>
      </c>
    </row>
    <row r="134">
      <c r="A134" s="272">
        <v>117.0</v>
      </c>
      <c r="B134" s="272" t="s">
        <v>305</v>
      </c>
      <c r="C134" s="117" t="str">
        <f>IF(B134&gt;1,VLOOKUP(B134,DB!$D$4:$E$800,2,0),"")</f>
        <v>A 320</v>
      </c>
      <c r="D134" s="273">
        <v>0.8930555555555556</v>
      </c>
      <c r="E134" s="274" t="b">
        <v>1</v>
      </c>
      <c r="F134" s="275">
        <v>0.9145833333333333</v>
      </c>
      <c r="G134" s="276" t="b">
        <v>1</v>
      </c>
      <c r="H134" s="277" t="s">
        <v>1096</v>
      </c>
      <c r="I134" s="122" t="str">
        <f>IF(K134&gt;1,VLOOKUP(K134,DB!$A$4:$B$500,2,0),"")</f>
        <v>WARR</v>
      </c>
      <c r="J134" s="120" t="s">
        <v>1148</v>
      </c>
      <c r="K134" s="278" t="s">
        <v>222</v>
      </c>
      <c r="L134" s="279"/>
      <c r="M134" s="115" t="str">
        <f>IF(B134&gt;1,VLOOKUP(B134,DB!$D$4:$F$800,3,0),"")</f>
        <v>BATIK AIR</v>
      </c>
      <c r="N134" s="280"/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0.8930555556</v>
      </c>
      <c r="AE134" s="133">
        <f t="shared" si="41"/>
        <v>0.9145833333</v>
      </c>
    </row>
    <row r="135">
      <c r="A135" s="168">
        <v>118.0</v>
      </c>
      <c r="B135" s="168" t="s">
        <v>76</v>
      </c>
      <c r="C135" s="146" t="str">
        <f>IF(B135&gt;1,VLOOKUP(B135,DB!$D$4:$E$800,2,0),"")</f>
        <v>A 320</v>
      </c>
      <c r="D135" s="259">
        <v>0.9041666666666667</v>
      </c>
      <c r="E135" s="231" t="b">
        <v>1</v>
      </c>
      <c r="F135" s="148"/>
      <c r="G135" s="190" t="b">
        <v>0</v>
      </c>
      <c r="H135" s="228" t="s">
        <v>1085</v>
      </c>
      <c r="I135" s="152" t="str">
        <f>IF(K135&gt;1,VLOOKUP(K135,DB!$A$4:$B$500,2,0),"")</f>
        <v>WADD</v>
      </c>
      <c r="J135" s="153" t="str">
        <f>IF(L135&gt;1,VLOOKUP(L135,DB!$A$4:$B$500,2,0),"")</f>
        <v/>
      </c>
      <c r="K135" s="169" t="s">
        <v>194</v>
      </c>
      <c r="L135" s="172"/>
      <c r="M135" s="168" t="str">
        <f>IF(B135&gt;1,VLOOKUP(B135,DB!$D$4:$F$800,3,0),"")</f>
        <v>BATIK AIR</v>
      </c>
      <c r="N135" s="200"/>
      <c r="O135" s="155" t="str">
        <f t="shared" si="34"/>
        <v>RON</v>
      </c>
      <c r="Q135" s="64" t="str">
        <f t="shared" si="35"/>
        <v>B9</v>
      </c>
      <c r="R135" s="64" t="str">
        <f t="shared" si="36"/>
        <v>RON</v>
      </c>
      <c r="S135" s="64" t="str">
        <f t="shared" si="37"/>
        <v>A 320</v>
      </c>
      <c r="T135" s="64" t="str">
        <f t="shared" si="38"/>
        <v>PK-BKQ</v>
      </c>
      <c r="U135" s="64" t="str">
        <f t="shared" si="39"/>
        <v>BATIK AIR</v>
      </c>
      <c r="AC135" s="133"/>
      <c r="AD135" s="133">
        <f t="shared" si="40"/>
        <v>0.9041666667</v>
      </c>
      <c r="AE135" s="133" t="str">
        <f t="shared" si="41"/>
        <v>-</v>
      </c>
    </row>
    <row r="136">
      <c r="A136" s="272">
        <v>119.0</v>
      </c>
      <c r="B136" s="272" t="s">
        <v>413</v>
      </c>
      <c r="C136" s="117" t="str">
        <f>IF(B136&gt;1,VLOOKUP(B136,DB!$D$4:$E$800,2,0),"")</f>
        <v>A 320</v>
      </c>
      <c r="D136" s="273">
        <v>0.9423611111111111</v>
      </c>
      <c r="E136" s="274" t="b">
        <v>1</v>
      </c>
      <c r="F136" s="275"/>
      <c r="G136" s="276" t="b">
        <v>0</v>
      </c>
      <c r="H136" s="277" t="s">
        <v>1080</v>
      </c>
      <c r="I136" s="122" t="str">
        <f>IF(K136&gt;1,VLOOKUP(K136,DB!$A$4:$B$500,2,0),"")</f>
        <v>WIMM</v>
      </c>
      <c r="J136" s="123" t="str">
        <f>IF(L136&gt;1,VLOOKUP(L136,DB!$A$4:$B$500,2,0),"")</f>
        <v/>
      </c>
      <c r="K136" s="278" t="s">
        <v>441</v>
      </c>
      <c r="L136" s="279"/>
      <c r="M136" s="115" t="str">
        <f>IF(B136&gt;1,VLOOKUP(B136,DB!$D$4:$F$800,3,0),"")</f>
        <v>CITILINK</v>
      </c>
      <c r="N136" s="280"/>
      <c r="O136" s="281" t="str">
        <f t="shared" si="34"/>
        <v>RON</v>
      </c>
      <c r="Q136" s="64" t="str">
        <f t="shared" si="35"/>
        <v>A3</v>
      </c>
      <c r="R136" s="64" t="str">
        <f t="shared" si="36"/>
        <v>RON</v>
      </c>
      <c r="S136" s="64" t="str">
        <f t="shared" si="37"/>
        <v>A 320</v>
      </c>
      <c r="T136" s="64" t="str">
        <f t="shared" si="38"/>
        <v>PK-GQI</v>
      </c>
      <c r="U136" s="64" t="str">
        <f t="shared" si="39"/>
        <v>CITILINK</v>
      </c>
      <c r="AC136" s="133"/>
      <c r="AD136" s="133">
        <f t="shared" si="40"/>
        <v>0.9423611111</v>
      </c>
      <c r="AE136" s="133" t="str">
        <f t="shared" si="41"/>
        <v>-</v>
      </c>
    </row>
    <row r="137">
      <c r="A137" s="168">
        <v>120.0</v>
      </c>
      <c r="B137" s="168" t="s">
        <v>920</v>
      </c>
      <c r="C137" s="146" t="str">
        <f>IF(B137&gt;1,VLOOKUP(B137,DB!$D$4:$E$800,2,0),"")</f>
        <v>GLEX</v>
      </c>
      <c r="D137" s="259">
        <v>0.9131944444444444</v>
      </c>
      <c r="E137" s="231" t="b">
        <v>1</v>
      </c>
      <c r="F137" s="148"/>
      <c r="G137" s="190" t="b">
        <v>0</v>
      </c>
      <c r="H137" s="228" t="s">
        <v>1077</v>
      </c>
      <c r="I137" s="221" t="s">
        <v>1171</v>
      </c>
      <c r="J137" s="153" t="str">
        <f>IF(L137&gt;1,VLOOKUP(L137,DB!$A$4:$B$500,2,0),"")</f>
        <v/>
      </c>
      <c r="K137" s="169"/>
      <c r="L137" s="172"/>
      <c r="M137" s="168" t="s">
        <v>1153</v>
      </c>
      <c r="N137" s="200"/>
      <c r="O137" s="155" t="str">
        <f t="shared" si="34"/>
        <v>RON</v>
      </c>
      <c r="Q137" s="64" t="str">
        <f t="shared" si="35"/>
        <v>B6</v>
      </c>
      <c r="R137" s="64" t="str">
        <f t="shared" si="36"/>
        <v>RON</v>
      </c>
      <c r="S137" s="64" t="str">
        <f t="shared" si="37"/>
        <v>GLEX</v>
      </c>
      <c r="T137" s="64" t="str">
        <f t="shared" si="38"/>
        <v>VP-CGO</v>
      </c>
      <c r="U137" s="64" t="str">
        <f t="shared" si="39"/>
        <v>AFM</v>
      </c>
      <c r="AC137" s="133"/>
      <c r="AD137" s="133">
        <f t="shared" si="40"/>
        <v>0.9131944444</v>
      </c>
      <c r="AE137" s="133" t="str">
        <f t="shared" si="41"/>
        <v>-</v>
      </c>
    </row>
    <row r="138">
      <c r="A138" s="272">
        <v>121.0</v>
      </c>
      <c r="B138" s="272" t="s">
        <v>305</v>
      </c>
      <c r="C138" s="117" t="str">
        <f>IF(B138&gt;1,VLOOKUP(B138,DB!$D$4:$E$800,2,0),"")</f>
        <v>A 320</v>
      </c>
      <c r="D138" s="273">
        <v>0.9215277777777777</v>
      </c>
      <c r="E138" s="274" t="b">
        <v>1</v>
      </c>
      <c r="F138" s="275"/>
      <c r="G138" s="276" t="b">
        <v>0</v>
      </c>
      <c r="H138" s="277" t="s">
        <v>1148</v>
      </c>
      <c r="I138" s="219" t="s">
        <v>1096</v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>BATIK AIR</v>
      </c>
      <c r="N138" s="280"/>
      <c r="O138" s="281" t="str">
        <f t="shared" si="34"/>
        <v>RON</v>
      </c>
      <c r="Q138" s="64" t="str">
        <f t="shared" si="35"/>
        <v>SA02</v>
      </c>
      <c r="R138" s="64" t="str">
        <f t="shared" si="36"/>
        <v>RON</v>
      </c>
      <c r="S138" s="64" t="str">
        <f t="shared" si="37"/>
        <v>A 320</v>
      </c>
      <c r="T138" s="64" t="str">
        <f t="shared" si="38"/>
        <v>PK-LUT</v>
      </c>
      <c r="U138" s="64" t="str">
        <f t="shared" si="39"/>
        <v>BATIK AIR</v>
      </c>
      <c r="AD138" s="133">
        <f t="shared" si="40"/>
        <v>0.9215277778</v>
      </c>
      <c r="AE138" s="133" t="str">
        <f t="shared" si="41"/>
        <v>-</v>
      </c>
    </row>
    <row r="139">
      <c r="A139" s="168">
        <v>122.0</v>
      </c>
      <c r="B139" s="168" t="s">
        <v>823</v>
      </c>
      <c r="C139" s="146" t="str">
        <f>IF(B139&gt;1,VLOOKUP(B139,DB!$D$4:$E$800,2,0),"")</f>
        <v>B 733</v>
      </c>
      <c r="D139" s="259">
        <v>0.9222222222222223</v>
      </c>
      <c r="E139" s="231" t="b">
        <v>1</v>
      </c>
      <c r="F139" s="148"/>
      <c r="G139" s="190" t="b">
        <v>0</v>
      </c>
      <c r="H139" s="228" t="s">
        <v>1101</v>
      </c>
      <c r="I139" s="152" t="str">
        <f>IF(K139&gt;1,VLOOKUP(K139,DB!$A$4:$B$500,2,0),"")</f>
        <v>WIDN</v>
      </c>
      <c r="J139" s="153" t="str">
        <f>IF(L139&gt;1,VLOOKUP(L139,DB!$A$4:$B$500,2,0),"")</f>
        <v/>
      </c>
      <c r="K139" s="169" t="s">
        <v>316</v>
      </c>
      <c r="L139" s="172"/>
      <c r="M139" s="168" t="str">
        <f>IF(B139&gt;1,VLOOKUP(B139,DB!$D$4:$F$800,3,0),"")</f>
        <v>TRIGANA</v>
      </c>
      <c r="N139" s="200"/>
      <c r="O139" s="155" t="str">
        <f t="shared" si="34"/>
        <v>RON</v>
      </c>
      <c r="Q139" s="64" t="str">
        <f t="shared" si="35"/>
        <v>B13</v>
      </c>
      <c r="R139" s="64" t="str">
        <f t="shared" si="36"/>
        <v>RON</v>
      </c>
      <c r="S139" s="64" t="str">
        <f t="shared" si="37"/>
        <v>B 733</v>
      </c>
      <c r="T139" s="64" t="str">
        <f t="shared" si="38"/>
        <v>PK-YRD</v>
      </c>
      <c r="U139" s="64" t="str">
        <f t="shared" si="39"/>
        <v>TRIGANA</v>
      </c>
      <c r="AD139" s="133">
        <f t="shared" si="40"/>
        <v>0.9222222222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152" t="str">
        <f>IF(K167&gt;1,VLOOKUP(K167,DB!$A$4:$B$500,2,0),"")</f>
        <v/>
      </c>
      <c r="J167" s="153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45800.0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1</v>
      </c>
      <c r="AI17" s="108">
        <f>COUNTIF($AE$18:$AE$167,"&lt;=01:00")</f>
        <v>0</v>
      </c>
      <c r="AJ17" s="109">
        <f t="shared" ref="AJ17:AJ40" si="8">AI17+AH17</f>
        <v>1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1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39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8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1</v>
      </c>
      <c r="AI18" s="137">
        <f>COUNTIFS($AE$18:$AE$167,"&gt;01:00",$AE$18:$AE$167,"&lt;=02:00")</f>
        <v>1</v>
      </c>
      <c r="AJ18" s="138">
        <f t="shared" si="8"/>
        <v>2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1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1</v>
      </c>
      <c r="AX18" s="141">
        <f t="shared" si="20"/>
        <v>1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1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4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PK-GJT</v>
      </c>
      <c r="X19" s="160" t="str">
        <f t="shared" si="6"/>
        <v>ATR 72</v>
      </c>
      <c r="Y19" s="161" t="str">
        <f t="shared" si="7"/>
        <v>CITILINK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1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1</v>
      </c>
      <c r="AZ19" s="141">
        <f t="shared" si="22"/>
        <v>0</v>
      </c>
      <c r="BA19" s="141">
        <f t="shared" si="23"/>
        <v>1</v>
      </c>
      <c r="BB19" s="141">
        <f t="shared" si="24"/>
        <v>0</v>
      </c>
      <c r="BC19" s="141">
        <f t="shared" si="25"/>
        <v>0</v>
      </c>
      <c r="BD19" s="141">
        <f t="shared" si="26"/>
        <v>1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5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PK-BLA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1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1</v>
      </c>
      <c r="AZ20" s="141">
        <f t="shared" si="22"/>
        <v>1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1</v>
      </c>
      <c r="BF20" s="141">
        <f t="shared" si="28"/>
        <v>1</v>
      </c>
      <c r="BG20" s="141">
        <f t="shared" si="29"/>
        <v>0</v>
      </c>
      <c r="BH20" s="141">
        <f t="shared" si="30"/>
        <v>0</v>
      </c>
      <c r="BI20" s="141">
        <f t="shared" si="31"/>
        <v>1</v>
      </c>
      <c r="BJ20" s="142">
        <f t="shared" si="32"/>
        <v>0</v>
      </c>
      <c r="BK20" s="143">
        <f t="shared" si="33"/>
        <v>8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PK-GQL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0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0</v>
      </c>
      <c r="BF21" s="141">
        <f t="shared" si="28"/>
        <v>1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PK-GMU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2</v>
      </c>
      <c r="AI22" s="137">
        <f>COUNTIFS($AE$18:$AE$167,"&gt;05:00",$AE$18:$AE$167,"&lt;=06:00")</f>
        <v>6</v>
      </c>
      <c r="AJ22" s="138">
        <f t="shared" si="8"/>
        <v>8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1</v>
      </c>
      <c r="AV22" s="141">
        <f t="shared" si="18"/>
        <v>0</v>
      </c>
      <c r="AW22" s="141">
        <f t="shared" si="19"/>
        <v>1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1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36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4</v>
      </c>
      <c r="AI23" s="165">
        <f>COUNTIFS($AE$18:$AE$167,"&gt;06:00",$AE$18:$AE$167,"&lt;=07:00")</f>
        <v>7</v>
      </c>
      <c r="AJ23" s="109">
        <f t="shared" si="8"/>
        <v>11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1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1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3</v>
      </c>
    </row>
    <row r="24">
      <c r="A24" s="115">
        <v>7.0</v>
      </c>
      <c r="B24" s="366" t="s">
        <v>775</v>
      </c>
      <c r="C24" s="117" t="str">
        <f>IF(B24&gt;1,VLOOKUP(B24,DB!$D$4:$E$800,2,0),"")</f>
        <v>AVANTI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>SUSI AIR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AVANTI</v>
      </c>
      <c r="T24" s="64" t="str">
        <f t="shared" si="38"/>
        <v>PK-BVX</v>
      </c>
      <c r="U24" s="64" t="str">
        <f t="shared" si="39"/>
        <v>SUSI AIR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0</v>
      </c>
      <c r="AI24" s="137">
        <f>COUNTIFS($AE$18:$AE$167,"&gt;07:00",$AE$18:$AE$167,"&lt;=08:00")</f>
        <v>2</v>
      </c>
      <c r="AJ24" s="138">
        <f t="shared" si="8"/>
        <v>2</v>
      </c>
      <c r="AL24" s="139" t="s">
        <v>1096</v>
      </c>
      <c r="AM24" s="140">
        <f t="shared" si="9"/>
        <v>1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1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4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8</v>
      </c>
      <c r="AI25" s="165">
        <f>COUNTIFS($AE$18:$AE$167,"&gt;08:00",$AE$18:$AE$167,"&lt;=09:00")</f>
        <v>3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0</v>
      </c>
      <c r="AU25" s="141">
        <f t="shared" si="17"/>
        <v>1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1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1223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BGS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2</v>
      </c>
      <c r="AI26" s="137">
        <f>COUNTIFS($AE$18:$AE$167,"&gt;09:00",$AE$18:$AE$167,"&lt;=10:00")</f>
        <v>7</v>
      </c>
      <c r="AJ26" s="138">
        <f t="shared" si="8"/>
        <v>9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4</v>
      </c>
    </row>
    <row r="27">
      <c r="A27" s="168">
        <v>10.0</v>
      </c>
      <c r="B27" s="298" t="s">
        <v>1054</v>
      </c>
      <c r="C27" s="146" t="str">
        <f>IF(B27&gt;1,VLOOKUP(B27,DB!$D$4:$E$800,2,0),"")</f>
        <v>HK 800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JETSET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HK 800</v>
      </c>
      <c r="T27" s="64" t="str">
        <f t="shared" si="38"/>
        <v>PK-CEO</v>
      </c>
      <c r="U27" s="64" t="str">
        <f t="shared" si="39"/>
        <v>JETSET</v>
      </c>
      <c r="V27" s="158" t="s">
        <v>1079</v>
      </c>
      <c r="W27" s="159" t="str">
        <f t="shared" si="5"/>
        <v>PK-BKR</v>
      </c>
      <c r="X27" s="160" t="str">
        <f t="shared" si="6"/>
        <v>A 320</v>
      </c>
      <c r="Y27" s="161" t="str">
        <f t="shared" si="7"/>
        <v>BATIK AIR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5</v>
      </c>
      <c r="AI27" s="165">
        <f>COUNTIFS($AE$18:$AE$167,"&gt;10:00",$AE$18:$AE$167,"&lt;=11:00")</f>
        <v>7</v>
      </c>
      <c r="AJ27" s="109">
        <f t="shared" si="8"/>
        <v>12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1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1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1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297" t="s">
        <v>856</v>
      </c>
      <c r="C28" s="117" t="str">
        <f>IF(B28&gt;1,VLOOKUP(B28,DB!$D$4:$E$800,2,0),"")</f>
        <v>HK 800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1153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N-2409K</v>
      </c>
      <c r="U28" s="64" t="str">
        <f t="shared" si="39"/>
        <v>AFM</v>
      </c>
      <c r="V28" s="129" t="s">
        <v>1081</v>
      </c>
      <c r="W28" s="130" t="str">
        <f t="shared" si="5"/>
        <v>PK-BKQ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6</v>
      </c>
      <c r="AJ28" s="138">
        <f t="shared" si="8"/>
        <v>11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1</v>
      </c>
      <c r="BA28" s="141">
        <f t="shared" si="23"/>
        <v>1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228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5</v>
      </c>
      <c r="AI29" s="165">
        <f>COUNTIFS($AE$18:$AE$167,"&gt;12:00",$AE$18:$AE$167,"&lt;=13:00")</f>
        <v>3</v>
      </c>
      <c r="AJ29" s="109">
        <f t="shared" si="8"/>
        <v>8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1</v>
      </c>
      <c r="BE29" s="141">
        <f t="shared" si="27"/>
        <v>0</v>
      </c>
      <c r="BF29" s="141">
        <f t="shared" si="28"/>
        <v>1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2</v>
      </c>
    </row>
    <row r="30">
      <c r="A30" s="115">
        <v>13.0</v>
      </c>
      <c r="B30" s="297" t="s">
        <v>305</v>
      </c>
      <c r="C30" s="117" t="str">
        <f>IF(B30&gt;1,VLOOKUP(B30,DB!$D$4:$E$800,2,0),"")</f>
        <v>A 320</v>
      </c>
      <c r="D30" s="252" t="s">
        <v>7</v>
      </c>
      <c r="E30" s="119" t="b">
        <v>0</v>
      </c>
      <c r="F30" s="119">
        <v>0.4270833333333333</v>
      </c>
      <c r="G30" s="120" t="b">
        <v>1</v>
      </c>
      <c r="H30" s="230" t="s">
        <v>1148</v>
      </c>
      <c r="I30" s="122" t="str">
        <f>IF(K30&gt;1,VLOOKUP(K30,DB!$A$4:$B$500,2,0),"")</f>
        <v>EX RON</v>
      </c>
      <c r="J30" s="120" t="s">
        <v>1081</v>
      </c>
      <c r="K30" s="124" t="s">
        <v>7</v>
      </c>
      <c r="L30" s="128"/>
      <c r="M30" s="115" t="str">
        <f>IF(B30&gt;1,VLOOKUP(B30,DB!$D$4:$F$800,3,0),"")</f>
        <v>BATIK AIR</v>
      </c>
      <c r="N30" s="171"/>
      <c r="O30" s="128" t="str">
        <f t="shared" si="34"/>
        <v/>
      </c>
      <c r="Q30" s="64" t="str">
        <f t="shared" si="35"/>
        <v/>
      </c>
      <c r="R30" s="64" t="str">
        <f t="shared" si="36"/>
        <v/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>PK-GQI</v>
      </c>
      <c r="X30" s="131" t="str">
        <f t="shared" si="6"/>
        <v>A 320</v>
      </c>
      <c r="Y30" s="132" t="str">
        <f t="shared" si="7"/>
        <v>CITILINK</v>
      </c>
      <c r="Z30" s="104" t="b">
        <v>1</v>
      </c>
      <c r="AA30" s="64"/>
      <c r="AC30" s="133"/>
      <c r="AD30" s="133" t="str">
        <f t="shared" si="40"/>
        <v>-</v>
      </c>
      <c r="AE30" s="133">
        <f t="shared" si="41"/>
        <v>0.4270833333</v>
      </c>
      <c r="AF30" s="134">
        <v>0.5423611111111111</v>
      </c>
      <c r="AG30" s="135">
        <v>0.5833333333333334</v>
      </c>
      <c r="AH30" s="136">
        <f>COUNTIFS($AD$18:$AD$167,"&gt;13:00",$AD$18:$AD$167,"&lt;=14:00")</f>
        <v>7</v>
      </c>
      <c r="AI30" s="137">
        <f>COUNTIFS($AE$18:$AE$167,"&gt;13:00",$AE$18:$AE$167,"&lt;=14:00")</f>
        <v>3</v>
      </c>
      <c r="AJ30" s="138">
        <f t="shared" si="8"/>
        <v>10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1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1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1</v>
      </c>
      <c r="BI30" s="141">
        <f t="shared" si="31"/>
        <v>0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708</v>
      </c>
      <c r="C31" s="146" t="str">
        <f>IF(B31&gt;1,VLOOKUP(B31,DB!$D$4:$E$800,2,0),"")</f>
        <v>BBJ</v>
      </c>
      <c r="D31" s="259" t="s">
        <v>7</v>
      </c>
      <c r="E31" s="148" t="b">
        <v>0</v>
      </c>
      <c r="F31" s="148">
        <v>0.5729166666666666</v>
      </c>
      <c r="G31" s="150" t="b">
        <v>1</v>
      </c>
      <c r="H31" s="228" t="s">
        <v>1140</v>
      </c>
      <c r="I31" s="152" t="str">
        <f>IF(K31&gt;1,VLOOKUP(K31,DB!$A$4:$B$500,2,0),"")</f>
        <v>EX RON</v>
      </c>
      <c r="J31" s="150" t="s">
        <v>1092</v>
      </c>
      <c r="K31" s="169" t="s">
        <v>7</v>
      </c>
      <c r="L31" s="155"/>
      <c r="M31" s="168" t="str">
        <f>IF(B31&gt;1,VLOOKUP(B31,DB!$D$4:$F$800,3,0),"")</f>
        <v>JIP</v>
      </c>
      <c r="N31" s="170"/>
      <c r="O31" s="155" t="str">
        <f t="shared" si="34"/>
        <v/>
      </c>
      <c r="Q31" s="64" t="str">
        <f t="shared" si="35"/>
        <v/>
      </c>
      <c r="R31" s="64" t="str">
        <f t="shared" si="36"/>
        <v/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>
        <f t="shared" si="41"/>
        <v>0.5729166667</v>
      </c>
      <c r="AF31" s="162">
        <v>0.5840277777777778</v>
      </c>
      <c r="AG31" s="163">
        <v>0.625</v>
      </c>
      <c r="AH31" s="164">
        <f>COUNTIFS($AD$18:$AD$167,"&gt;14:00",$AD$18:$AD$167,"&lt;=15:00")</f>
        <v>3</v>
      </c>
      <c r="AI31" s="165">
        <f>COUNTIFS($AE$18:$AE$167,"&gt;14:00",$AE$18:$AE$167,"&lt;=15:00")</f>
        <v>10</v>
      </c>
      <c r="AJ31" s="109">
        <f t="shared" si="8"/>
        <v>13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1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1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1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5" t="s">
        <v>31</v>
      </c>
      <c r="C32" s="117" t="str">
        <f>IF(B32&gt;1,VLOOKUP(B32,DB!$D$4:$E$800,2,0),"")</f>
        <v>B 734</v>
      </c>
      <c r="D32" s="252" t="s">
        <v>7</v>
      </c>
      <c r="E32" s="119" t="b">
        <v>0</v>
      </c>
      <c r="F32" s="119"/>
      <c r="G32" s="120" t="b">
        <v>0</v>
      </c>
      <c r="H32" s="230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B. B. N.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B 734</v>
      </c>
      <c r="T32" s="64" t="str">
        <f t="shared" si="38"/>
        <v>PK-BBJ</v>
      </c>
      <c r="U32" s="64" t="str">
        <f t="shared" si="39"/>
        <v>B. B. N.</v>
      </c>
      <c r="V32" s="129" t="s">
        <v>1097</v>
      </c>
      <c r="W32" s="130" t="str">
        <f t="shared" si="5"/>
        <v>PK-YSH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4</v>
      </c>
      <c r="AI32" s="137">
        <f>COUNTIFS($AE$18:$AE$167,"&gt;15:00",$AE$18:$AE$167,"&lt;=16:00")</f>
        <v>4</v>
      </c>
      <c r="AJ32" s="138">
        <f t="shared" si="8"/>
        <v>8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1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1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1</v>
      </c>
      <c r="BC32" s="141">
        <f t="shared" si="25"/>
        <v>0</v>
      </c>
      <c r="BD32" s="141">
        <f t="shared" si="26"/>
        <v>0</v>
      </c>
      <c r="BE32" s="141">
        <f t="shared" si="27"/>
        <v>1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1</v>
      </c>
      <c r="BJ32" s="142">
        <f t="shared" si="32"/>
        <v>0</v>
      </c>
      <c r="BK32" s="143">
        <f t="shared" si="33"/>
        <v>5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1</v>
      </c>
      <c r="AI33" s="165">
        <f>COUNTIFS($AE$18:$AE$167,"&gt;16:00",$AE$18:$AE$167,"&lt;=17:00")</f>
        <v>4</v>
      </c>
      <c r="AJ33" s="109">
        <f t="shared" si="8"/>
        <v>5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1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3</v>
      </c>
    </row>
    <row r="34">
      <c r="A34" s="115">
        <v>17.0</v>
      </c>
      <c r="B34" s="295" t="s">
        <v>299</v>
      </c>
      <c r="C34" s="117" t="str">
        <f>IF(B34&gt;1,VLOOKUP(B34,DB!$D$4:$E$800,2,0),"")</f>
        <v>A 320</v>
      </c>
      <c r="D34" s="252" t="s">
        <v>7</v>
      </c>
      <c r="E34" s="119" t="b">
        <v>0</v>
      </c>
      <c r="F34" s="119">
        <v>0.23194444444444445</v>
      </c>
      <c r="G34" s="120" t="b">
        <v>1</v>
      </c>
      <c r="H34" s="230" t="s">
        <v>1143</v>
      </c>
      <c r="I34" s="122" t="str">
        <f>IF(K34&gt;1,VLOOKUP(K34,DB!$A$4:$B$500,2,0),"")</f>
        <v>EX RON</v>
      </c>
      <c r="J34" s="120" t="s">
        <v>1078</v>
      </c>
      <c r="K34" s="124" t="s">
        <v>7</v>
      </c>
      <c r="L34" s="125"/>
      <c r="M34" s="115" t="str">
        <f>IF(B34&gt;1,VLOOKUP(B34,DB!$D$4:$F$800,3,0),"")</f>
        <v>BATIK AIR</v>
      </c>
      <c r="N34" s="171"/>
      <c r="O34" s="128" t="str">
        <f t="shared" si="34"/>
        <v/>
      </c>
      <c r="Q34" s="64" t="str">
        <f t="shared" si="35"/>
        <v/>
      </c>
      <c r="R34" s="64" t="str">
        <f t="shared" si="36"/>
        <v/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>
        <f t="shared" si="41"/>
        <v>0.2319444444</v>
      </c>
      <c r="AF34" s="134">
        <v>0.7090277777777778</v>
      </c>
      <c r="AG34" s="135">
        <v>0.75</v>
      </c>
      <c r="AH34" s="136">
        <f>COUNTIFS($AD$18:$AD$167,"&gt;17:00",$AD$18:$AD$167,"&lt;=18:00")</f>
        <v>13</v>
      </c>
      <c r="AI34" s="137">
        <f>COUNTIFS($AE$18:$AE$167,"&gt;17:00",$AE$18:$AE$167,"&lt;=18:00")</f>
        <v>3</v>
      </c>
      <c r="AJ34" s="138">
        <f t="shared" si="8"/>
        <v>16</v>
      </c>
      <c r="AM34" s="186">
        <f t="shared" ref="AM34:BJ34" si="42">SUM(AM17:AM33)</f>
        <v>1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2</v>
      </c>
      <c r="AS34" s="187">
        <f t="shared" si="42"/>
        <v>4</v>
      </c>
      <c r="AT34" s="187">
        <f t="shared" si="42"/>
        <v>0</v>
      </c>
      <c r="AU34" s="187">
        <f t="shared" si="42"/>
        <v>8</v>
      </c>
      <c r="AV34" s="187">
        <f t="shared" si="42"/>
        <v>2</v>
      </c>
      <c r="AW34" s="187">
        <f t="shared" si="42"/>
        <v>4</v>
      </c>
      <c r="AX34" s="187">
        <f t="shared" si="42"/>
        <v>5</v>
      </c>
      <c r="AY34" s="187">
        <f t="shared" si="42"/>
        <v>5</v>
      </c>
      <c r="AZ34" s="187">
        <f t="shared" si="42"/>
        <v>7</v>
      </c>
      <c r="BA34" s="187">
        <f t="shared" si="42"/>
        <v>3</v>
      </c>
      <c r="BB34" s="187">
        <f t="shared" si="42"/>
        <v>2</v>
      </c>
      <c r="BC34" s="187">
        <f t="shared" si="42"/>
        <v>1</v>
      </c>
      <c r="BD34" s="187">
        <f t="shared" si="42"/>
        <v>11</v>
      </c>
      <c r="BE34" s="187">
        <f t="shared" si="42"/>
        <v>2</v>
      </c>
      <c r="BF34" s="187">
        <f t="shared" si="42"/>
        <v>6</v>
      </c>
      <c r="BG34" s="187">
        <f t="shared" si="42"/>
        <v>2</v>
      </c>
      <c r="BH34" s="187">
        <f t="shared" si="42"/>
        <v>2</v>
      </c>
      <c r="BI34" s="187">
        <f t="shared" si="42"/>
        <v>3</v>
      </c>
      <c r="BJ34" s="188">
        <f t="shared" si="42"/>
        <v>0</v>
      </c>
    </row>
    <row r="35">
      <c r="A35" s="168">
        <v>18.0</v>
      </c>
      <c r="B35" s="298" t="s">
        <v>502</v>
      </c>
      <c r="C35" s="146" t="str">
        <f>IF(B35&gt;1,VLOOKUP(B35,DB!$D$4:$E$800,2,0),"")</f>
        <v>ATR 72</v>
      </c>
      <c r="D35" s="259" t="s">
        <v>7</v>
      </c>
      <c r="E35" s="148" t="b">
        <v>0</v>
      </c>
      <c r="F35" s="149"/>
      <c r="G35" s="150" t="b">
        <v>0</v>
      </c>
      <c r="H35" s="228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CITILINK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ATR 72</v>
      </c>
      <c r="T35" s="64" t="str">
        <f t="shared" si="38"/>
        <v>PK-GJV</v>
      </c>
      <c r="U35" s="64" t="str">
        <f t="shared" si="39"/>
        <v>CITILINK</v>
      </c>
      <c r="V35" s="158" t="s">
        <v>1148</v>
      </c>
      <c r="W35" s="159" t="str">
        <f t="shared" si="5"/>
        <v>PK-SNM</v>
      </c>
      <c r="X35" s="160" t="str">
        <f t="shared" si="6"/>
        <v>C 208</v>
      </c>
      <c r="Y35" s="161" t="str">
        <f t="shared" si="7"/>
        <v>PTN</v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2</v>
      </c>
      <c r="AI35" s="165">
        <f>COUNTIFS($AE$18:$AE$167,"&gt;18:00",$AE$18:$AE$167,"&lt;=19:00")</f>
        <v>6</v>
      </c>
      <c r="AJ35" s="109">
        <f t="shared" si="8"/>
        <v>8</v>
      </c>
    </row>
    <row r="36">
      <c r="A36" s="115">
        <v>19.0</v>
      </c>
      <c r="B36" s="297" t="s">
        <v>751</v>
      </c>
      <c r="C36" s="117" t="str">
        <f>IF(B36&gt;1,VLOOKUP(B36,DB!$D$4:$E$800,2,0),"")</f>
        <v>GLEX</v>
      </c>
      <c r="D36" s="252" t="s">
        <v>7</v>
      </c>
      <c r="E36" s="119" t="b">
        <v>0</v>
      </c>
      <c r="F36" s="119">
        <v>0.2569444444444444</v>
      </c>
      <c r="G36" s="120" t="b">
        <v>1</v>
      </c>
      <c r="H36" s="230" t="s">
        <v>1145</v>
      </c>
      <c r="I36" s="122" t="str">
        <f>IF(K36&gt;1,VLOOKUP(K36,DB!$A$4:$B$500,2,0),"")</f>
        <v>EX RON</v>
      </c>
      <c r="J36" s="120" t="s">
        <v>1092</v>
      </c>
      <c r="K36" s="124" t="s">
        <v>7</v>
      </c>
      <c r="L36" s="125"/>
      <c r="M36" s="115" t="str">
        <f>IF(B36&gt;1,VLOOKUP(B36,DB!$D$4:$F$800,3,0),"")</f>
        <v>PREMI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T7-MEL</v>
      </c>
      <c r="X36" s="131" t="str">
        <f t="shared" si="6"/>
        <v>GLEX</v>
      </c>
      <c r="Y36" s="132" t="str">
        <f t="shared" si="7"/>
        <v>PREMI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0.2569444444</v>
      </c>
      <c r="AF36" s="134">
        <v>0.7923611111111111</v>
      </c>
      <c r="AG36" s="135">
        <v>0.8333333333333334</v>
      </c>
      <c r="AH36" s="136">
        <f>COUNTIFS($AD$18:$AD$167,"&gt;19:00",$AD$18:$AD$167,"&lt;=20:00")</f>
        <v>7</v>
      </c>
      <c r="AI36" s="137">
        <f>COUNTIFS($AE$18:$AE$167,"&gt;19:00",$AE$18:$AE$167,"&lt;=20:00")</f>
        <v>3</v>
      </c>
      <c r="AJ36" s="138">
        <f t="shared" si="8"/>
        <v>10</v>
      </c>
    </row>
    <row r="37">
      <c r="A37" s="168">
        <v>20.0</v>
      </c>
      <c r="B37" s="298" t="s">
        <v>1013</v>
      </c>
      <c r="C37" s="146" t="str">
        <f>IF(B37&gt;1,VLOOKUP(B37,DB!$D$4:$E$800,2,0),"")</f>
        <v>EMB 135</v>
      </c>
      <c r="D37" s="259" t="s">
        <v>7</v>
      </c>
      <c r="E37" s="148" t="b">
        <v>0</v>
      </c>
      <c r="F37" s="148"/>
      <c r="G37" s="150" t="b">
        <v>0</v>
      </c>
      <c r="H37" s="228" t="s">
        <v>1192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1138</v>
      </c>
      <c r="N37" s="170"/>
      <c r="O37" s="155" t="str">
        <f t="shared" si="34"/>
        <v>RON</v>
      </c>
      <c r="Q37" s="64" t="str">
        <f t="shared" si="35"/>
        <v>RE01</v>
      </c>
      <c r="R37" s="64" t="str">
        <f t="shared" si="36"/>
        <v>RON</v>
      </c>
      <c r="S37" s="64" t="str">
        <f t="shared" si="37"/>
        <v>EMB 135</v>
      </c>
      <c r="T37" s="64" t="str">
        <f t="shared" si="38"/>
        <v>T7-GBS</v>
      </c>
      <c r="U37" s="64" t="str">
        <f t="shared" si="39"/>
        <v>KARISMA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2</v>
      </c>
      <c r="AI37" s="165">
        <f>COUNTIFS($AE$18:$AE$167,"&gt;20:00",$AE$18:$AE$167,"&lt;=21:00")</f>
        <v>1</v>
      </c>
      <c r="AJ37" s="109">
        <f t="shared" si="8"/>
        <v>3</v>
      </c>
    </row>
    <row r="38">
      <c r="A38" s="115">
        <v>21.0</v>
      </c>
      <c r="B38" s="295" t="s">
        <v>845</v>
      </c>
      <c r="C38" s="117" t="str">
        <f>IF(B38&gt;1,VLOOKUP(B38,DB!$D$4:$E$800,2,0),"")</f>
        <v>G V</v>
      </c>
      <c r="D38" s="252" t="s">
        <v>7</v>
      </c>
      <c r="E38" s="119" t="b">
        <v>0</v>
      </c>
      <c r="F38" s="119"/>
      <c r="G38" s="120" t="b">
        <v>0</v>
      </c>
      <c r="H38" s="230" t="s">
        <v>1193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1153</v>
      </c>
      <c r="N38" s="171"/>
      <c r="O38" s="128" t="str">
        <f t="shared" si="34"/>
        <v>RON</v>
      </c>
      <c r="Q38" s="64" t="str">
        <f t="shared" si="35"/>
        <v>RE02</v>
      </c>
      <c r="R38" s="64" t="str">
        <f t="shared" si="36"/>
        <v>RON</v>
      </c>
      <c r="S38" s="64" t="str">
        <f t="shared" si="37"/>
        <v>G V</v>
      </c>
      <c r="T38" s="64" t="str">
        <f t="shared" si="38"/>
        <v>B-8160</v>
      </c>
      <c r="U38" s="64" t="str">
        <f t="shared" si="39"/>
        <v>AFM</v>
      </c>
      <c r="V38" s="129" t="s">
        <v>1142</v>
      </c>
      <c r="W38" s="130" t="str">
        <f t="shared" si="5"/>
        <v>PK-VCS</v>
      </c>
      <c r="X38" s="131" t="str">
        <f t="shared" si="6"/>
        <v>EMB 135</v>
      </c>
      <c r="Y38" s="132" t="str">
        <f t="shared" si="7"/>
        <v>JETSET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4</v>
      </c>
      <c r="AJ38" s="138">
        <f t="shared" si="8"/>
        <v>8</v>
      </c>
    </row>
    <row r="39">
      <c r="A39" s="168">
        <v>22.0</v>
      </c>
      <c r="B39" s="145" t="s">
        <v>888</v>
      </c>
      <c r="C39" s="146" t="str">
        <f>IF(B39&gt;1,VLOOKUP(B39,DB!$D$4:$E$800,2,0),"")</f>
        <v>EMB 135</v>
      </c>
      <c r="D39" s="259" t="s">
        <v>7</v>
      </c>
      <c r="E39" s="189" t="b">
        <v>0</v>
      </c>
      <c r="F39" s="148"/>
      <c r="G39" s="190" t="b">
        <v>0</v>
      </c>
      <c r="H39" s="228" t="s">
        <v>1194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759</v>
      </c>
      <c r="N39" s="170"/>
      <c r="O39" s="155" t="str">
        <f t="shared" si="34"/>
        <v>RON</v>
      </c>
      <c r="Q39" s="64" t="str">
        <f t="shared" si="35"/>
        <v>RE03</v>
      </c>
      <c r="R39" s="64" t="str">
        <f t="shared" si="36"/>
        <v>RON</v>
      </c>
      <c r="S39" s="64" t="str">
        <f t="shared" si="37"/>
        <v>EMB 135</v>
      </c>
      <c r="T39" s="64" t="str">
        <f t="shared" si="38"/>
        <v>PK-RSS</v>
      </c>
      <c r="U39" s="64" t="str">
        <f t="shared" si="39"/>
        <v>PTN</v>
      </c>
      <c r="V39" s="158" t="s">
        <v>1143</v>
      </c>
      <c r="W39" s="159" t="str">
        <f t="shared" si="5"/>
        <v>PK-LUQ</v>
      </c>
      <c r="X39" s="160" t="str">
        <f t="shared" si="6"/>
        <v>A 320</v>
      </c>
      <c r="Y39" s="161" t="str">
        <f t="shared" si="7"/>
        <v>BATIK AIR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3</v>
      </c>
      <c r="AI39" s="165">
        <f>COUNTIFS($AE$18:$AE$167,"&gt;22:00",$AE$18:$AE$167,"&lt;=23:00")</f>
        <v>2</v>
      </c>
      <c r="AJ39" s="109">
        <f t="shared" si="8"/>
        <v>5</v>
      </c>
    </row>
    <row r="40">
      <c r="A40" s="115">
        <v>23.0</v>
      </c>
      <c r="B40" s="297" t="s">
        <v>906</v>
      </c>
      <c r="C40" s="117" t="str">
        <f>IF(B40&gt;1,VLOOKUP(B40,DB!$D$4:$E$800,2,0),"")</f>
        <v>G IV</v>
      </c>
      <c r="D40" s="252" t="s">
        <v>7</v>
      </c>
      <c r="E40" s="191" t="b">
        <v>0</v>
      </c>
      <c r="F40" s="119"/>
      <c r="G40" s="192" t="b">
        <v>0</v>
      </c>
      <c r="H40" s="230" t="s">
        <v>1195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1153</v>
      </c>
      <c r="N40" s="193"/>
      <c r="O40" s="128" t="str">
        <f t="shared" si="34"/>
        <v>RON</v>
      </c>
      <c r="Q40" s="64" t="str">
        <f t="shared" si="35"/>
        <v>RE04</v>
      </c>
      <c r="R40" s="64" t="str">
        <f t="shared" si="36"/>
        <v>RON</v>
      </c>
      <c r="S40" s="64" t="str">
        <f t="shared" si="37"/>
        <v>G IV</v>
      </c>
      <c r="T40" s="64" t="str">
        <f t="shared" si="38"/>
        <v>T7-HNA</v>
      </c>
      <c r="U40" s="64" t="str">
        <f t="shared" si="39"/>
        <v>AFM</v>
      </c>
      <c r="V40" s="129" t="s">
        <v>1144</v>
      </c>
      <c r="W40" s="130" t="str">
        <f t="shared" si="5"/>
        <v>PK-GJV</v>
      </c>
      <c r="X40" s="131" t="str">
        <f t="shared" si="6"/>
        <v>ATR 72</v>
      </c>
      <c r="Y40" s="132" t="str">
        <f t="shared" si="7"/>
        <v>CITILINK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0</v>
      </c>
      <c r="AJ40" s="198">
        <f t="shared" si="8"/>
        <v>1</v>
      </c>
    </row>
    <row r="41">
      <c r="A41" s="168">
        <v>24.0</v>
      </c>
      <c r="B41" s="298" t="s">
        <v>969</v>
      </c>
      <c r="C41" s="146" t="str">
        <f>IF(B41&gt;1,VLOOKUP(B41,DB!$D$4:$E$800,2,0),"")</f>
        <v>ATR 72</v>
      </c>
      <c r="D41" s="259" t="s">
        <v>7</v>
      </c>
      <c r="E41" s="199" t="b">
        <v>0</v>
      </c>
      <c r="F41" s="148">
        <v>0.4354166666666667</v>
      </c>
      <c r="G41" s="190" t="b">
        <v>1</v>
      </c>
      <c r="H41" s="228" t="s">
        <v>1197</v>
      </c>
      <c r="I41" s="152" t="str">
        <f>IF(K41&gt;1,VLOOKUP(K41,DB!$A$4:$B$500,2,0),"")</f>
        <v>EX RON</v>
      </c>
      <c r="J41" s="150" t="s">
        <v>1080</v>
      </c>
      <c r="K41" s="169" t="s">
        <v>7</v>
      </c>
      <c r="L41" s="150"/>
      <c r="M41" s="168" t="s">
        <v>1134</v>
      </c>
      <c r="N41" s="200"/>
      <c r="O41" s="155" t="str">
        <f t="shared" si="34"/>
        <v/>
      </c>
      <c r="Q41" s="64" t="str">
        <f t="shared" si="35"/>
        <v/>
      </c>
      <c r="R41" s="64" t="str">
        <f t="shared" si="36"/>
        <v/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>PK-GRD</v>
      </c>
      <c r="X41" s="160" t="str">
        <f t="shared" si="6"/>
        <v>BBJ 2</v>
      </c>
      <c r="Y41" s="161" t="str">
        <f t="shared" si="7"/>
        <v>PTN</v>
      </c>
      <c r="Z41" s="104" t="b">
        <v>1</v>
      </c>
      <c r="AA41" s="64"/>
      <c r="AC41" s="133"/>
      <c r="AD41" s="133" t="str">
        <f t="shared" si="40"/>
        <v>-</v>
      </c>
      <c r="AE41" s="133">
        <f t="shared" si="41"/>
        <v>0.4354166667</v>
      </c>
      <c r="AF41" s="201" t="s">
        <v>1123</v>
      </c>
      <c r="AG41" s="202"/>
      <c r="AH41" s="203">
        <f t="shared" ref="AH41:AJ41" si="43">SUM(AH17:AH40)</f>
        <v>80</v>
      </c>
      <c r="AI41" s="204">
        <f t="shared" si="43"/>
        <v>82</v>
      </c>
      <c r="AJ41" s="204">
        <f t="shared" si="43"/>
        <v>162</v>
      </c>
    </row>
    <row r="42">
      <c r="A42" s="205">
        <v>25.0</v>
      </c>
      <c r="B42" s="297" t="s">
        <v>855</v>
      </c>
      <c r="C42" s="117" t="str">
        <f>IF(B42&gt;1,VLOOKUP(B42,DB!$D$4:$E$800,2,0),"")</f>
        <v>GLEX</v>
      </c>
      <c r="D42" s="252" t="s">
        <v>7</v>
      </c>
      <c r="E42" s="206" t="b">
        <v>0</v>
      </c>
      <c r="F42" s="119"/>
      <c r="G42" s="192" t="b">
        <v>0</v>
      </c>
      <c r="H42" s="230" t="s">
        <v>1199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759</v>
      </c>
      <c r="N42" s="193"/>
      <c r="O42" s="128" t="str">
        <f t="shared" si="34"/>
        <v>RON</v>
      </c>
      <c r="Q42" s="64" t="str">
        <f t="shared" si="35"/>
        <v>RE06</v>
      </c>
      <c r="R42" s="64" t="str">
        <f t="shared" si="36"/>
        <v>RON</v>
      </c>
      <c r="S42" s="64" t="str">
        <f t="shared" si="37"/>
        <v>GLEX</v>
      </c>
      <c r="T42" s="64" t="str">
        <f t="shared" si="38"/>
        <v>N-11UB</v>
      </c>
      <c r="U42" s="64" t="str">
        <f t="shared" si="39"/>
        <v>PTN</v>
      </c>
      <c r="V42" s="129" t="s">
        <v>1146</v>
      </c>
      <c r="W42" s="130" t="str">
        <f t="shared" si="5"/>
        <v>PK-LUW</v>
      </c>
      <c r="X42" s="131" t="str">
        <f t="shared" si="6"/>
        <v>A 320</v>
      </c>
      <c r="Y42" s="132" t="str">
        <f t="shared" si="7"/>
        <v>BATIK AIR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4</v>
      </c>
      <c r="AI42" s="210">
        <f t="shared" si="44"/>
        <v>4</v>
      </c>
      <c r="AJ42" s="210">
        <f t="shared" ref="AJ42:AJ43" si="46">SUM(AH42:AI42)</f>
        <v>8</v>
      </c>
    </row>
    <row r="43">
      <c r="A43" s="168">
        <v>26.0</v>
      </c>
      <c r="B43" s="298" t="s">
        <v>702</v>
      </c>
      <c r="C43" s="146" t="str">
        <f>IF(B43&gt;1,VLOOKUP(B43,DB!$D$4:$E$800,2,0),"")</f>
        <v>CL 850</v>
      </c>
      <c r="D43" s="259" t="s">
        <v>7</v>
      </c>
      <c r="E43" s="199" t="b">
        <v>0</v>
      </c>
      <c r="F43" s="148">
        <v>0.38125</v>
      </c>
      <c r="G43" s="190" t="b">
        <v>1</v>
      </c>
      <c r="H43" s="228" t="s">
        <v>1200</v>
      </c>
      <c r="I43" s="152" t="str">
        <f>IF(K43&gt;1,VLOOKUP(K43,DB!$A$4:$B$500,2,0),"")</f>
        <v>EX RON</v>
      </c>
      <c r="J43" s="150" t="s">
        <v>1097</v>
      </c>
      <c r="K43" s="169" t="s">
        <v>7</v>
      </c>
      <c r="L43" s="150"/>
      <c r="M43" s="168" t="str">
        <f>IF(B43&gt;1,VLOOKUP(B43,DB!$D$4:$F$800,3,0),"")</f>
        <v>JETSET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>
        <f t="shared" si="41"/>
        <v>0.38125</v>
      </c>
      <c r="AF43" s="212" t="s">
        <v>1158</v>
      </c>
      <c r="AG43" s="213"/>
      <c r="AH43" s="214">
        <f t="shared" ref="AH43:AI43" si="45">COUNTIF(I18:I165,"HGR")</f>
        <v>1</v>
      </c>
      <c r="AI43" s="215">
        <f t="shared" si="45"/>
        <v>1</v>
      </c>
      <c r="AJ43" s="215">
        <f t="shared" si="46"/>
        <v>2</v>
      </c>
    </row>
    <row r="44">
      <c r="A44" s="115">
        <v>27.0</v>
      </c>
      <c r="B44" s="297" t="s">
        <v>327</v>
      </c>
      <c r="C44" s="117" t="str">
        <f>IF(B44&gt;1,VLOOKUP(B44,DB!$D$4:$E$800,2,0),"")</f>
        <v>GLEX</v>
      </c>
      <c r="D44" s="252" t="s">
        <v>7</v>
      </c>
      <c r="E44" s="206" t="b">
        <v>0</v>
      </c>
      <c r="F44" s="119"/>
      <c r="G44" s="192" t="b">
        <v>0</v>
      </c>
      <c r="H44" s="230" t="s">
        <v>1204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tr">
        <f>IF(B44&gt;1,VLOOKUP(B44,DB!$D$4:$F$800,3,0),"")</f>
        <v>BIOMANTARA</v>
      </c>
      <c r="N44" s="193"/>
      <c r="O44" s="128" t="str">
        <f t="shared" si="34"/>
        <v>RON</v>
      </c>
      <c r="Q44" s="64" t="str">
        <f t="shared" si="35"/>
        <v>RW01</v>
      </c>
      <c r="R44" s="64" t="str">
        <f t="shared" si="36"/>
        <v>RON</v>
      </c>
      <c r="S44" s="64" t="str">
        <f t="shared" si="37"/>
        <v>GLEX</v>
      </c>
      <c r="T44" s="64" t="str">
        <f t="shared" si="38"/>
        <v>N-939AP</v>
      </c>
      <c r="U44" s="64" t="str">
        <f t="shared" si="39"/>
        <v>BIOMANTARA</v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912</v>
      </c>
      <c r="C45" s="146" t="str">
        <f>IF(B45&gt;1,VLOOKUP(B45,DB!$D$4:$E$800,2,0),"")</f>
        <v>G VI</v>
      </c>
      <c r="D45" s="259" t="s">
        <v>7</v>
      </c>
      <c r="E45" s="189" t="b">
        <v>0</v>
      </c>
      <c r="F45" s="148">
        <v>0.3388888888888889</v>
      </c>
      <c r="G45" s="190" t="b">
        <v>1</v>
      </c>
      <c r="H45" s="228" t="s">
        <v>1205</v>
      </c>
      <c r="I45" s="152" t="str">
        <f>IF(K45&gt;1,VLOOKUP(K45,DB!$A$4:$B$500,2,0),"")</f>
        <v>EX RON</v>
      </c>
      <c r="J45" s="150" t="s">
        <v>1096</v>
      </c>
      <c r="K45" s="169" t="s">
        <v>7</v>
      </c>
      <c r="L45" s="150"/>
      <c r="M45" s="168" t="s">
        <v>1153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>
        <f t="shared" si="41"/>
        <v>0.3388888889</v>
      </c>
    </row>
    <row r="46">
      <c r="A46" s="115">
        <v>29.0</v>
      </c>
      <c r="B46" s="297" t="s">
        <v>699</v>
      </c>
      <c r="C46" s="117" t="str">
        <f>IF(B46&gt;1,VLOOKUP(B46,DB!$D$4:$E$800,2,0),"")</f>
        <v>G IV</v>
      </c>
      <c r="D46" s="252" t="s">
        <v>7</v>
      </c>
      <c r="E46" s="191" t="b">
        <v>0</v>
      </c>
      <c r="F46" s="119"/>
      <c r="G46" s="192" t="b">
        <v>0</v>
      </c>
      <c r="H46" s="230" t="s">
        <v>1207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>JETSET</v>
      </c>
      <c r="N46" s="193"/>
      <c r="O46" s="128" t="str">
        <f t="shared" si="34"/>
        <v>RON</v>
      </c>
      <c r="Q46" s="64" t="str">
        <f t="shared" si="35"/>
        <v>RW03</v>
      </c>
      <c r="R46" s="64" t="str">
        <f t="shared" si="36"/>
        <v>RON</v>
      </c>
      <c r="S46" s="64" t="str">
        <f t="shared" si="37"/>
        <v>G IV</v>
      </c>
      <c r="T46" s="64" t="str">
        <f t="shared" si="38"/>
        <v>PK-BON</v>
      </c>
      <c r="U46" s="64" t="str">
        <f t="shared" si="39"/>
        <v>JETSET</v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1058</v>
      </c>
      <c r="C47" s="146" t="str">
        <f>IF(B47&gt;1,VLOOKUP(B47,DB!$D$4:$E$800,2,0),"")</f>
        <v>G VI</v>
      </c>
      <c r="D47" s="259" t="s">
        <v>7</v>
      </c>
      <c r="E47" s="199" t="b">
        <v>0</v>
      </c>
      <c r="F47" s="148">
        <v>0.2861111111111111</v>
      </c>
      <c r="G47" s="190" t="b">
        <v>1</v>
      </c>
      <c r="H47" s="228" t="s">
        <v>1208</v>
      </c>
      <c r="I47" s="152" t="str">
        <f>IF(K47&gt;1,VLOOKUP(K47,DB!$A$4:$B$500,2,0),"")</f>
        <v>EX RON</v>
      </c>
      <c r="J47" s="150" t="s">
        <v>1093</v>
      </c>
      <c r="K47" s="169" t="s">
        <v>7</v>
      </c>
      <c r="L47" s="150"/>
      <c r="M47" s="168" t="s">
        <v>759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>
        <f t="shared" si="41"/>
        <v>0.2861111111</v>
      </c>
    </row>
    <row r="48">
      <c r="A48" s="115">
        <v>31.0</v>
      </c>
      <c r="B48" s="297" t="s">
        <v>340</v>
      </c>
      <c r="C48" s="117" t="str">
        <f>IF(B48&gt;1,VLOOKUP(B48,DB!$D$4:$E$800,2,0),"")</f>
        <v>ATR 72</v>
      </c>
      <c r="D48" s="252" t="s">
        <v>7</v>
      </c>
      <c r="E48" s="206" t="b">
        <v>0</v>
      </c>
      <c r="F48" s="119">
        <v>0.24305555555555555</v>
      </c>
      <c r="G48" s="192" t="b">
        <v>1</v>
      </c>
      <c r="H48" s="299" t="s">
        <v>1076</v>
      </c>
      <c r="I48" s="122" t="str">
        <f>IF(K48&gt;1,VLOOKUP(K48,DB!$A$4:$B$500,2,0),"")</f>
        <v>EX RON</v>
      </c>
      <c r="J48" s="123" t="str">
        <f>IF(L48&gt;1,VLOOKUP(L48,DB!$A$4:$B$500,2,0),"")</f>
        <v>WAHH</v>
      </c>
      <c r="K48" s="124" t="s">
        <v>7</v>
      </c>
      <c r="L48" s="120" t="s">
        <v>527</v>
      </c>
      <c r="M48" s="115" t="str">
        <f>IF(B48&gt;1,VLOOKUP(B48,DB!$D$4:$F$800,3,0),"")</f>
        <v>CITILINK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0.2430555556</v>
      </c>
    </row>
    <row r="49">
      <c r="A49" s="168">
        <v>32.0</v>
      </c>
      <c r="B49" s="146" t="s">
        <v>715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0.2125</v>
      </c>
      <c r="G49" s="190" t="b">
        <v>1</v>
      </c>
      <c r="H49" s="300" t="s">
        <v>1078</v>
      </c>
      <c r="I49" s="152" t="str">
        <f>IF(K49&gt;1,VLOOKUP(K49,DB!$A$4:$B$500,2,0),"")</f>
        <v>EX RON</v>
      </c>
      <c r="J49" s="153" t="str">
        <f>IF(L49&gt;1,VLOOKUP(L49,DB!$A$4:$B$500,2,0),"")</f>
        <v>WIDM</v>
      </c>
      <c r="K49" s="169" t="s">
        <v>7</v>
      </c>
      <c r="L49" s="150" t="s">
        <v>421</v>
      </c>
      <c r="M49" s="168" t="str">
        <f>IF(B49&gt;1,VLOOKUP(B49,DB!$D$4:$F$800,3,0),"")</f>
        <v>PELITA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0.2125</v>
      </c>
    </row>
    <row r="50">
      <c r="A50" s="115">
        <v>33.0</v>
      </c>
      <c r="B50" s="117" t="s">
        <v>413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0.2773064699067618</v>
      </c>
      <c r="G50" s="192" t="b">
        <v>1</v>
      </c>
      <c r="H50" s="299" t="s">
        <v>1080</v>
      </c>
      <c r="I50" s="122" t="str">
        <f>IF(K50&gt;1,VLOOKUP(K50,DB!$A$4:$B$500,2,0),"")</f>
        <v>EX RON</v>
      </c>
      <c r="J50" s="123" t="str">
        <f>IF(L50&gt;1,VLOOKUP(L50,DB!$A$4:$B$500,2,0),"")</f>
        <v>WIMN</v>
      </c>
      <c r="K50" s="124" t="s">
        <v>7</v>
      </c>
      <c r="L50" s="120" t="s">
        <v>434</v>
      </c>
      <c r="M50" s="115" t="str">
        <f>IF(B50&gt;1,VLOOKUP(B50,DB!$D$4:$F$800,3,0),"")</f>
        <v>CITILINK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0.2773064699</v>
      </c>
    </row>
    <row r="51">
      <c r="A51" s="168">
        <v>34.0</v>
      </c>
      <c r="B51" s="146" t="s">
        <v>100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0.22143216435506474</v>
      </c>
      <c r="G51" s="190" t="b">
        <v>1</v>
      </c>
      <c r="H51" s="300" t="s">
        <v>1084</v>
      </c>
      <c r="I51" s="152" t="str">
        <f>IF(K51&gt;1,VLOOKUP(K51,DB!$A$4:$B$500,2,0),"")</f>
        <v>EX RON</v>
      </c>
      <c r="J51" s="153" t="str">
        <f>IF(L51&gt;1,VLOOKUP(L51,DB!$A$4:$B$500,2,0),"")</f>
        <v>WARR</v>
      </c>
      <c r="K51" s="169" t="s">
        <v>7</v>
      </c>
      <c r="L51" s="150" t="s">
        <v>208</v>
      </c>
      <c r="M51" s="168" t="str">
        <f>IF(B51&gt;1,VLOOKUP(B51,DB!$D$4:$F$800,3,0),"")</f>
        <v>BATIK AIR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0.2214321644</v>
      </c>
    </row>
    <row r="52">
      <c r="A52" s="115">
        <v>35.0</v>
      </c>
      <c r="B52" s="117" t="s">
        <v>574</v>
      </c>
      <c r="C52" s="117" t="str">
        <f>IF(B52&gt;1,VLOOKUP(B52,DB!$D$4:$E$800,2,0),"")</f>
        <v>B 738</v>
      </c>
      <c r="D52" s="252" t="s">
        <v>7</v>
      </c>
      <c r="E52" s="206" t="b">
        <v>0</v>
      </c>
      <c r="F52" s="119">
        <v>0.2590277777777778</v>
      </c>
      <c r="G52" s="192" t="b">
        <v>1</v>
      </c>
      <c r="H52" s="299" t="s">
        <v>1087</v>
      </c>
      <c r="I52" s="122" t="str">
        <f>IF(K52&gt;1,VLOOKUP(K52,DB!$A$4:$B$500,2,0),"")</f>
        <v>EX RON</v>
      </c>
      <c r="J52" s="123" t="str">
        <f>IF(L52&gt;1,VLOOKUP(L52,DB!$A$4:$B$500,2,0),"")</f>
        <v>WIMM</v>
      </c>
      <c r="K52" s="124" t="s">
        <v>7</v>
      </c>
      <c r="L52" s="120" t="s">
        <v>71</v>
      </c>
      <c r="M52" s="115" t="str">
        <f>IF(B52&gt;1,VLOOKUP(B52,DB!$D$4:$F$800,3,0),"")</f>
        <v>GARUDA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0.2590277778</v>
      </c>
    </row>
    <row r="53">
      <c r="A53" s="168">
        <v>36.0</v>
      </c>
      <c r="B53" s="146" t="s">
        <v>420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0.2476235995418392</v>
      </c>
      <c r="G53" s="190" t="b">
        <v>1</v>
      </c>
      <c r="H53" s="300" t="s">
        <v>1092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487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0.2476235995</v>
      </c>
    </row>
    <row r="54">
      <c r="A54" s="115">
        <v>37.0</v>
      </c>
      <c r="B54" s="117" t="s">
        <v>920</v>
      </c>
      <c r="C54" s="117" t="str">
        <f>IF(B54&gt;1,VLOOKUP(B54,DB!$D$4:$E$800,2,0),"")</f>
        <v>GLEX</v>
      </c>
      <c r="D54" s="252" t="s">
        <v>7</v>
      </c>
      <c r="E54" s="206" t="b">
        <v>0</v>
      </c>
      <c r="F54" s="119">
        <v>0.2513888888888889</v>
      </c>
      <c r="G54" s="192" t="b">
        <v>1</v>
      </c>
      <c r="H54" s="299" t="s">
        <v>1077</v>
      </c>
      <c r="I54" s="122" t="str">
        <f>IF(K54&gt;1,VLOOKUP(K54,DB!$A$4:$B$500,2,0),"")</f>
        <v>EX RON</v>
      </c>
      <c r="J54" s="120" t="s">
        <v>13</v>
      </c>
      <c r="K54" s="124" t="s">
        <v>7</v>
      </c>
      <c r="L54" s="120"/>
      <c r="M54" s="115" t="s">
        <v>1153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0.2513888889</v>
      </c>
    </row>
    <row r="55">
      <c r="A55" s="168">
        <v>38.0</v>
      </c>
      <c r="B55" s="146" t="s">
        <v>209</v>
      </c>
      <c r="C55" s="146" t="str">
        <f>IF(B55&gt;1,VLOOKUP(B55,DB!$D$4:$E$800,2,0),"")</f>
        <v>A 320</v>
      </c>
      <c r="D55" s="259" t="s">
        <v>7</v>
      </c>
      <c r="E55" s="199" t="b">
        <v>0</v>
      </c>
      <c r="F55" s="148">
        <v>0.4097222222222222</v>
      </c>
      <c r="G55" s="190" t="b">
        <v>1</v>
      </c>
      <c r="H55" s="300" t="s">
        <v>1081</v>
      </c>
      <c r="I55" s="152" t="str">
        <f>IF(K55&gt;1,VLOOKUP(K55,DB!$A$4:$B$500,2,0),"")</f>
        <v>EX RON</v>
      </c>
      <c r="J55" s="153" t="str">
        <f>IF(L55&gt;1,VLOOKUP(L55,DB!$A$4:$B$500,2,0),"")</f>
        <v>WAHS</v>
      </c>
      <c r="K55" s="169" t="s">
        <v>7</v>
      </c>
      <c r="L55" s="150" t="s">
        <v>258</v>
      </c>
      <c r="M55" s="168" t="str">
        <f>IF(B55&gt;1,VLOOKUP(B55,DB!$D$4:$F$800,3,0),"")</f>
        <v>BATIK AIR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0.4097222222</v>
      </c>
      <c r="AF55" s="4"/>
    </row>
    <row r="56">
      <c r="A56" s="115">
        <v>39.0</v>
      </c>
      <c r="B56" s="117" t="s">
        <v>76</v>
      </c>
      <c r="C56" s="117" t="str">
        <f>IF(B56&gt;1,VLOOKUP(B56,DB!$D$4:$E$800,2,0),"")</f>
        <v>A 320</v>
      </c>
      <c r="D56" s="252" t="s">
        <v>7</v>
      </c>
      <c r="E56" s="206" t="b">
        <v>0</v>
      </c>
      <c r="F56" s="119">
        <v>0.3888888888888889</v>
      </c>
      <c r="G56" s="192" t="b">
        <v>1</v>
      </c>
      <c r="H56" s="299" t="s">
        <v>1085</v>
      </c>
      <c r="I56" s="122" t="str">
        <f>IF(K56&gt;1,VLOOKUP(K56,DB!$A$4:$B$500,2,0),"")</f>
        <v>EX RON</v>
      </c>
      <c r="J56" s="123" t="str">
        <f>IF(L56&gt;1,VLOOKUP(L56,DB!$A$4:$B$500,2,0),"")</f>
        <v>WADD</v>
      </c>
      <c r="K56" s="124" t="s">
        <v>7</v>
      </c>
      <c r="L56" s="120" t="s">
        <v>192</v>
      </c>
      <c r="M56" s="115" t="str">
        <f>IF(B56&gt;1,VLOOKUP(B56,DB!$D$4:$F$800,3,0),"")</f>
        <v>BATIK AIR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0.3888888889</v>
      </c>
      <c r="AF56" s="4"/>
    </row>
    <row r="57">
      <c r="A57" s="168">
        <v>40.0</v>
      </c>
      <c r="B57" s="146" t="s">
        <v>24</v>
      </c>
      <c r="C57" s="146" t="str">
        <f>IF(B57&gt;1,VLOOKUP(B57,DB!$D$4:$E$800,2,0),"")</f>
        <v>B 733</v>
      </c>
      <c r="D57" s="259" t="s">
        <v>7</v>
      </c>
      <c r="E57" s="199" t="b">
        <v>0</v>
      </c>
      <c r="F57" s="148">
        <v>0.34930555555555554</v>
      </c>
      <c r="G57" s="190" t="b">
        <v>1</v>
      </c>
      <c r="H57" s="300" t="s">
        <v>1088</v>
      </c>
      <c r="I57" s="152" t="str">
        <f>IF(K57&gt;1,VLOOKUP(K57,DB!$A$4:$B$500,2,0),"")</f>
        <v>EX RON</v>
      </c>
      <c r="J57" s="150" t="s">
        <v>55</v>
      </c>
      <c r="K57" s="169" t="s">
        <v>7</v>
      </c>
      <c r="L57" s="150"/>
      <c r="M57" s="168" t="str">
        <f>IF(B57&gt;1,VLOOKUP(B57,DB!$D$4:$F$800,3,0),"")</f>
        <v>AIRNESIA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0.3493055556</v>
      </c>
      <c r="AF57" s="4"/>
    </row>
    <row r="58">
      <c r="A58" s="115">
        <v>41.0</v>
      </c>
      <c r="B58" s="117" t="s">
        <v>823</v>
      </c>
      <c r="C58" s="117" t="str">
        <f>IF(B58&gt;1,VLOOKUP(B58,DB!$D$4:$E$800,2,0),"")</f>
        <v>B 733</v>
      </c>
      <c r="D58" s="252" t="s">
        <v>7</v>
      </c>
      <c r="E58" s="224" t="b">
        <v>0</v>
      </c>
      <c r="F58" s="119">
        <v>0.24098562500148546</v>
      </c>
      <c r="G58" s="120" t="b">
        <v>1</v>
      </c>
      <c r="H58" s="299" t="s">
        <v>1101</v>
      </c>
      <c r="I58" s="122" t="str">
        <f>IF(K58&gt;1,VLOOKUP(K58,DB!$A$4:$B$500,2,0),"")</f>
        <v>EX RON</v>
      </c>
      <c r="J58" s="123" t="str">
        <f>IF(L58&gt;1,VLOOKUP(L58,DB!$A$4:$B$500,2,0),"")</f>
        <v>WAAA</v>
      </c>
      <c r="K58" s="124" t="s">
        <v>7</v>
      </c>
      <c r="L58" s="120" t="s">
        <v>412</v>
      </c>
      <c r="M58" s="115" t="str">
        <f>IF(B58&gt;1,VLOOKUP(B58,DB!$D$4:$F$800,3,0),"")</f>
        <v>TRIGANA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0.240985625</v>
      </c>
      <c r="AF58" s="4"/>
    </row>
    <row r="59">
      <c r="A59" s="168">
        <v>42.0</v>
      </c>
      <c r="B59" s="168" t="s">
        <v>705</v>
      </c>
      <c r="C59" s="146" t="str">
        <f>IF(B59&gt;1,VLOOKUP(B59,DB!$D$4:$E$800,2,0),"")</f>
        <v>CT 680</v>
      </c>
      <c r="D59" s="259">
        <v>0.03680555555555556</v>
      </c>
      <c r="E59" s="226" t="b">
        <v>1</v>
      </c>
      <c r="F59" s="148">
        <v>0.06381469907501014</v>
      </c>
      <c r="G59" s="227" t="b">
        <v>1</v>
      </c>
      <c r="H59" s="228" t="s">
        <v>1096</v>
      </c>
      <c r="I59" s="221" t="s">
        <v>405</v>
      </c>
      <c r="J59" s="150" t="s">
        <v>1184</v>
      </c>
      <c r="K59" s="169"/>
      <c r="L59" s="150"/>
      <c r="M59" s="168" t="str">
        <f>IF(B59&gt;1,VLOOKUP(B59,DB!$D$4:$F$800,3,0),"")</f>
        <v>JIP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0.03680555556</v>
      </c>
      <c r="AE59" s="133">
        <f t="shared" si="41"/>
        <v>0.06381469908</v>
      </c>
      <c r="AF59" s="4"/>
    </row>
    <row r="60">
      <c r="A60" s="115">
        <v>43.0</v>
      </c>
      <c r="B60" s="115" t="s">
        <v>705</v>
      </c>
      <c r="C60" s="117" t="str">
        <f>IF(B60&gt;1,VLOOKUP(B60,DB!$D$4:$E$800,2,0),"")</f>
        <v>CT 680</v>
      </c>
      <c r="D60" s="252">
        <v>0.07013888888888889</v>
      </c>
      <c r="E60" s="229" t="b">
        <v>1</v>
      </c>
      <c r="F60" s="119"/>
      <c r="G60" s="192" t="b">
        <v>0</v>
      </c>
      <c r="H60" s="230" t="s">
        <v>1184</v>
      </c>
      <c r="I60" s="219" t="s">
        <v>1096</v>
      </c>
      <c r="J60" s="123" t="str">
        <f>IF(L60&gt;1,VLOOKUP(L60,DB!$A$4:$B$500,2,0),"")</f>
        <v/>
      </c>
      <c r="K60" s="124"/>
      <c r="L60" s="120"/>
      <c r="M60" s="115" t="str">
        <f>IF(B60&gt;1,VLOOKUP(B60,DB!$D$4:$F$800,3,0),"")</f>
        <v>JIP</v>
      </c>
      <c r="N60" s="171"/>
      <c r="O60" s="128" t="str">
        <f t="shared" si="34"/>
        <v>RON</v>
      </c>
      <c r="Q60" s="64" t="str">
        <f t="shared" si="35"/>
        <v>NSA12</v>
      </c>
      <c r="R60" s="64" t="str">
        <f t="shared" si="36"/>
        <v>RON</v>
      </c>
      <c r="S60" s="64" t="str">
        <f t="shared" si="37"/>
        <v>CT 680</v>
      </c>
      <c r="T60" s="64" t="str">
        <f t="shared" si="38"/>
        <v>N-977JH</v>
      </c>
      <c r="U60" s="64" t="str">
        <f t="shared" si="39"/>
        <v>JIP</v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0.07013888889</v>
      </c>
      <c r="AE60" s="133" t="str">
        <f t="shared" si="41"/>
        <v>-</v>
      </c>
    </row>
    <row r="61">
      <c r="A61" s="168">
        <v>44.0</v>
      </c>
      <c r="B61" s="168" t="s">
        <v>822</v>
      </c>
      <c r="C61" s="146" t="str">
        <f>IF(B61&gt;1,VLOOKUP(B61,DB!$D$4:$E$800,2,0),"")</f>
        <v>B 733</v>
      </c>
      <c r="D61" s="259">
        <v>0.21875</v>
      </c>
      <c r="E61" s="231" t="b">
        <v>1</v>
      </c>
      <c r="F61" s="148">
        <v>0.2569444444444444</v>
      </c>
      <c r="G61" s="190" t="b">
        <v>1</v>
      </c>
      <c r="H61" s="228" t="s">
        <v>1097</v>
      </c>
      <c r="I61" s="152" t="str">
        <f>IF(K61&gt;1,VLOOKUP(K61,DB!$A$4:$B$500,2,0),"")</f>
        <v>WSSS</v>
      </c>
      <c r="J61" s="153" t="str">
        <f>IF(L61&gt;1,VLOOKUP(L61,DB!$A$4:$B$500,2,0),"")</f>
        <v>WALL</v>
      </c>
      <c r="K61" s="169" t="s">
        <v>86</v>
      </c>
      <c r="L61" s="150" t="s">
        <v>91</v>
      </c>
      <c r="M61" s="168" t="str">
        <f>IF(B61&gt;1,VLOOKUP(B61,DB!$D$4:$F$800,3,0),"")</f>
        <v>TRI MG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0.21875</v>
      </c>
      <c r="AE61" s="133">
        <f t="shared" si="41"/>
        <v>0.2569444444</v>
      </c>
    </row>
    <row r="62">
      <c r="A62" s="115">
        <v>45.0</v>
      </c>
      <c r="B62" s="115" t="s">
        <v>299</v>
      </c>
      <c r="C62" s="117" t="str">
        <f>IF(B62&gt;1,VLOOKUP(B62,DB!$D$4:$E$800,2,0),"")</f>
        <v>A 320</v>
      </c>
      <c r="D62" s="264">
        <v>0.2388888888888889</v>
      </c>
      <c r="E62" s="232" t="b">
        <v>1</v>
      </c>
      <c r="F62" s="233">
        <v>0.2826388888888889</v>
      </c>
      <c r="G62" s="234" t="b">
        <v>1</v>
      </c>
      <c r="H62" s="235" t="s">
        <v>1078</v>
      </c>
      <c r="I62" s="219" t="s">
        <v>1143</v>
      </c>
      <c r="J62" s="123" t="str">
        <f>IF(L62&gt;1,VLOOKUP(L62,DB!$A$4:$B$500,2,0),"")</f>
        <v>WARA</v>
      </c>
      <c r="K62" s="236" t="s">
        <v>7</v>
      </c>
      <c r="L62" s="227" t="s">
        <v>267</v>
      </c>
      <c r="M62" s="115" t="str">
        <f>IF(B62&gt;1,VLOOKUP(B62,DB!$D$4:$F$800,3,0),"")</f>
        <v>BATIK AIR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0.2388888889</v>
      </c>
      <c r="AE62" s="133">
        <f t="shared" si="41"/>
        <v>0.2826388889</v>
      </c>
    </row>
    <row r="63">
      <c r="A63" s="168">
        <v>46.0</v>
      </c>
      <c r="B63" s="168" t="s">
        <v>78</v>
      </c>
      <c r="C63" s="146" t="str">
        <f>IF(B63&gt;1,VLOOKUP(B63,DB!$D$4:$E$800,2,0),"")</f>
        <v>A 320</v>
      </c>
      <c r="D63" s="259">
        <v>0.26805555555555555</v>
      </c>
      <c r="E63" s="231" t="b">
        <v>1</v>
      </c>
      <c r="F63" s="148">
        <v>0.4201388888888889</v>
      </c>
      <c r="G63" s="190" t="b">
        <v>1</v>
      </c>
      <c r="H63" s="228" t="s">
        <v>1076</v>
      </c>
      <c r="I63" s="152" t="str">
        <f>IF(K63&gt;1,VLOOKUP(K63,DB!$A$4:$B$500,2,0),"")</f>
        <v>WARR</v>
      </c>
      <c r="J63" s="153" t="str">
        <f>IF(L63&gt;1,VLOOKUP(L63,DB!$A$4:$B$500,2,0),"")</f>
        <v>WARR</v>
      </c>
      <c r="K63" s="169" t="s">
        <v>204</v>
      </c>
      <c r="L63" s="150" t="s">
        <v>220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0.2680555556</v>
      </c>
      <c r="AE63" s="133">
        <f t="shared" si="41"/>
        <v>0.4201388889</v>
      </c>
    </row>
    <row r="64">
      <c r="A64" s="115">
        <v>47.0</v>
      </c>
      <c r="B64" s="115" t="s">
        <v>751</v>
      </c>
      <c r="C64" s="117" t="str">
        <f>IF(B64&gt;1,VLOOKUP(B64,DB!$D$4:$E$800,2,0),"")</f>
        <v>GLEX</v>
      </c>
      <c r="D64" s="252">
        <v>0.2638888888888889</v>
      </c>
      <c r="E64" s="229" t="b">
        <v>1</v>
      </c>
      <c r="F64" s="119">
        <v>0.3263888888888889</v>
      </c>
      <c r="G64" s="192" t="b">
        <v>1</v>
      </c>
      <c r="H64" s="230" t="s">
        <v>1092</v>
      </c>
      <c r="I64" s="219" t="s">
        <v>1145</v>
      </c>
      <c r="J64" s="120" t="s">
        <v>1178</v>
      </c>
      <c r="K64" s="124"/>
      <c r="L64" s="120"/>
      <c r="M64" s="115" t="str">
        <f>IF(B64&gt;1,VLOOKUP(B64,DB!$D$4:$F$800,3,0),"")</f>
        <v>PREMI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0.2638888889</v>
      </c>
      <c r="AE64" s="133">
        <f t="shared" si="41"/>
        <v>0.3263888889</v>
      </c>
    </row>
    <row r="65">
      <c r="A65" s="168">
        <v>48.0</v>
      </c>
      <c r="B65" s="168" t="s">
        <v>696</v>
      </c>
      <c r="C65" s="146" t="str">
        <f>IF(B65&gt;1,VLOOKUP(B65,DB!$D$4:$E$800,2,0),"")</f>
        <v>EMB 135</v>
      </c>
      <c r="D65" s="259">
        <v>0.27291666666666664</v>
      </c>
      <c r="E65" s="231" t="b">
        <v>1</v>
      </c>
      <c r="F65" s="148">
        <v>0.3111111111111111</v>
      </c>
      <c r="G65" s="190" t="b">
        <v>1</v>
      </c>
      <c r="H65" s="228" t="s">
        <v>1100</v>
      </c>
      <c r="I65" s="221" t="s">
        <v>1171</v>
      </c>
      <c r="J65" s="150" t="s">
        <v>75</v>
      </c>
      <c r="K65" s="169"/>
      <c r="L65" s="150"/>
      <c r="M65" s="168" t="str">
        <f>IF(B65&gt;1,VLOOKUP(B65,DB!$D$4:$F$800,3,0),"")</f>
        <v>IAT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0.2729166667</v>
      </c>
      <c r="AE65" s="133">
        <f t="shared" si="41"/>
        <v>0.3111111111</v>
      </c>
    </row>
    <row r="66">
      <c r="A66" s="115">
        <v>49.0</v>
      </c>
      <c r="B66" s="115" t="s">
        <v>1058</v>
      </c>
      <c r="C66" s="117" t="str">
        <f>IF(B66&gt;1,VLOOKUP(B66,DB!$D$4:$E$800,2,0),"")</f>
        <v>G VI</v>
      </c>
      <c r="D66" s="252">
        <v>0.28866013888909947</v>
      </c>
      <c r="E66" s="229" t="b">
        <v>1</v>
      </c>
      <c r="F66" s="119">
        <v>0.4340277777777778</v>
      </c>
      <c r="G66" s="192" t="b">
        <v>1</v>
      </c>
      <c r="H66" s="230" t="s">
        <v>1093</v>
      </c>
      <c r="I66" s="219" t="s">
        <v>1195</v>
      </c>
      <c r="J66" s="120" t="s">
        <v>1301</v>
      </c>
      <c r="K66" s="124"/>
      <c r="L66" s="120"/>
      <c r="M66" s="115" t="s">
        <v>759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0.2886601389</v>
      </c>
      <c r="AE66" s="133">
        <f t="shared" si="41"/>
        <v>0.4340277778</v>
      </c>
    </row>
    <row r="67">
      <c r="A67" s="168">
        <v>50.0</v>
      </c>
      <c r="B67" s="168" t="s">
        <v>186</v>
      </c>
      <c r="C67" s="146" t="str">
        <f>IF(B67&gt;1,VLOOKUP(B67,DB!$D$4:$E$800,2,0),"")</f>
        <v>A 320</v>
      </c>
      <c r="D67" s="259">
        <v>0.34375</v>
      </c>
      <c r="E67" s="231" t="b">
        <v>1</v>
      </c>
      <c r="F67" s="148">
        <v>0.375</v>
      </c>
      <c r="G67" s="190" t="b">
        <v>1</v>
      </c>
      <c r="H67" s="228" t="s">
        <v>1100</v>
      </c>
      <c r="I67" s="152" t="str">
        <f>IF(K67&gt;1,VLOOKUP(K67,DB!$A$4:$B$500,2,0),"")</f>
        <v>WIBB</v>
      </c>
      <c r="J67" s="153" t="str">
        <f>IF(L67&gt;1,VLOOKUP(L67,DB!$A$4:$B$500,2,0),"")</f>
        <v>WAHI</v>
      </c>
      <c r="K67" s="169" t="s">
        <v>179</v>
      </c>
      <c r="L67" s="150" t="s">
        <v>237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0.34375</v>
      </c>
      <c r="AE67" s="133">
        <f t="shared" si="41"/>
        <v>0.375</v>
      </c>
    </row>
    <row r="68">
      <c r="A68" s="115">
        <v>51.0</v>
      </c>
      <c r="B68" s="115" t="s">
        <v>312</v>
      </c>
      <c r="C68" s="117" t="str">
        <f>IF(B68&gt;1,VLOOKUP(B68,DB!$D$4:$E$800,2,0),"")</f>
        <v>A 320</v>
      </c>
      <c r="D68" s="264">
        <v>0.3486111111111111</v>
      </c>
      <c r="E68" s="232" t="b">
        <v>1</v>
      </c>
      <c r="F68" s="233">
        <v>0.4131944444444444</v>
      </c>
      <c r="G68" s="234" t="b">
        <v>1</v>
      </c>
      <c r="H68" s="235" t="s">
        <v>1078</v>
      </c>
      <c r="I68" s="122" t="str">
        <f>IF(K68&gt;1,VLOOKUP(K68,DB!$A$4:$B$500,2,0),"")</f>
        <v>WIPP</v>
      </c>
      <c r="J68" s="123" t="str">
        <f>IF(L68&gt;1,VLOOKUP(L68,DB!$A$4:$B$500,2,0),"")</f>
        <v>WAHQ</v>
      </c>
      <c r="K68" s="236" t="s">
        <v>163</v>
      </c>
      <c r="L68" s="227" t="s">
        <v>150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0.3486111111</v>
      </c>
      <c r="AE68" s="133">
        <f t="shared" si="41"/>
        <v>0.4131944444</v>
      </c>
    </row>
    <row r="69">
      <c r="A69" s="168">
        <v>52.0</v>
      </c>
      <c r="B69" s="168" t="s">
        <v>827</v>
      </c>
      <c r="C69" s="146" t="str">
        <f>IF(B69&gt;1,VLOOKUP(B69,DB!$D$4:$E$800,2,0),"")</f>
        <v>B 733</v>
      </c>
      <c r="D69" s="259">
        <v>0.3527777777777778</v>
      </c>
      <c r="E69" s="231" t="b">
        <v>1</v>
      </c>
      <c r="F69" s="148">
        <v>0.41805555555555557</v>
      </c>
      <c r="G69" s="190" t="b">
        <v>1</v>
      </c>
      <c r="H69" s="228" t="s">
        <v>1101</v>
      </c>
      <c r="I69" s="152" t="str">
        <f>IF(K69&gt;1,VLOOKUP(K69,DB!$A$4:$B$500,2,0),"")</f>
        <v>WAMM</v>
      </c>
      <c r="J69" s="153" t="str">
        <f>IF(L69&gt;1,VLOOKUP(L69,DB!$A$4:$B$500,2,0),"")</f>
        <v>WAGG</v>
      </c>
      <c r="K69" s="169" t="s">
        <v>361</v>
      </c>
      <c r="L69" s="150" t="s">
        <v>300</v>
      </c>
      <c r="M69" s="168" t="str">
        <f>IF(B69&gt;1,VLOOKUP(B69,DB!$D$4:$F$800,3,0),"")</f>
        <v>TRIGANA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0.3527777778</v>
      </c>
      <c r="AE69" s="133">
        <f t="shared" si="41"/>
        <v>0.4180555556</v>
      </c>
    </row>
    <row r="70">
      <c r="A70" s="115">
        <v>53.0</v>
      </c>
      <c r="B70" s="115" t="s">
        <v>912</v>
      </c>
      <c r="C70" s="117" t="str">
        <f>IF(B70&gt;1,VLOOKUP(B70,DB!$D$4:$E$800,2,0),"")</f>
        <v>G VI</v>
      </c>
      <c r="D70" s="252">
        <v>0.3402777777777778</v>
      </c>
      <c r="E70" s="229" t="b">
        <v>1</v>
      </c>
      <c r="F70" s="119">
        <v>0.4840277777777778</v>
      </c>
      <c r="G70" s="192" t="b">
        <v>1</v>
      </c>
      <c r="H70" s="230" t="s">
        <v>1096</v>
      </c>
      <c r="I70" s="219" t="s">
        <v>1205</v>
      </c>
      <c r="J70" s="120" t="s">
        <v>190</v>
      </c>
      <c r="K70" s="124"/>
      <c r="L70" s="120"/>
      <c r="M70" s="115" t="str">
        <f>IF(B70&gt;1,VLOOKUP(B70,DB!$D$4:$F$800,3,0),"")</f>
        <v/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PK-BVX</v>
      </c>
      <c r="X70" s="131" t="str">
        <f t="shared" si="6"/>
        <v>AVANTI</v>
      </c>
      <c r="Y70" s="132" t="str">
        <f t="shared" si="7"/>
        <v>SUSI AIR</v>
      </c>
      <c r="Z70" s="104" t="b">
        <v>1</v>
      </c>
      <c r="AA70" s="64"/>
      <c r="AC70" s="133"/>
      <c r="AD70" s="133">
        <f t="shared" si="40"/>
        <v>0.3402777778</v>
      </c>
      <c r="AE70" s="133">
        <f t="shared" si="41"/>
        <v>0.4840277778</v>
      </c>
      <c r="AF70" s="248" t="s">
        <v>1180</v>
      </c>
    </row>
    <row r="71">
      <c r="A71" s="168">
        <v>54.0</v>
      </c>
      <c r="B71" s="168" t="s">
        <v>757</v>
      </c>
      <c r="C71" s="146" t="str">
        <f>IF(B71&gt;1,VLOOKUP(B71,DB!$D$4:$E$800,2,0),"")</f>
        <v>BBJ 2</v>
      </c>
      <c r="D71" s="259">
        <v>0.3506944444444444</v>
      </c>
      <c r="E71" s="231" t="b">
        <v>1</v>
      </c>
      <c r="F71" s="148">
        <v>0.44375</v>
      </c>
      <c r="G71" s="190" t="b">
        <v>1</v>
      </c>
      <c r="H71" s="228" t="s">
        <v>1079</v>
      </c>
      <c r="I71" s="221" t="s">
        <v>13</v>
      </c>
      <c r="J71" s="150" t="s">
        <v>1145</v>
      </c>
      <c r="K71" s="169"/>
      <c r="L71" s="150"/>
      <c r="M71" s="168" t="str">
        <f>IF(B71&gt;1,VLOOKUP(B71,DB!$D$4:$F$800,3,0),"")</f>
        <v>PTN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0.3506944444</v>
      </c>
      <c r="AE71" s="133">
        <f t="shared" si="41"/>
        <v>0.44375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340</v>
      </c>
      <c r="C72" s="117" t="str">
        <f>IF(B72&gt;1,VLOOKUP(B72,DB!$D$4:$E$800,2,0),"")</f>
        <v>ATR 72</v>
      </c>
      <c r="D72" s="264">
        <v>0.3715277777777778</v>
      </c>
      <c r="E72" s="232" t="b">
        <v>1</v>
      </c>
      <c r="F72" s="233">
        <v>0.40625</v>
      </c>
      <c r="G72" s="234" t="b">
        <v>1</v>
      </c>
      <c r="H72" s="235" t="s">
        <v>1087</v>
      </c>
      <c r="I72" s="122" t="str">
        <f>IF(K72&gt;1,VLOOKUP(K72,DB!$A$4:$B$500,2,0),"")</f>
        <v>WAHH</v>
      </c>
      <c r="J72" s="123" t="str">
        <f>IF(L72&gt;1,VLOOKUP(L72,DB!$A$4:$B$500,2,0),"")</f>
        <v>WAHH</v>
      </c>
      <c r="K72" s="236" t="s">
        <v>531</v>
      </c>
      <c r="L72" s="227" t="s">
        <v>537</v>
      </c>
      <c r="M72" s="115" t="str">
        <f>IF(B72&gt;1,VLOOKUP(B72,DB!$D$4:$F$800,3,0),"")</f>
        <v>CITILINK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BGS</v>
      </c>
      <c r="Z72" s="104" t="b">
        <v>1</v>
      </c>
      <c r="AA72" s="64"/>
      <c r="AC72" s="133"/>
      <c r="AD72" s="133">
        <f t="shared" si="40"/>
        <v>0.3715277778</v>
      </c>
      <c r="AE72" s="133">
        <f t="shared" si="41"/>
        <v>0.40625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100</v>
      </c>
      <c r="C73" s="146" t="str">
        <f>IF(B73&gt;1,VLOOKUP(B73,DB!$D$4:$E$800,2,0),"")</f>
        <v>A 320</v>
      </c>
      <c r="D73" s="259">
        <v>0.375</v>
      </c>
      <c r="E73" s="231" t="b">
        <v>1</v>
      </c>
      <c r="F73" s="148">
        <v>0.4083333333333333</v>
      </c>
      <c r="G73" s="190" t="b">
        <v>1</v>
      </c>
      <c r="H73" s="228" t="s">
        <v>1080</v>
      </c>
      <c r="I73" s="152" t="str">
        <f>IF(K73&gt;1,VLOOKUP(K73,DB!$A$4:$B$500,2,0),"")</f>
        <v>WARR</v>
      </c>
      <c r="J73" s="153" t="str">
        <f>IF(L73&gt;1,VLOOKUP(L73,DB!$A$4:$B$500,2,0),"")</f>
        <v>WARR</v>
      </c>
      <c r="K73" s="169" t="s">
        <v>206</v>
      </c>
      <c r="L73" s="150" t="s">
        <v>212</v>
      </c>
      <c r="M73" s="168" t="str">
        <f>IF(B73&gt;1,VLOOKUP(B73,DB!$D$4:$F$800,3,0),"")</f>
        <v>BATIK AIR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PK-CEO</v>
      </c>
      <c r="X73" s="160" t="str">
        <f t="shared" si="6"/>
        <v>HK 800</v>
      </c>
      <c r="Y73" s="161" t="str">
        <f t="shared" si="7"/>
        <v>JETSET</v>
      </c>
      <c r="Z73" s="104" t="b">
        <v>1</v>
      </c>
      <c r="AA73" s="64"/>
      <c r="AC73" s="133"/>
      <c r="AD73" s="133">
        <f t="shared" si="40"/>
        <v>0.375</v>
      </c>
      <c r="AE73" s="133">
        <f t="shared" si="41"/>
        <v>0.4083333333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420</v>
      </c>
      <c r="C74" s="117" t="str">
        <f>IF(B74&gt;1,VLOOKUP(B74,DB!$D$4:$E$800,2,0),"")</f>
        <v>A 320</v>
      </c>
      <c r="D74" s="252">
        <v>0.38125</v>
      </c>
      <c r="E74" s="229" t="b">
        <v>1</v>
      </c>
      <c r="F74" s="119">
        <v>0.44722222222222224</v>
      </c>
      <c r="G74" s="192" t="b">
        <v>1</v>
      </c>
      <c r="H74" s="230" t="s">
        <v>1084</v>
      </c>
      <c r="I74" s="122" t="str">
        <f>IF(K74&gt;1,VLOOKUP(K74,DB!$A$4:$B$500,2,0),"")</f>
        <v>WARR</v>
      </c>
      <c r="J74" s="123" t="str">
        <f>IF(L74&gt;1,VLOOKUP(L74,DB!$A$4:$B$500,2,0),"")</f>
        <v>WAHI</v>
      </c>
      <c r="K74" s="124" t="s">
        <v>497</v>
      </c>
      <c r="L74" s="120" t="s">
        <v>467</v>
      </c>
      <c r="M74" s="115" t="str">
        <f>IF(B74&gt;1,VLOOKUP(B74,DB!$D$4:$F$800,3,0),"")</f>
        <v>CITILINK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N-2409K</v>
      </c>
      <c r="X74" s="131" t="str">
        <f t="shared" si="6"/>
        <v>HK 800</v>
      </c>
      <c r="Y74" s="132" t="str">
        <f t="shared" si="7"/>
        <v>AFM</v>
      </c>
      <c r="Z74" s="104" t="b">
        <v>1</v>
      </c>
      <c r="AA74" s="64"/>
      <c r="AC74" s="133"/>
      <c r="AD74" s="133">
        <f t="shared" si="40"/>
        <v>0.38125</v>
      </c>
      <c r="AE74" s="133">
        <f t="shared" si="41"/>
        <v>0.4472222222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778</v>
      </c>
      <c r="C75" s="146" t="str">
        <f>IF(B75&gt;1,VLOOKUP(B75,DB!$D$4:$E$800,2,0),"")</f>
        <v>C 208</v>
      </c>
      <c r="D75" s="259">
        <v>0.3680555555555556</v>
      </c>
      <c r="E75" s="231" t="b">
        <v>1</v>
      </c>
      <c r="F75" s="148">
        <v>0.3875</v>
      </c>
      <c r="G75" s="190" t="b">
        <v>1</v>
      </c>
      <c r="H75" s="228" t="s">
        <v>1075</v>
      </c>
      <c r="I75" s="152" t="str">
        <f>IF(K75&gt;1,VLOOKUP(K75,DB!$A$4:$B$500,2,0),"")</f>
        <v>WICC</v>
      </c>
      <c r="J75" s="153" t="str">
        <f>IF(L75&gt;1,VLOOKUP(L75,DB!$A$4:$B$500,2,0),"")</f>
        <v>WICC</v>
      </c>
      <c r="K75" s="169" t="s">
        <v>598</v>
      </c>
      <c r="L75" s="150" t="s">
        <v>596</v>
      </c>
      <c r="M75" s="168" t="str">
        <f>IF(B75&gt;1,VLOOKUP(B75,DB!$D$4:$F$800,3,0),"")</f>
        <v>SUSI AIR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N-977JH</v>
      </c>
      <c r="X75" s="160" t="str">
        <f t="shared" si="6"/>
        <v>CT 680</v>
      </c>
      <c r="Y75" s="161" t="str">
        <f t="shared" si="7"/>
        <v>JIP</v>
      </c>
      <c r="Z75" s="104" t="b">
        <v>1</v>
      </c>
      <c r="AA75" s="64"/>
      <c r="AC75" s="133"/>
      <c r="AD75" s="133">
        <f t="shared" si="40"/>
        <v>0.3680555556</v>
      </c>
      <c r="AE75" s="133">
        <f t="shared" si="41"/>
        <v>0.3875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702</v>
      </c>
      <c r="C76" s="117" t="str">
        <f>IF(B76&gt;1,VLOOKUP(B76,DB!$D$4:$E$800,2,0),"")</f>
        <v>CL 850</v>
      </c>
      <c r="D76" s="252">
        <v>0.3819444444444444</v>
      </c>
      <c r="E76" s="229" t="b">
        <v>1</v>
      </c>
      <c r="F76" s="119">
        <v>0.4708333333333333</v>
      </c>
      <c r="G76" s="192" t="b">
        <v>1</v>
      </c>
      <c r="H76" s="230" t="s">
        <v>1097</v>
      </c>
      <c r="I76" s="219" t="s">
        <v>1201</v>
      </c>
      <c r="J76" s="120" t="s">
        <v>1077</v>
      </c>
      <c r="K76" s="124"/>
      <c r="L76" s="120"/>
      <c r="M76" s="115" t="str">
        <f>IF(B76&gt;1,VLOOKUP(B76,DB!$D$4:$F$800,3,0),"")</f>
        <v>JETSET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0.3819444444</v>
      </c>
      <c r="AE76" s="133">
        <f t="shared" si="41"/>
        <v>0.4708333333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403</v>
      </c>
      <c r="C77" s="146" t="str">
        <f>IF(B77&gt;1,VLOOKUP(B77,DB!$D$4:$E$800,2,0),"")</f>
        <v>A 320</v>
      </c>
      <c r="D77" s="259">
        <v>0.4270833333333333</v>
      </c>
      <c r="E77" s="231" t="b">
        <v>1</v>
      </c>
      <c r="F77" s="148">
        <v>0.4618055555555556</v>
      </c>
      <c r="G77" s="190" t="b">
        <v>1</v>
      </c>
      <c r="H77" s="228" t="s">
        <v>1087</v>
      </c>
      <c r="I77" s="152" t="str">
        <f>IF(K77&gt;1,VLOOKUP(K77,DB!$A$4:$B$500,2,0),"")</f>
        <v>WARR</v>
      </c>
      <c r="J77" s="153" t="str">
        <f>IF(L77&gt;1,VLOOKUP(L77,DB!$A$4:$B$500,2,0),"")</f>
        <v>WIPP</v>
      </c>
      <c r="K77" s="169" t="s">
        <v>489</v>
      </c>
      <c r="L77" s="150" t="s">
        <v>463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0.4270833333</v>
      </c>
      <c r="AE77" s="133">
        <f t="shared" si="41"/>
        <v>0.4618055556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299</v>
      </c>
      <c r="C78" s="117" t="str">
        <f>IF(B78&gt;1,VLOOKUP(B78,DB!$D$4:$E$800,2,0),"")</f>
        <v>A 320</v>
      </c>
      <c r="D78" s="252">
        <v>0.4305555555555556</v>
      </c>
      <c r="E78" s="229" t="b">
        <v>1</v>
      </c>
      <c r="F78" s="119">
        <v>0.4701388888888889</v>
      </c>
      <c r="G78" s="192" t="b">
        <v>1</v>
      </c>
      <c r="H78" s="230" t="s">
        <v>1076</v>
      </c>
      <c r="I78" s="122" t="str">
        <f>IF(K78&gt;1,VLOOKUP(K78,DB!$A$4:$B$500,2,0),"")</f>
        <v>WARA</v>
      </c>
      <c r="J78" s="123" t="str">
        <f>IF(L78&gt;1,VLOOKUP(L78,DB!$A$4:$B$500,2,0),"")</f>
        <v>WARA</v>
      </c>
      <c r="K78" s="124" t="s">
        <v>264</v>
      </c>
      <c r="L78" s="120" t="s">
        <v>271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0.4305555556</v>
      </c>
      <c r="AE78" s="133">
        <f t="shared" si="41"/>
        <v>0.4701388889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413</v>
      </c>
      <c r="C79" s="146" t="str">
        <f>IF(B79&gt;1,VLOOKUP(B79,DB!$D$4:$E$800,2,0),"")</f>
        <v>A 320</v>
      </c>
      <c r="D79" s="259">
        <v>0.4951388888888889</v>
      </c>
      <c r="E79" s="231" t="b">
        <v>1</v>
      </c>
      <c r="F79" s="148">
        <v>0.5243055555555556</v>
      </c>
      <c r="G79" s="190" t="b">
        <v>1</v>
      </c>
      <c r="H79" s="228" t="s">
        <v>1084</v>
      </c>
      <c r="I79" s="152" t="str">
        <f>IF(K79&gt;1,VLOOKUP(K79,DB!$A$4:$B$500,2,0),"")</f>
        <v>WIMN</v>
      </c>
      <c r="J79" s="153" t="str">
        <f>IF(L79&gt;1,VLOOKUP(L79,DB!$A$4:$B$500,2,0),"")</f>
        <v>WARA</v>
      </c>
      <c r="K79" s="169" t="s">
        <v>437</v>
      </c>
      <c r="L79" s="150" t="s">
        <v>483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0.4951388889</v>
      </c>
      <c r="AE79" s="133">
        <f t="shared" si="41"/>
        <v>0.5243055556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574</v>
      </c>
      <c r="C80" s="117" t="str">
        <f>IF(B80&gt;1,VLOOKUP(B80,DB!$D$4:$E$800,2,0),"")</f>
        <v>B 738</v>
      </c>
      <c r="D80" s="252">
        <v>0.5</v>
      </c>
      <c r="E80" s="229" t="b">
        <v>1</v>
      </c>
      <c r="F80" s="119">
        <v>0.5368055555555555</v>
      </c>
      <c r="G80" s="192" t="b">
        <v>1</v>
      </c>
      <c r="H80" s="230" t="s">
        <v>1087</v>
      </c>
      <c r="I80" s="122" t="str">
        <f>IF(K80&gt;1,VLOOKUP(K80,DB!$A$4:$B$500,2,0),"")</f>
        <v>WIMM</v>
      </c>
      <c r="J80" s="123" t="str">
        <f>IF(L80&gt;1,VLOOKUP(L80,DB!$A$4:$B$500,2,0),"")</f>
        <v>WARR</v>
      </c>
      <c r="K80" s="124" t="s">
        <v>73</v>
      </c>
      <c r="L80" s="120" t="s">
        <v>74</v>
      </c>
      <c r="M80" s="115" t="str">
        <f>IF(B80&gt;1,VLOOKUP(B80,DB!$D$4:$F$800,3,0),"")</f>
        <v>GARUDA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0.5</v>
      </c>
      <c r="AE80" s="133">
        <f t="shared" si="41"/>
        <v>0.5368055556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969</v>
      </c>
      <c r="C81" s="146" t="str">
        <f>IF(B81&gt;1,VLOOKUP(B81,DB!$D$4:$E$800,2,0),"")</f>
        <v>ATR 72</v>
      </c>
      <c r="D81" s="259">
        <v>0.4375</v>
      </c>
      <c r="E81" s="231" t="b">
        <v>1</v>
      </c>
      <c r="F81" s="148">
        <v>0.5041666666666667</v>
      </c>
      <c r="G81" s="190" t="b">
        <v>1</v>
      </c>
      <c r="H81" s="228" t="s">
        <v>1080</v>
      </c>
      <c r="I81" s="221" t="s">
        <v>1194</v>
      </c>
      <c r="J81" s="150" t="s">
        <v>1383</v>
      </c>
      <c r="K81" s="169"/>
      <c r="L81" s="150"/>
      <c r="M81" s="168" t="str">
        <f>IF(B81&gt;1,VLOOKUP(B81,DB!$D$4:$F$800,3,0),"")</f>
        <v/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0.4375</v>
      </c>
      <c r="AE81" s="133">
        <f t="shared" si="41"/>
        <v>0.5041666667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1059</v>
      </c>
      <c r="C82" s="117" t="str">
        <f>IF(B82&gt;1,VLOOKUP(B82,DB!$D$4:$E$800,2,0),"")</f>
        <v>G 500</v>
      </c>
      <c r="D82" s="252">
        <v>0.5159722222222223</v>
      </c>
      <c r="E82" s="229" t="b">
        <v>1</v>
      </c>
      <c r="F82" s="119">
        <v>0.6201584259251831</v>
      </c>
      <c r="G82" s="192" t="b">
        <v>1</v>
      </c>
      <c r="H82" s="230" t="s">
        <v>1096</v>
      </c>
      <c r="I82" s="219" t="s">
        <v>1384</v>
      </c>
      <c r="J82" s="120" t="s">
        <v>1178</v>
      </c>
      <c r="K82" s="124"/>
      <c r="L82" s="120"/>
      <c r="M82" s="115" t="str">
        <f>IF(B82&gt;1,VLOOKUP(B82,DB!$D$4:$F$800,3,0),"")</f>
        <v>JIP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T7-GBS</v>
      </c>
      <c r="X82" s="239" t="str">
        <f t="shared" si="6"/>
        <v>EMB 135</v>
      </c>
      <c r="Y82" s="240" t="str">
        <f t="shared" si="7"/>
        <v>KARISMA</v>
      </c>
      <c r="Z82" s="104" t="b">
        <v>1</v>
      </c>
      <c r="AA82" s="64"/>
      <c r="AC82" s="133"/>
      <c r="AD82" s="133">
        <f t="shared" si="40"/>
        <v>0.5159722222</v>
      </c>
      <c r="AE82" s="133">
        <f t="shared" si="41"/>
        <v>0.6201584259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757</v>
      </c>
      <c r="C83" s="146" t="str">
        <f>IF(B83&gt;1,VLOOKUP(B83,DB!$D$4:$E$800,2,0),"")</f>
        <v>BBJ 2</v>
      </c>
      <c r="D83" s="259">
        <v>0.4479166666666667</v>
      </c>
      <c r="E83" s="231" t="b">
        <v>1</v>
      </c>
      <c r="F83" s="148"/>
      <c r="G83" s="190" t="b">
        <v>0</v>
      </c>
      <c r="H83" s="228" t="s">
        <v>1145</v>
      </c>
      <c r="I83" s="221" t="s">
        <v>1079</v>
      </c>
      <c r="J83" s="153" t="str">
        <f>IF(L83&gt;1,VLOOKUP(L83,DB!$A$4:$B$500,2,0),"")</f>
        <v/>
      </c>
      <c r="K83" s="169"/>
      <c r="L83" s="150"/>
      <c r="M83" s="168" t="str">
        <f>IF(B83&gt;1,VLOOKUP(B83,DB!$D$4:$F$800,3,0),"")</f>
        <v>PTN</v>
      </c>
      <c r="N83" s="200"/>
      <c r="O83" s="155" t="str">
        <f t="shared" si="34"/>
        <v>RON</v>
      </c>
      <c r="Q83" s="64" t="str">
        <f t="shared" si="35"/>
        <v>SA08</v>
      </c>
      <c r="R83" s="64" t="str">
        <f t="shared" si="36"/>
        <v>RON</v>
      </c>
      <c r="S83" s="64" t="str">
        <f t="shared" si="37"/>
        <v>BBJ 2</v>
      </c>
      <c r="T83" s="64" t="str">
        <f t="shared" si="38"/>
        <v>PK-GRD</v>
      </c>
      <c r="U83" s="64" t="str">
        <f t="shared" si="39"/>
        <v>PTN</v>
      </c>
      <c r="V83" s="158" t="s">
        <v>1193</v>
      </c>
      <c r="W83" s="159" t="str">
        <f t="shared" si="5"/>
        <v>B-8160</v>
      </c>
      <c r="X83" s="160" t="str">
        <f t="shared" si="6"/>
        <v>G V</v>
      </c>
      <c r="Y83" s="161" t="str">
        <f t="shared" si="7"/>
        <v>AFM</v>
      </c>
      <c r="Z83" s="104" t="b">
        <v>1</v>
      </c>
      <c r="AA83" s="64"/>
      <c r="AC83" s="133"/>
      <c r="AD83" s="133">
        <f t="shared" si="40"/>
        <v>0.4479166667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833</v>
      </c>
      <c r="C84" s="117" t="str">
        <f>IF(B84&gt;1,VLOOKUP(B84,DB!$D$4:$E$800,2,0),"")</f>
        <v>B 733</v>
      </c>
      <c r="D84" s="252">
        <v>0.51875</v>
      </c>
      <c r="E84" s="229" t="b">
        <v>1</v>
      </c>
      <c r="F84" s="119">
        <v>0.5875</v>
      </c>
      <c r="G84" s="192" t="b">
        <v>1</v>
      </c>
      <c r="H84" s="230" t="s">
        <v>1088</v>
      </c>
      <c r="I84" s="122" t="str">
        <f>IF(K84&gt;1,VLOOKUP(K84,DB!$A$4:$B$500,2,0),"")</f>
        <v>WALL</v>
      </c>
      <c r="J84" s="123" t="str">
        <f>IF(L84&gt;1,VLOOKUP(L84,DB!$A$4:$B$500,2,0),"")</f>
        <v>WIOO</v>
      </c>
      <c r="K84" s="124" t="s">
        <v>355</v>
      </c>
      <c r="L84" s="120" t="s">
        <v>382</v>
      </c>
      <c r="M84" s="115" t="str">
        <f>IF(B84&gt;1,VLOOKUP(B84,DB!$D$4:$F$800,3,0),"")</f>
        <v>TRIGANA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PK-RSS</v>
      </c>
      <c r="X84" s="131" t="str">
        <f t="shared" si="6"/>
        <v>EMB 135</v>
      </c>
      <c r="Y84" s="132" t="str">
        <f t="shared" si="7"/>
        <v>PTN</v>
      </c>
      <c r="Z84" s="104" t="b">
        <v>1</v>
      </c>
      <c r="AA84" s="64"/>
      <c r="AC84" s="133"/>
      <c r="AD84" s="133">
        <f t="shared" si="40"/>
        <v>0.51875</v>
      </c>
      <c r="AE84" s="133">
        <f t="shared" si="41"/>
        <v>0.5875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823</v>
      </c>
      <c r="C85" s="146" t="str">
        <f>IF(B85&gt;1,VLOOKUP(B85,DB!$D$4:$E$800,2,0),"")</f>
        <v>B 733</v>
      </c>
      <c r="D85" s="259">
        <v>0.4861111111111111</v>
      </c>
      <c r="E85" s="231" t="b">
        <v>1</v>
      </c>
      <c r="F85" s="148">
        <v>0.5902777777777778</v>
      </c>
      <c r="G85" s="190" t="b">
        <v>1</v>
      </c>
      <c r="H85" s="228" t="s">
        <v>1093</v>
      </c>
      <c r="I85" s="152" t="str">
        <f>IF(K85&gt;1,VLOOKUP(K85,DB!$A$4:$B$500,2,0),"")</f>
        <v>WAAA</v>
      </c>
      <c r="J85" s="153" t="str">
        <f>IF(L85&gt;1,VLOOKUP(L85,DB!$A$4:$B$500,2,0),"")</f>
        <v>WIKK</v>
      </c>
      <c r="K85" s="169" t="s">
        <v>414</v>
      </c>
      <c r="L85" s="150" t="s">
        <v>308</v>
      </c>
      <c r="M85" s="168" t="str">
        <f>IF(B85&gt;1,VLOOKUP(B85,DB!$D$4:$F$800,3,0),"")</f>
        <v>TRIGANA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>T7-HNA</v>
      </c>
      <c r="X85" s="160" t="str">
        <f t="shared" si="6"/>
        <v>G IV</v>
      </c>
      <c r="Y85" s="161" t="str">
        <f t="shared" si="7"/>
        <v>AFM</v>
      </c>
      <c r="Z85" s="104" t="b">
        <v>1</v>
      </c>
      <c r="AA85" s="64"/>
      <c r="AC85" s="133"/>
      <c r="AD85" s="133">
        <f t="shared" si="40"/>
        <v>0.4861111111</v>
      </c>
      <c r="AE85" s="133">
        <f t="shared" si="41"/>
        <v>0.5902777778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186</v>
      </c>
      <c r="C86" s="117" t="str">
        <f>IF(B86&gt;1,VLOOKUP(B86,DB!$D$4:$E$800,2,0),"")</f>
        <v>A 320</v>
      </c>
      <c r="D86" s="252">
        <v>0.4875</v>
      </c>
      <c r="E86" s="229" t="b">
        <v>1</v>
      </c>
      <c r="F86" s="119">
        <v>0.6166027083381778</v>
      </c>
      <c r="G86" s="192" t="b">
        <v>1</v>
      </c>
      <c r="H86" s="230" t="s">
        <v>1076</v>
      </c>
      <c r="I86" s="122" t="str">
        <f>IF(K86&gt;1,VLOOKUP(K86,DB!$A$4:$B$500,2,0),"")</f>
        <v>WAHI</v>
      </c>
      <c r="J86" s="123" t="str">
        <f>IF(L86&gt;1,VLOOKUP(L86,DB!$A$4:$B$500,2,0),"")</f>
        <v>WIEE</v>
      </c>
      <c r="K86" s="124" t="s">
        <v>247</v>
      </c>
      <c r="L86" s="120" t="s">
        <v>183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PK-OTR</v>
      </c>
      <c r="X86" s="131" t="str">
        <f t="shared" si="6"/>
        <v>ATR 72</v>
      </c>
      <c r="Y86" s="132" t="str">
        <f t="shared" si="7"/>
        <v>TAS</v>
      </c>
      <c r="Z86" s="104" t="b">
        <v>1</v>
      </c>
      <c r="AA86" s="64"/>
      <c r="AC86" s="133"/>
      <c r="AD86" s="133">
        <f t="shared" si="40"/>
        <v>0.4875</v>
      </c>
      <c r="AE86" s="133">
        <f t="shared" si="41"/>
        <v>0.6166027083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305</v>
      </c>
      <c r="C87" s="146" t="str">
        <f>IF(B87&gt;1,VLOOKUP(B87,DB!$D$4:$E$800,2,0),"")</f>
        <v>A 320</v>
      </c>
      <c r="D87" s="259">
        <v>0.4340277777777778</v>
      </c>
      <c r="E87" s="231" t="b">
        <v>1</v>
      </c>
      <c r="F87" s="148">
        <v>0.4638888888888889</v>
      </c>
      <c r="G87" s="190" t="b">
        <v>1</v>
      </c>
      <c r="H87" s="228" t="s">
        <v>1081</v>
      </c>
      <c r="I87" s="221" t="s">
        <v>1148</v>
      </c>
      <c r="J87" s="153" t="str">
        <f>IF(L87&gt;1,VLOOKUP(L87,DB!$A$4:$B$500,2,0),"")</f>
        <v>WAHQ</v>
      </c>
      <c r="K87" s="169"/>
      <c r="L87" s="150" t="s">
        <v>233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>N-11UB</v>
      </c>
      <c r="X87" s="160" t="str">
        <f t="shared" si="6"/>
        <v>GLEX</v>
      </c>
      <c r="Y87" s="161" t="str">
        <f t="shared" si="7"/>
        <v>PTN</v>
      </c>
      <c r="Z87" s="104" t="b">
        <v>1</v>
      </c>
      <c r="AA87" s="64"/>
      <c r="AC87" s="133"/>
      <c r="AD87" s="133">
        <f t="shared" si="40"/>
        <v>0.4340277778</v>
      </c>
      <c r="AE87" s="133">
        <f t="shared" si="41"/>
        <v>0.4638888889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702</v>
      </c>
      <c r="C88" s="117" t="str">
        <f>IF(B88&gt;1,VLOOKUP(B88,DB!$D$4:$E$800,2,0),"")</f>
        <v>CL 850</v>
      </c>
      <c r="D88" s="264">
        <v>0.47152777777777777</v>
      </c>
      <c r="E88" s="232" t="b">
        <v>1</v>
      </c>
      <c r="F88" s="233">
        <v>0.48541666666666666</v>
      </c>
      <c r="G88" s="234" t="b">
        <v>1</v>
      </c>
      <c r="H88" s="235" t="s">
        <v>1077</v>
      </c>
      <c r="I88" s="219" t="s">
        <v>1097</v>
      </c>
      <c r="J88" s="120" t="s">
        <v>75</v>
      </c>
      <c r="K88" s="236"/>
      <c r="L88" s="227"/>
      <c r="M88" s="115" t="s">
        <v>701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>IF(R88="RON",#REF!,"")</f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0.4715277778</v>
      </c>
      <c r="AE88" s="133">
        <f t="shared" si="41"/>
        <v>0.4854166667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474" t="s">
        <v>209</v>
      </c>
      <c r="C89" s="168" t="s">
        <v>37</v>
      </c>
      <c r="D89" s="259">
        <v>0.5222222222222223</v>
      </c>
      <c r="E89" s="231" t="b">
        <v>1</v>
      </c>
      <c r="F89" s="148">
        <v>0.5631944444444444</v>
      </c>
      <c r="G89" s="190" t="b">
        <v>1</v>
      </c>
      <c r="H89" s="228" t="s">
        <v>1080</v>
      </c>
      <c r="I89" s="152" t="str">
        <f>IF(K89&gt;1,VLOOKUP(K89,DB!$A$4:$B$500,2,0),"")</f>
        <v>WAHS</v>
      </c>
      <c r="J89" s="153" t="str">
        <f>IF(L89&gt;1,VLOOKUP(L89,DB!$A$4:$B$500,2,0),"")</f>
        <v>WIMM</v>
      </c>
      <c r="K89" s="169" t="s">
        <v>256</v>
      </c>
      <c r="L89" s="150" t="s">
        <v>141</v>
      </c>
      <c r="M89" s="168" t="s">
        <v>38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>IF(R89="RON",B88,"")</f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0.5222222222</v>
      </c>
      <c r="AE89" s="133">
        <f t="shared" si="41"/>
        <v>0.5631944444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340</v>
      </c>
      <c r="C90" s="117" t="str">
        <f>IF(B90&gt;1,VLOOKUP(B90,DB!$D$4:$E$800,2,0),"")</f>
        <v>ATR 72</v>
      </c>
      <c r="D90" s="252">
        <v>0.5340277777777778</v>
      </c>
      <c r="E90" s="229" t="b">
        <v>1</v>
      </c>
      <c r="F90" s="119">
        <v>0.5604166666666667</v>
      </c>
      <c r="G90" s="192" t="b">
        <v>1</v>
      </c>
      <c r="H90" s="230" t="s">
        <v>1078</v>
      </c>
      <c r="I90" s="122" t="str">
        <f>IF(K90&gt;1,VLOOKUP(K90,DB!$A$4:$B$500,2,0),"")</f>
        <v>WAHH</v>
      </c>
      <c r="J90" s="123" t="str">
        <f>IF(L90&gt;1,VLOOKUP(L90,DB!$A$4:$B$500,2,0),"")</f>
        <v>WAHH</v>
      </c>
      <c r="K90" s="124" t="s">
        <v>535</v>
      </c>
      <c r="L90" s="120" t="s">
        <v>533</v>
      </c>
      <c r="M90" s="115" t="str">
        <f>IF(B90&gt;1,VLOOKUP(B90,DB!$D$4:$F$800,3,0),"")</f>
        <v>CITILINK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ref="T90:T167" si="47">IF(R90="RON",B90,"")</f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0.5340277778</v>
      </c>
      <c r="AE90" s="133">
        <f t="shared" si="41"/>
        <v>0.5604166667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24</v>
      </c>
      <c r="C91" s="146" t="str">
        <f>IF(B91&gt;1,VLOOKUP(B91,DB!$D$4:$E$800,2,0),"")</f>
        <v>B 733</v>
      </c>
      <c r="D91" s="259">
        <v>0.5381944444444444</v>
      </c>
      <c r="E91" s="231" t="b">
        <v>1</v>
      </c>
      <c r="F91" s="148">
        <v>0.5965277777777778</v>
      </c>
      <c r="G91" s="190" t="b">
        <v>1</v>
      </c>
      <c r="H91" s="228" t="s">
        <v>1101</v>
      </c>
      <c r="I91" s="221" t="s">
        <v>55</v>
      </c>
      <c r="J91" s="150" t="s">
        <v>35</v>
      </c>
      <c r="K91" s="169"/>
      <c r="L91" s="150"/>
      <c r="M91" s="168" t="str">
        <f>IF(B91&gt;1,VLOOKUP(B91,DB!$D$4:$F$800,3,0),"")</f>
        <v>AIRNESIA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47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0.5381944444</v>
      </c>
      <c r="AE91" s="133">
        <f t="shared" si="41"/>
        <v>0.5965277778</v>
      </c>
    </row>
    <row r="92">
      <c r="A92" s="115">
        <v>75.0</v>
      </c>
      <c r="B92" s="115" t="s">
        <v>312</v>
      </c>
      <c r="C92" s="117" t="str">
        <f>IF(B92&gt;1,VLOOKUP(B92,DB!$D$4:$E$800,2,0),"")</f>
        <v>A 320</v>
      </c>
      <c r="D92" s="252">
        <v>0.54375</v>
      </c>
      <c r="E92" s="229" t="b">
        <v>1</v>
      </c>
      <c r="F92" s="119">
        <v>0.5840277777777778</v>
      </c>
      <c r="G92" s="192" t="b">
        <v>1</v>
      </c>
      <c r="H92" s="230" t="s">
        <v>1081</v>
      </c>
      <c r="I92" s="122" t="str">
        <f>IF(K92&gt;1,VLOOKUP(K92,DB!$A$4:$B$500,2,0),"")</f>
        <v>WAHQ</v>
      </c>
      <c r="J92" s="123" t="str">
        <f>IF(L92&gt;1,VLOOKUP(L92,DB!$A$4:$B$500,2,0),"")</f>
        <v>WARR</v>
      </c>
      <c r="K92" s="124" t="s">
        <v>147</v>
      </c>
      <c r="L92" s="120" t="s">
        <v>216</v>
      </c>
      <c r="M92" s="115" t="str">
        <f>IF(B92&gt;1,VLOOKUP(B92,DB!$D$4:$F$800,3,0),"")</f>
        <v>BATIK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47"/>
        <v/>
      </c>
      <c r="U92" s="64" t="str">
        <f t="shared" si="39"/>
        <v/>
      </c>
      <c r="V92" s="237" t="s">
        <v>1204</v>
      </c>
      <c r="W92" s="238" t="str">
        <f t="shared" si="5"/>
        <v>N-939AP</v>
      </c>
      <c r="X92" s="239" t="str">
        <f t="shared" si="6"/>
        <v>GLEX</v>
      </c>
      <c r="Y92" s="240" t="str">
        <f t="shared" si="7"/>
        <v>BIOMANTARA</v>
      </c>
      <c r="Z92" s="104" t="b">
        <v>1</v>
      </c>
      <c r="AA92" s="64"/>
      <c r="AC92" s="133"/>
      <c r="AD92" s="133">
        <f t="shared" si="40"/>
        <v>0.54375</v>
      </c>
      <c r="AE92" s="133">
        <f t="shared" si="41"/>
        <v>0.5840277778</v>
      </c>
    </row>
    <row r="93">
      <c r="A93" s="168">
        <v>76.0</v>
      </c>
      <c r="B93" s="168" t="s">
        <v>100</v>
      </c>
      <c r="C93" s="146" t="str">
        <f>IF(B93&gt;1,VLOOKUP(B93,DB!$D$4:$E$800,2,0),"")</f>
        <v>A 320</v>
      </c>
      <c r="D93" s="259">
        <v>0.55625</v>
      </c>
      <c r="E93" s="231" t="b">
        <v>1</v>
      </c>
      <c r="F93" s="148">
        <v>0.6020833333333333</v>
      </c>
      <c r="G93" s="190" t="b">
        <v>1</v>
      </c>
      <c r="H93" s="228" t="s">
        <v>1084</v>
      </c>
      <c r="I93" s="152" t="str">
        <f>IF(K93&gt;1,VLOOKUP(K93,DB!$A$4:$B$500,2,0),"")</f>
        <v>WARR</v>
      </c>
      <c r="J93" s="153" t="str">
        <f>IF(L93&gt;1,VLOOKUP(L93,DB!$A$4:$B$500,2,0),"")</f>
        <v>WIPP</v>
      </c>
      <c r="K93" s="169" t="s">
        <v>218</v>
      </c>
      <c r="L93" s="150" t="s">
        <v>152</v>
      </c>
      <c r="M93" s="168" t="str">
        <f>IF(B93&gt;1,VLOOKUP(B93,DB!$D$4:$F$800,3,0),"")</f>
        <v>BATIK AIR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47"/>
        <v/>
      </c>
      <c r="U93" s="64" t="str">
        <f t="shared" si="39"/>
        <v/>
      </c>
      <c r="V93" s="158" t="s">
        <v>1205</v>
      </c>
      <c r="W93" s="159" t="str">
        <f t="shared" si="5"/>
        <v>N-577QT</v>
      </c>
      <c r="X93" s="160" t="str">
        <f t="shared" si="6"/>
        <v>FAL 900</v>
      </c>
      <c r="Y93" s="161" t="str">
        <f t="shared" si="7"/>
        <v>AFM</v>
      </c>
      <c r="Z93" s="104" t="b">
        <v>1</v>
      </c>
      <c r="AA93" s="64"/>
      <c r="AC93" s="133"/>
      <c r="AD93" s="133">
        <f t="shared" si="40"/>
        <v>0.55625</v>
      </c>
      <c r="AE93" s="133">
        <f t="shared" si="41"/>
        <v>0.6020833333</v>
      </c>
    </row>
    <row r="94">
      <c r="A94" s="115">
        <v>77.0</v>
      </c>
      <c r="B94" s="115" t="s">
        <v>305</v>
      </c>
      <c r="C94" s="117" t="str">
        <f>IF(B94&gt;1,VLOOKUP(B94,DB!$D$4:$E$800,2,0),"")</f>
        <v>A 320</v>
      </c>
      <c r="D94" s="252">
        <v>0.5715277777777777</v>
      </c>
      <c r="E94" s="229" t="b">
        <v>1</v>
      </c>
      <c r="F94" s="119">
        <v>0.6060448958305642</v>
      </c>
      <c r="G94" s="192" t="b">
        <v>1</v>
      </c>
      <c r="H94" s="230" t="s">
        <v>1077</v>
      </c>
      <c r="I94" s="122" t="str">
        <f>IF(K94&gt;1,VLOOKUP(K94,DB!$A$4:$B$500,2,0),"")</f>
        <v>WAHQ</v>
      </c>
      <c r="J94" s="123" t="str">
        <f>IF(L94&gt;1,VLOOKUP(L94,DB!$A$4:$B$500,2,0),"")</f>
        <v>WAHS</v>
      </c>
      <c r="K94" s="124" t="s">
        <v>235</v>
      </c>
      <c r="L94" s="120" t="s">
        <v>262</v>
      </c>
      <c r="M94" s="115" t="str">
        <f>IF(B94&gt;1,VLOOKUP(B94,DB!$D$4:$F$800,3,0),"")</f>
        <v>BATIK AIR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47"/>
        <v/>
      </c>
      <c r="U94" s="64" t="str">
        <f t="shared" si="39"/>
        <v/>
      </c>
      <c r="V94" s="129" t="s">
        <v>1207</v>
      </c>
      <c r="W94" s="130" t="str">
        <f t="shared" si="5"/>
        <v>PK-BON</v>
      </c>
      <c r="X94" s="131" t="str">
        <f t="shared" si="6"/>
        <v>G IV</v>
      </c>
      <c r="Y94" s="132" t="str">
        <f t="shared" si="7"/>
        <v>JETSET</v>
      </c>
      <c r="Z94" s="104" t="b">
        <v>1</v>
      </c>
      <c r="AA94" s="64"/>
      <c r="AC94" s="133"/>
      <c r="AD94" s="133">
        <f t="shared" si="40"/>
        <v>0.5715277778</v>
      </c>
      <c r="AE94" s="133">
        <f t="shared" si="41"/>
        <v>0.6060448958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76</v>
      </c>
      <c r="C95" s="146" t="str">
        <f>IF(B95&gt;1,VLOOKUP(B95,DB!$D$4:$E$800,2,0),"")</f>
        <v>A 320</v>
      </c>
      <c r="D95" s="259">
        <v>0.5763888888888888</v>
      </c>
      <c r="E95" s="231" t="b">
        <v>1</v>
      </c>
      <c r="F95" s="148">
        <v>0.6986111111111111</v>
      </c>
      <c r="G95" s="190" t="b">
        <v>1</v>
      </c>
      <c r="H95" s="228" t="s">
        <v>1079</v>
      </c>
      <c r="I95" s="152" t="str">
        <f>IF(K95&gt;1,VLOOKUP(K95,DB!$A$4:$B$500,2,0),"")</f>
        <v>WADD</v>
      </c>
      <c r="J95" s="153" t="str">
        <f>IF(L95&gt;1,VLOOKUP(L95,DB!$A$4:$B$500,2,0),"")</f>
        <v>WIPP</v>
      </c>
      <c r="K95" s="169" t="s">
        <v>189</v>
      </c>
      <c r="L95" s="150" t="s">
        <v>167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47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0.5763888889</v>
      </c>
      <c r="AE95" s="133">
        <f t="shared" si="41"/>
        <v>0.6986111111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78</v>
      </c>
      <c r="C96" s="117" t="str">
        <f>IF(B96&gt;1,VLOOKUP(B96,DB!$D$4:$E$800,2,0),"")</f>
        <v>A 320</v>
      </c>
      <c r="D96" s="252">
        <v>0.5805555555555556</v>
      </c>
      <c r="E96" s="229" t="b">
        <v>1</v>
      </c>
      <c r="F96" s="119">
        <v>0.6118055555555556</v>
      </c>
      <c r="G96" s="192" t="b">
        <v>1</v>
      </c>
      <c r="H96" s="230" t="s">
        <v>1080</v>
      </c>
      <c r="I96" s="122" t="str">
        <f>IF(K96&gt;1,VLOOKUP(K96,DB!$A$4:$B$500,2,0),"")</f>
        <v>WARR</v>
      </c>
      <c r="J96" s="123" t="str">
        <f>IF(L96&gt;1,VLOOKUP(L96,DB!$A$4:$B$500,2,0),"")</f>
        <v>WARR</v>
      </c>
      <c r="K96" s="124" t="s">
        <v>226</v>
      </c>
      <c r="L96" s="120" t="s">
        <v>198</v>
      </c>
      <c r="M96" s="115" t="str">
        <f>IF(B96&gt;1,VLOOKUP(B96,DB!$D$4:$F$800,3,0),"")</f>
        <v>BATIK AIR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47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>
        <f t="shared" si="40"/>
        <v>0.5805555556</v>
      </c>
      <c r="AE96" s="133">
        <f t="shared" si="41"/>
        <v>0.6118055556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403</v>
      </c>
      <c r="C97" s="146" t="str">
        <f>IF(B97&gt;1,VLOOKUP(B97,DB!$D$4:$E$800,2,0),"")</f>
        <v>A 320</v>
      </c>
      <c r="D97" s="259">
        <v>0.5833333333333334</v>
      </c>
      <c r="E97" s="231" t="b">
        <v>1</v>
      </c>
      <c r="F97" s="148">
        <v>0.6212260300962953</v>
      </c>
      <c r="G97" s="190" t="b">
        <v>1</v>
      </c>
      <c r="H97" s="228" t="s">
        <v>1087</v>
      </c>
      <c r="I97" s="152" t="str">
        <f>IF(K97&gt;1,VLOOKUP(K97,DB!$A$4:$B$500,2,0),"")</f>
        <v>WIPP</v>
      </c>
      <c r="J97" s="153" t="str">
        <f>IF(L97&gt;1,VLOOKUP(L97,DB!$A$4:$B$500,2,0),"")</f>
        <v>WARR</v>
      </c>
      <c r="K97" s="169" t="s">
        <v>465</v>
      </c>
      <c r="L97" s="150" t="s">
        <v>495</v>
      </c>
      <c r="M97" s="168" t="str">
        <f>IF(B97&gt;1,VLOOKUP(B97,DB!$D$4:$F$800,3,0),"")</f>
        <v>CITILINK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47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0.5833333333</v>
      </c>
      <c r="AE97" s="133">
        <f t="shared" si="41"/>
        <v>0.6212260301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708</v>
      </c>
      <c r="C98" s="117" t="str">
        <f>IF(B98&gt;1,VLOOKUP(B98,DB!$D$4:$E$800,2,0),"")</f>
        <v>BBJ</v>
      </c>
      <c r="D98" s="252">
        <v>0.5659722222222222</v>
      </c>
      <c r="E98" s="229" t="b">
        <v>1</v>
      </c>
      <c r="F98" s="119">
        <v>0.6403320717581664</v>
      </c>
      <c r="G98" s="192" t="b">
        <v>1</v>
      </c>
      <c r="H98" s="230" t="s">
        <v>1092</v>
      </c>
      <c r="I98" s="219" t="s">
        <v>1140</v>
      </c>
      <c r="J98" s="120" t="s">
        <v>1178</v>
      </c>
      <c r="K98" s="124"/>
      <c r="L98" s="120"/>
      <c r="M98" s="115" t="str">
        <f>IF(B98&gt;1,VLOOKUP(B98,DB!$D$4:$F$800,3,0),"")</f>
        <v>JIP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47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0.5659722222</v>
      </c>
      <c r="AE98" s="133">
        <f t="shared" si="41"/>
        <v>0.6403320718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420</v>
      </c>
      <c r="C99" s="146" t="str">
        <f>IF(B99&gt;1,VLOOKUP(B99,DB!$D$4:$E$800,2,0),"")</f>
        <v>A 320</v>
      </c>
      <c r="D99" s="259">
        <v>0.6006944444444444</v>
      </c>
      <c r="E99" s="231" t="b">
        <v>1</v>
      </c>
      <c r="F99" s="148">
        <v>0.66875</v>
      </c>
      <c r="G99" s="190" t="b">
        <v>1</v>
      </c>
      <c r="H99" s="228" t="s">
        <v>1078</v>
      </c>
      <c r="I99" s="152" t="str">
        <f>IF(K99&gt;1,VLOOKUP(K99,DB!$A$4:$B$500,2,0),"")</f>
        <v>WAHI</v>
      </c>
      <c r="J99" s="153" t="str">
        <f>IF(L99&gt;1,VLOOKUP(L99,DB!$A$4:$B$500,2,0),"")</f>
        <v>WIMM</v>
      </c>
      <c r="K99" s="169" t="s">
        <v>469</v>
      </c>
      <c r="L99" s="150" t="s">
        <v>439</v>
      </c>
      <c r="M99" s="168" t="str">
        <f>IF(B99&gt;1,VLOOKUP(B99,DB!$D$4:$F$800,3,0),"")</f>
        <v>CITILINK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47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0.6006944444</v>
      </c>
      <c r="AE99" s="133">
        <f t="shared" si="41"/>
        <v>0.66875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299</v>
      </c>
      <c r="C100" s="117" t="str">
        <f>IF(B100&gt;1,VLOOKUP(B100,DB!$D$4:$E$800,2,0),"")</f>
        <v>A 320</v>
      </c>
      <c r="D100" s="252">
        <v>0.6087795949060819</v>
      </c>
      <c r="E100" s="229" t="b">
        <v>1</v>
      </c>
      <c r="F100" s="119">
        <v>0.6561850115758716</v>
      </c>
      <c r="G100" s="192" t="b">
        <v>1</v>
      </c>
      <c r="H100" s="230" t="s">
        <v>1081</v>
      </c>
      <c r="I100" s="122" t="str">
        <f>IF(K100&gt;1,VLOOKUP(K100,DB!$A$4:$B$500,2,0),"")</f>
        <v>WARA</v>
      </c>
      <c r="J100" s="123" t="str">
        <f>IF(L100&gt;1,VLOOKUP(L100,DB!$A$4:$B$500,2,0),"")</f>
        <v>WADD</v>
      </c>
      <c r="K100" s="124" t="s">
        <v>269</v>
      </c>
      <c r="L100" s="120" t="s">
        <v>196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47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0.6087795949</v>
      </c>
      <c r="AE100" s="133">
        <f t="shared" si="41"/>
        <v>0.6561850116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827</v>
      </c>
      <c r="C101" s="146" t="str">
        <f>IF(B101&gt;1,VLOOKUP(B101,DB!$D$4:$E$800,2,0),"")</f>
        <v>B 733</v>
      </c>
      <c r="D101" s="259">
        <v>0.6326388888888889</v>
      </c>
      <c r="E101" s="231" t="b">
        <v>1</v>
      </c>
      <c r="F101" s="148">
        <v>0.7076388888888889</v>
      </c>
      <c r="G101" s="190" t="b">
        <v>1</v>
      </c>
      <c r="H101" s="228" t="s">
        <v>1097</v>
      </c>
      <c r="I101" s="152" t="str">
        <f>IF(K101&gt;1,VLOOKUP(K101,DB!$A$4:$B$500,2,0),"")</f>
        <v>WAGG</v>
      </c>
      <c r="J101" s="153" t="str">
        <f>IF(L101&gt;1,VLOOKUP(L101,DB!$A$4:$B$500,2,0),"")</f>
        <v>WALL</v>
      </c>
      <c r="K101" s="169" t="s">
        <v>304</v>
      </c>
      <c r="L101" s="150" t="s">
        <v>349</v>
      </c>
      <c r="M101" s="168" t="str">
        <f>IF(B101&gt;1,VLOOKUP(B101,DB!$D$4:$F$800,3,0),"")</f>
        <v>TRIGANA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47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0.6326388889</v>
      </c>
      <c r="AE101" s="133">
        <f t="shared" si="41"/>
        <v>0.7076388889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1060</v>
      </c>
      <c r="C102" s="117" t="str">
        <f>IF(B102&gt;1,VLOOKUP(B102,DB!$D$4:$E$800,2,0),"")</f>
        <v>FAL 900</v>
      </c>
      <c r="D102" s="252">
        <v>0.6201388888888889</v>
      </c>
      <c r="E102" s="229" t="b">
        <v>1</v>
      </c>
      <c r="F102" s="119">
        <v>0.6625</v>
      </c>
      <c r="G102" s="192" t="b">
        <v>1</v>
      </c>
      <c r="H102" s="230" t="s">
        <v>1096</v>
      </c>
      <c r="I102" s="219" t="s">
        <v>1327</v>
      </c>
      <c r="J102" s="120" t="s">
        <v>1205</v>
      </c>
      <c r="K102" s="124"/>
      <c r="L102" s="120"/>
      <c r="M102" s="115" t="s">
        <v>1153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47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38</v>
      </c>
      <c r="AA102" s="14"/>
      <c r="AD102" s="133">
        <f t="shared" si="40"/>
        <v>0.6201388889</v>
      </c>
      <c r="AE102" s="133">
        <f t="shared" si="41"/>
        <v>0.6625</v>
      </c>
    </row>
    <row r="103">
      <c r="A103" s="168">
        <v>86.0</v>
      </c>
      <c r="B103" s="168" t="s">
        <v>696</v>
      </c>
      <c r="C103" s="146" t="str">
        <f>IF(B103&gt;1,VLOOKUP(B103,DB!$D$4:$E$800,2,0),"")</f>
        <v>EMB 135</v>
      </c>
      <c r="D103" s="259">
        <v>0.6368055555555555</v>
      </c>
      <c r="E103" s="231" t="b">
        <v>1</v>
      </c>
      <c r="F103" s="148">
        <v>0.6451388888888889</v>
      </c>
      <c r="G103" s="190" t="b">
        <v>1</v>
      </c>
      <c r="H103" s="228" t="s">
        <v>1100</v>
      </c>
      <c r="I103" s="221" t="s">
        <v>75</v>
      </c>
      <c r="J103" s="150" t="s">
        <v>1171</v>
      </c>
      <c r="K103" s="169"/>
      <c r="L103" s="150"/>
      <c r="M103" s="168" t="str">
        <f>IF(B103&gt;1,VLOOKUP(B103,DB!$D$4:$F$800,3,0),"")</f>
        <v>IAT</v>
      </c>
      <c r="N103" s="336" t="s">
        <v>1286</v>
      </c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47"/>
        <v/>
      </c>
      <c r="U103" s="64" t="str">
        <f t="shared" si="39"/>
        <v/>
      </c>
      <c r="Z103" s="270">
        <f>Z102-'22'!Z102</f>
        <v>-3</v>
      </c>
      <c r="AC103" s="133"/>
      <c r="AD103" s="133">
        <f t="shared" si="40"/>
        <v>0.6368055556</v>
      </c>
      <c r="AE103" s="133">
        <f t="shared" si="41"/>
        <v>0.6451388889</v>
      </c>
    </row>
    <row r="104">
      <c r="A104" s="115">
        <v>87.0</v>
      </c>
      <c r="B104" s="115" t="s">
        <v>413</v>
      </c>
      <c r="C104" s="117" t="str">
        <f>IF(B104&gt;1,VLOOKUP(B104,DB!$D$4:$E$800,2,0),"")</f>
        <v>A 320</v>
      </c>
      <c r="D104" s="252">
        <v>0.7027777777777777</v>
      </c>
      <c r="E104" s="229" t="b">
        <v>1</v>
      </c>
      <c r="F104" s="119">
        <v>0.7423611111111111</v>
      </c>
      <c r="G104" s="192" t="b">
        <v>1</v>
      </c>
      <c r="H104" s="230" t="s">
        <v>1080</v>
      </c>
      <c r="I104" s="122" t="str">
        <f>IF(K104&gt;1,VLOOKUP(K104,DB!$A$4:$B$500,2,0),"")</f>
        <v>WARA</v>
      </c>
      <c r="J104" s="123" t="str">
        <f>IF(L104&gt;1,VLOOKUP(L104,DB!$A$4:$B$500,2,0),"")</f>
        <v>WARR</v>
      </c>
      <c r="K104" s="124" t="s">
        <v>485</v>
      </c>
      <c r="L104" s="120" t="s">
        <v>491</v>
      </c>
      <c r="M104" s="115" t="str">
        <f>IF(B104&gt;1,VLOOKUP(B104,DB!$D$4:$F$800,3,0),"")</f>
        <v>CITILINK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47"/>
        <v/>
      </c>
      <c r="U104" s="64" t="str">
        <f t="shared" si="39"/>
        <v/>
      </c>
      <c r="AC104" s="133"/>
      <c r="AD104" s="133">
        <f t="shared" si="40"/>
        <v>0.7027777778</v>
      </c>
      <c r="AE104" s="133">
        <f t="shared" si="41"/>
        <v>0.7423611111</v>
      </c>
    </row>
    <row r="105">
      <c r="A105" s="168">
        <v>88.0</v>
      </c>
      <c r="B105" s="168" t="s">
        <v>715</v>
      </c>
      <c r="C105" s="146" t="str">
        <f>IF(B105&gt;1,VLOOKUP(B105,DB!$D$4:$E$800,2,0),"")</f>
        <v>ATR 72</v>
      </c>
      <c r="D105" s="259">
        <v>0.7263888888888889</v>
      </c>
      <c r="E105" s="231" t="b">
        <v>1</v>
      </c>
      <c r="F105" s="148"/>
      <c r="G105" s="190" t="b">
        <v>0</v>
      </c>
      <c r="H105" s="228" t="s">
        <v>1076</v>
      </c>
      <c r="I105" s="152" t="str">
        <f>IF(K105&gt;1,VLOOKUP(K105,DB!$A$4:$B$500,2,0),"")</f>
        <v>WIDM</v>
      </c>
      <c r="J105" s="153" t="str">
        <f>IF(L105&gt;1,VLOOKUP(L105,DB!$A$4:$B$500,2,0),"")</f>
        <v/>
      </c>
      <c r="K105" s="169" t="s">
        <v>424</v>
      </c>
      <c r="L105" s="150"/>
      <c r="M105" s="168" t="str">
        <f>IF(B105&gt;1,VLOOKUP(B105,DB!$D$4:$F$800,3,0),"")</f>
        <v>PELITA</v>
      </c>
      <c r="N105" s="200"/>
      <c r="O105" s="155" t="str">
        <f t="shared" si="34"/>
        <v>RON</v>
      </c>
      <c r="Q105" s="64" t="str">
        <f t="shared" si="35"/>
        <v>A1</v>
      </c>
      <c r="R105" s="64" t="str">
        <f t="shared" si="36"/>
        <v>RON</v>
      </c>
      <c r="S105" s="64" t="str">
        <f t="shared" si="37"/>
        <v>ATR 72</v>
      </c>
      <c r="T105" s="64" t="str">
        <f t="shared" si="47"/>
        <v>PK-PAH</v>
      </c>
      <c r="U105" s="64" t="str">
        <f t="shared" si="39"/>
        <v>PELITA</v>
      </c>
      <c r="AC105" s="133"/>
      <c r="AD105" s="133">
        <f t="shared" si="40"/>
        <v>0.7263888889</v>
      </c>
      <c r="AE105" s="133" t="str">
        <f t="shared" si="41"/>
        <v>-</v>
      </c>
    </row>
    <row r="106">
      <c r="A106" s="115">
        <v>89.0</v>
      </c>
      <c r="B106" s="115" t="s">
        <v>751</v>
      </c>
      <c r="C106" s="117" t="str">
        <f>IF(B106&gt;1,VLOOKUP(B106,DB!$D$4:$E$800,2,0),"")</f>
        <v>GLEX</v>
      </c>
      <c r="D106" s="252">
        <v>0.7201388888888889</v>
      </c>
      <c r="E106" s="229" t="b">
        <v>1</v>
      </c>
      <c r="F106" s="119">
        <v>0.7409722222222223</v>
      </c>
      <c r="G106" s="192" t="b">
        <v>1</v>
      </c>
      <c r="H106" s="230" t="s">
        <v>1092</v>
      </c>
      <c r="I106" s="219" t="s">
        <v>1178</v>
      </c>
      <c r="J106" s="120" t="s">
        <v>1140</v>
      </c>
      <c r="K106" s="124"/>
      <c r="L106" s="120"/>
      <c r="M106" s="115" t="str">
        <f>IF(B106&gt;1,VLOOKUP(B106,DB!$D$4:$F$800,3,0),"")</f>
        <v>PREMI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47"/>
        <v/>
      </c>
      <c r="U106" s="64" t="str">
        <f t="shared" si="39"/>
        <v/>
      </c>
      <c r="AC106" s="133"/>
      <c r="AD106" s="133">
        <f t="shared" si="40"/>
        <v>0.7201388889</v>
      </c>
      <c r="AE106" s="133">
        <f t="shared" si="41"/>
        <v>0.7409722222</v>
      </c>
    </row>
    <row r="107">
      <c r="A107" s="168">
        <v>90.0</v>
      </c>
      <c r="B107" s="168" t="s">
        <v>340</v>
      </c>
      <c r="C107" s="146" t="str">
        <f>IF(B107&gt;1,VLOOKUP(B107,DB!$D$4:$E$800,2,0),"")</f>
        <v>ATR 72</v>
      </c>
      <c r="D107" s="259">
        <v>0.7138888888888889</v>
      </c>
      <c r="E107" s="231" t="b">
        <v>1</v>
      </c>
      <c r="F107" s="148"/>
      <c r="G107" s="190" t="b">
        <v>0</v>
      </c>
      <c r="H107" s="228" t="s">
        <v>1078</v>
      </c>
      <c r="I107" s="152" t="str">
        <f>IF(K107&gt;1,VLOOKUP(K107,DB!$A$4:$B$500,2,0),"")</f>
        <v>WAHH</v>
      </c>
      <c r="J107" s="153" t="str">
        <f>IF(L107&gt;1,VLOOKUP(L107,DB!$A$4:$B$500,2,0),"")</f>
        <v/>
      </c>
      <c r="K107" s="169" t="s">
        <v>539</v>
      </c>
      <c r="L107" s="150"/>
      <c r="M107" s="168" t="str">
        <f>IF(B107&gt;1,VLOOKUP(B107,DB!$D$4:$F$800,3,0),"")</f>
        <v>CITILINK</v>
      </c>
      <c r="N107" s="211"/>
      <c r="O107" s="155" t="str">
        <f t="shared" si="34"/>
        <v>RON</v>
      </c>
      <c r="Q107" s="64" t="str">
        <f t="shared" si="35"/>
        <v>A2</v>
      </c>
      <c r="R107" s="64" t="str">
        <f t="shared" si="36"/>
        <v>RON</v>
      </c>
      <c r="S107" s="64" t="str">
        <f t="shared" si="37"/>
        <v>ATR 72</v>
      </c>
      <c r="T107" s="64" t="str">
        <f t="shared" si="47"/>
        <v>PK-GJT</v>
      </c>
      <c r="U107" s="64" t="str">
        <f t="shared" si="39"/>
        <v>CITILINK</v>
      </c>
      <c r="AC107" s="133"/>
      <c r="AD107" s="133">
        <f t="shared" si="40"/>
        <v>0.7138888889</v>
      </c>
      <c r="AE107" s="133" t="str">
        <f t="shared" si="41"/>
        <v>-</v>
      </c>
    </row>
    <row r="108">
      <c r="A108" s="115">
        <v>91.0</v>
      </c>
      <c r="B108" s="115" t="s">
        <v>574</v>
      </c>
      <c r="C108" s="117" t="str">
        <f>IF(B108&gt;1,VLOOKUP(B108,DB!$D$4:$E$800,2,0),"")</f>
        <v>B 738</v>
      </c>
      <c r="D108" s="252">
        <v>0.7084834722190863</v>
      </c>
      <c r="E108" s="229" t="b">
        <v>1</v>
      </c>
      <c r="F108" s="119">
        <v>0.7548611111111111</v>
      </c>
      <c r="G108" s="192" t="b">
        <v>1</v>
      </c>
      <c r="H108" s="230" t="s">
        <v>1087</v>
      </c>
      <c r="I108" s="122" t="str">
        <f>IF(K108&gt;1,VLOOKUP(K108,DB!$A$4:$B$500,2,0),"")</f>
        <v>WARR</v>
      </c>
      <c r="J108" s="123" t="str">
        <f>IF(L108&gt;1,VLOOKUP(L108,DB!$A$4:$B$500,2,0),"")</f>
        <v>WIEE</v>
      </c>
      <c r="K108" s="124" t="s">
        <v>77</v>
      </c>
      <c r="L108" s="120" t="s">
        <v>69</v>
      </c>
      <c r="M108" s="115" t="str">
        <f>IF(B108&gt;1,VLOOKUP(B108,DB!$D$4:$F$800,3,0),"")</f>
        <v>GARUDA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47"/>
        <v/>
      </c>
      <c r="U108" s="64" t="str">
        <f t="shared" si="39"/>
        <v/>
      </c>
      <c r="AC108" s="133"/>
      <c r="AD108" s="133">
        <f t="shared" si="40"/>
        <v>0.7084834722</v>
      </c>
      <c r="AE108" s="133">
        <f t="shared" si="41"/>
        <v>0.7548611111</v>
      </c>
    </row>
    <row r="109">
      <c r="A109" s="168">
        <v>92.0</v>
      </c>
      <c r="B109" s="168" t="s">
        <v>352</v>
      </c>
      <c r="C109" s="146" t="str">
        <f>IF(B109&gt;1,VLOOKUP(B109,DB!$D$4:$E$800,2,0),"")</f>
        <v>A 320</v>
      </c>
      <c r="D109" s="259">
        <v>0.7159722222222222</v>
      </c>
      <c r="E109" s="231" t="b">
        <v>1</v>
      </c>
      <c r="F109" s="148">
        <v>0.7465277777777778</v>
      </c>
      <c r="G109" s="190" t="b">
        <v>1</v>
      </c>
      <c r="H109" s="228" t="s">
        <v>1084</v>
      </c>
      <c r="I109" s="152" t="str">
        <f>IF(K109&gt;1,VLOOKUP(K109,DB!$A$4:$B$500,2,0),"")</f>
        <v>WADD</v>
      </c>
      <c r="J109" s="153" t="str">
        <f>IF(L109&gt;1,VLOOKUP(L109,DB!$A$4:$B$500,2,0),"")</f>
        <v>WADD</v>
      </c>
      <c r="K109" s="169" t="s">
        <v>518</v>
      </c>
      <c r="L109" s="150" t="s">
        <v>516</v>
      </c>
      <c r="M109" s="168" t="str">
        <f>IF(B109&gt;1,VLOOKUP(B109,DB!$D$4:$F$800,3,0),"")</f>
        <v>CITILINK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47"/>
        <v/>
      </c>
      <c r="U109" s="64" t="str">
        <f t="shared" si="39"/>
        <v/>
      </c>
      <c r="AC109" s="133"/>
      <c r="AD109" s="133">
        <f t="shared" si="40"/>
        <v>0.7159722222</v>
      </c>
      <c r="AE109" s="133">
        <f t="shared" si="41"/>
        <v>0.7465277778</v>
      </c>
    </row>
    <row r="110">
      <c r="A110" s="115">
        <v>93.0</v>
      </c>
      <c r="B110" s="115" t="s">
        <v>787</v>
      </c>
      <c r="C110" s="117" t="str">
        <f>IF(B110&gt;1,VLOOKUP(B110,DB!$D$4:$E$800,2,0),"")</f>
        <v>B 735</v>
      </c>
      <c r="D110" s="252">
        <v>0.6541666666666667</v>
      </c>
      <c r="E110" s="229" t="b">
        <v>0</v>
      </c>
      <c r="F110" s="119"/>
      <c r="G110" s="192" t="b">
        <v>0</v>
      </c>
      <c r="H110" s="230" t="s">
        <v>1273</v>
      </c>
      <c r="I110" s="219" t="s">
        <v>23</v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>TNI AU</v>
      </c>
      <c r="N110" s="330" t="s">
        <v>1377</v>
      </c>
      <c r="O110" s="128" t="str">
        <f t="shared" si="34"/>
        <v>RON</v>
      </c>
      <c r="Q110" s="64" t="str">
        <f t="shared" si="35"/>
        <v>BASEOPS</v>
      </c>
      <c r="R110" s="64" t="str">
        <f t="shared" si="36"/>
        <v>RON</v>
      </c>
      <c r="S110" s="64" t="str">
        <f t="shared" si="37"/>
        <v>B 735</v>
      </c>
      <c r="T110" s="64" t="str">
        <f t="shared" si="47"/>
        <v>A-7307</v>
      </c>
      <c r="U110" s="64" t="str">
        <f t="shared" si="39"/>
        <v>TNI AU</v>
      </c>
      <c r="AC110" s="133"/>
      <c r="AD110" s="133">
        <f t="shared" si="40"/>
        <v>0.6541666667</v>
      </c>
      <c r="AE110" s="133" t="str">
        <f t="shared" si="41"/>
        <v>-</v>
      </c>
    </row>
    <row r="111">
      <c r="A111" s="168">
        <v>94.0</v>
      </c>
      <c r="B111" s="168" t="s">
        <v>1060</v>
      </c>
      <c r="C111" s="146" t="str">
        <f>IF(B111&gt;1,VLOOKUP(B111,DB!$D$4:$E$800,2,0),"")</f>
        <v>FAL 900</v>
      </c>
      <c r="D111" s="259">
        <v>0.6631944444444444</v>
      </c>
      <c r="E111" s="231" t="b">
        <v>1</v>
      </c>
      <c r="F111" s="148"/>
      <c r="G111" s="190" t="b">
        <v>0</v>
      </c>
      <c r="H111" s="228" t="s">
        <v>1205</v>
      </c>
      <c r="I111" s="221" t="s">
        <v>1096</v>
      </c>
      <c r="J111" s="153" t="str">
        <f>IF(L111&gt;1,VLOOKUP(L111,DB!$A$4:$B$500,2,0),"")</f>
        <v/>
      </c>
      <c r="K111" s="169"/>
      <c r="L111" s="150"/>
      <c r="M111" s="168" t="s">
        <v>1153</v>
      </c>
      <c r="N111" s="211"/>
      <c r="O111" s="155" t="str">
        <f t="shared" si="34"/>
        <v>RON</v>
      </c>
      <c r="Q111" s="64" t="str">
        <f t="shared" si="35"/>
        <v>RW02</v>
      </c>
      <c r="R111" s="64" t="str">
        <f t="shared" si="36"/>
        <v>RON</v>
      </c>
      <c r="S111" s="64" t="str">
        <f t="shared" si="37"/>
        <v>FAL 900</v>
      </c>
      <c r="T111" s="64" t="str">
        <f t="shared" si="47"/>
        <v>N-577QT</v>
      </c>
      <c r="U111" s="64" t="str">
        <f t="shared" si="39"/>
        <v>AFM</v>
      </c>
      <c r="AC111" s="133"/>
      <c r="AD111" s="133">
        <f t="shared" si="40"/>
        <v>0.6631944444</v>
      </c>
      <c r="AE111" s="133" t="str">
        <f t="shared" si="41"/>
        <v>-</v>
      </c>
    </row>
    <row r="112">
      <c r="A112" s="115">
        <v>95.0</v>
      </c>
      <c r="B112" s="115" t="s">
        <v>312</v>
      </c>
      <c r="C112" s="117" t="str">
        <f>IF(B112&gt;1,VLOOKUP(B112,DB!$D$4:$E$800,2,0),"")</f>
        <v>A 320</v>
      </c>
      <c r="D112" s="252">
        <v>0.7347222222222223</v>
      </c>
      <c r="E112" s="229" t="b">
        <v>1</v>
      </c>
      <c r="F112" s="119">
        <v>0.7666666666666667</v>
      </c>
      <c r="G112" s="192" t="b">
        <v>1</v>
      </c>
      <c r="H112" s="230" t="s">
        <v>1077</v>
      </c>
      <c r="I112" s="122" t="str">
        <f>IF(K112&gt;1,VLOOKUP(K112,DB!$A$4:$B$500,2,0),"")</f>
        <v>WARR</v>
      </c>
      <c r="J112" s="123" t="str">
        <f>IF(L112&gt;1,VLOOKUP(L112,DB!$A$4:$B$500,2,0),"")</f>
        <v>WAHI</v>
      </c>
      <c r="K112" s="124" t="s">
        <v>214</v>
      </c>
      <c r="L112" s="120" t="s">
        <v>249</v>
      </c>
      <c r="M112" s="115" t="str">
        <f>IF(B112&gt;1,VLOOKUP(B112,DB!$D$4:$F$800,3,0),"")</f>
        <v>BATIK AIR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47"/>
        <v/>
      </c>
      <c r="U112" s="64" t="str">
        <f t="shared" si="39"/>
        <v/>
      </c>
      <c r="AC112" s="133"/>
      <c r="AD112" s="133">
        <f t="shared" si="40"/>
        <v>0.7347222222</v>
      </c>
      <c r="AE112" s="133">
        <f t="shared" si="41"/>
        <v>0.7666666667</v>
      </c>
    </row>
    <row r="113">
      <c r="A113" s="168">
        <v>96.0</v>
      </c>
      <c r="B113" s="168" t="s">
        <v>305</v>
      </c>
      <c r="C113" s="146" t="str">
        <f>IF(B113&gt;1,VLOOKUP(B113,DB!$D$4:$E$800,2,0),"")</f>
        <v>A 320</v>
      </c>
      <c r="D113" s="259">
        <v>0.7298611111111111</v>
      </c>
      <c r="E113" s="231" t="b">
        <v>1</v>
      </c>
      <c r="F113" s="148">
        <v>0.7826388888888889</v>
      </c>
      <c r="G113" s="190" t="b">
        <v>1</v>
      </c>
      <c r="H113" s="228" t="s">
        <v>1079</v>
      </c>
      <c r="I113" s="152" t="str">
        <f>IF(K113&gt;1,VLOOKUP(K113,DB!$A$4:$B$500,2,0),"")</f>
        <v>WAHS</v>
      </c>
      <c r="J113" s="153" t="str">
        <f>IF(L113&gt;1,VLOOKUP(L113,DB!$A$4:$B$500,2,0),"")</f>
        <v>WIBB</v>
      </c>
      <c r="K113" s="169" t="s">
        <v>260</v>
      </c>
      <c r="L113" s="150" t="s">
        <v>177</v>
      </c>
      <c r="M113" s="168" t="str">
        <f>IF(B113&gt;1,VLOOKUP(B113,DB!$D$4:$F$800,3,0),"")</f>
        <v>BATIK AIR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47"/>
        <v/>
      </c>
      <c r="U113" s="64" t="str">
        <f t="shared" si="39"/>
        <v/>
      </c>
      <c r="AC113" s="133"/>
      <c r="AD113" s="133">
        <f t="shared" si="40"/>
        <v>0.7298611111</v>
      </c>
      <c r="AE113" s="133">
        <f t="shared" si="41"/>
        <v>0.7826388889</v>
      </c>
    </row>
    <row r="114">
      <c r="A114" s="115">
        <v>97.0</v>
      </c>
      <c r="B114" s="115" t="s">
        <v>921</v>
      </c>
      <c r="C114" s="117" t="str">
        <f>IF(B114&gt;1,VLOOKUP(B114,DB!$D$4:$E$800,2,0),"")</f>
        <v>EMB 135</v>
      </c>
      <c r="D114" s="252">
        <v>0.7222222222222222</v>
      </c>
      <c r="E114" s="229" t="b">
        <v>1</v>
      </c>
      <c r="F114" s="119">
        <v>0.8013888888888889</v>
      </c>
      <c r="G114" s="192" t="b">
        <v>1</v>
      </c>
      <c r="H114" s="230" t="s">
        <v>1100</v>
      </c>
      <c r="I114" s="219" t="s">
        <v>1288</v>
      </c>
      <c r="J114" s="120" t="s">
        <v>1385</v>
      </c>
      <c r="K114" s="124"/>
      <c r="L114" s="120"/>
      <c r="M114" s="115" t="s">
        <v>1138</v>
      </c>
      <c r="N114" s="330" t="s">
        <v>1254</v>
      </c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47"/>
        <v/>
      </c>
      <c r="U114" s="64" t="str">
        <f t="shared" si="39"/>
        <v/>
      </c>
      <c r="AC114" s="133"/>
      <c r="AD114" s="133">
        <f t="shared" si="40"/>
        <v>0.7222222222</v>
      </c>
      <c r="AE114" s="133">
        <f t="shared" si="41"/>
        <v>0.8013888889</v>
      </c>
    </row>
    <row r="115">
      <c r="A115" s="168">
        <v>98.0</v>
      </c>
      <c r="B115" s="168" t="s">
        <v>100</v>
      </c>
      <c r="C115" s="146" t="str">
        <f>IF(B115&gt;1,VLOOKUP(B115,DB!$D$4:$E$800,2,0),"")</f>
        <v>A 320</v>
      </c>
      <c r="D115" s="259">
        <v>0.7430555555555556</v>
      </c>
      <c r="E115" s="231" t="b">
        <v>1</v>
      </c>
      <c r="F115" s="148">
        <v>0.7854166666666667</v>
      </c>
      <c r="G115" s="190" t="b">
        <v>1</v>
      </c>
      <c r="H115" s="228" t="s">
        <v>1085</v>
      </c>
      <c r="I115" s="152" t="str">
        <f>IF(K115&gt;1,VLOOKUP(K115,DB!$A$4:$B$500,2,0),"")</f>
        <v>WIPP</v>
      </c>
      <c r="J115" s="153" t="str">
        <f>IF(L115&gt;1,VLOOKUP(L115,DB!$A$4:$B$500,2,0),"")</f>
        <v>WARR</v>
      </c>
      <c r="K115" s="169" t="s">
        <v>155</v>
      </c>
      <c r="L115" s="150" t="s">
        <v>202</v>
      </c>
      <c r="M115" s="168" t="str">
        <f>IF(B115&gt;1,VLOOKUP(B115,DB!$D$4:$F$800,3,0),"")</f>
        <v>BATIK AIR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47"/>
        <v/>
      </c>
      <c r="U115" s="64" t="str">
        <f t="shared" si="39"/>
        <v/>
      </c>
      <c r="AC115" s="133"/>
      <c r="AD115" s="133">
        <f t="shared" si="40"/>
        <v>0.7430555556</v>
      </c>
      <c r="AE115" s="133">
        <f t="shared" si="41"/>
        <v>0.7854166667</v>
      </c>
    </row>
    <row r="116">
      <c r="A116" s="115">
        <v>99.0</v>
      </c>
      <c r="B116" s="115" t="s">
        <v>822</v>
      </c>
      <c r="C116" s="117" t="str">
        <f>IF(B116&gt;1,VLOOKUP(B116,DB!$D$4:$E$800,2,0),"")</f>
        <v>B 733</v>
      </c>
      <c r="D116" s="252">
        <v>0.75</v>
      </c>
      <c r="E116" s="229" t="b">
        <v>1</v>
      </c>
      <c r="F116" s="119">
        <v>0.875</v>
      </c>
      <c r="G116" s="192" t="b">
        <v>1</v>
      </c>
      <c r="H116" s="230" t="s">
        <v>1101</v>
      </c>
      <c r="I116" s="122" t="str">
        <f>IF(K116&gt;1,VLOOKUP(K116,DB!$A$4:$B$500,2,0),"")</f>
        <v>WBKL</v>
      </c>
      <c r="J116" s="123" t="str">
        <f>IF(L116&gt;1,VLOOKUP(L116,DB!$A$4:$B$500,2,0),"")</f>
        <v>WIMM</v>
      </c>
      <c r="K116" s="124" t="s">
        <v>632</v>
      </c>
      <c r="L116" s="120" t="s">
        <v>111</v>
      </c>
      <c r="M116" s="115" t="str">
        <f>IF(B116&gt;1,VLOOKUP(B116,DB!$D$4:$F$800,3,0),"")</f>
        <v>TRI MG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47"/>
        <v/>
      </c>
      <c r="U116" s="64" t="str">
        <f t="shared" si="39"/>
        <v/>
      </c>
      <c r="AC116" s="133"/>
      <c r="AD116" s="133">
        <f t="shared" si="40"/>
        <v>0.75</v>
      </c>
      <c r="AE116" s="133">
        <f t="shared" si="41"/>
        <v>0.875</v>
      </c>
    </row>
    <row r="117">
      <c r="A117" s="168">
        <v>100.0</v>
      </c>
      <c r="B117" s="168" t="s">
        <v>969</v>
      </c>
      <c r="C117" s="146" t="str">
        <f>IF(B117&gt;1,VLOOKUP(B117,DB!$D$4:$E$800,2,0),"")</f>
        <v>ATR 72</v>
      </c>
      <c r="D117" s="259">
        <v>0.7395833333333334</v>
      </c>
      <c r="E117" s="231" t="b">
        <v>1</v>
      </c>
      <c r="F117" s="148">
        <v>0.7888888888888889</v>
      </c>
      <c r="G117" s="190" t="b">
        <v>1</v>
      </c>
      <c r="H117" s="228" t="s">
        <v>1088</v>
      </c>
      <c r="I117" s="221" t="s">
        <v>1383</v>
      </c>
      <c r="J117" s="150" t="s">
        <v>1197</v>
      </c>
      <c r="K117" s="169"/>
      <c r="L117" s="172"/>
      <c r="M117" s="168" t="s">
        <v>1134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47"/>
        <v/>
      </c>
      <c r="U117" s="64" t="str">
        <f t="shared" si="39"/>
        <v/>
      </c>
      <c r="AC117" s="133"/>
      <c r="AD117" s="133">
        <f t="shared" si="40"/>
        <v>0.7395833333</v>
      </c>
      <c r="AE117" s="133">
        <f t="shared" si="41"/>
        <v>0.7888888889</v>
      </c>
    </row>
    <row r="118">
      <c r="A118" s="115">
        <v>101.0</v>
      </c>
      <c r="B118" s="115" t="s">
        <v>785</v>
      </c>
      <c r="C118" s="117" t="str">
        <f>IF(B118&gt;1,VLOOKUP(B118,DB!$D$4:$E$800,2,0),"")</f>
        <v>B 735</v>
      </c>
      <c r="D118" s="252" t="s">
        <v>7</v>
      </c>
      <c r="E118" s="229" t="b">
        <v>0</v>
      </c>
      <c r="F118" s="119">
        <v>0.6944444444444444</v>
      </c>
      <c r="G118" s="192" t="b">
        <v>0</v>
      </c>
      <c r="H118" s="230" t="s">
        <v>1273</v>
      </c>
      <c r="I118" s="122" t="str">
        <f>IF(K118&gt;1,VLOOKUP(K118,DB!$A$4:$B$500,2,0),"")</f>
        <v>EX RON</v>
      </c>
      <c r="J118" s="120" t="s">
        <v>148</v>
      </c>
      <c r="K118" s="124" t="s">
        <v>7</v>
      </c>
      <c r="L118" s="120" t="s">
        <v>1261</v>
      </c>
      <c r="M118" s="115" t="str">
        <f>IF(B118&gt;1,VLOOKUP(B118,DB!$D$4:$F$800,3,0),"")</f>
        <v>TNI AU</v>
      </c>
      <c r="N118" s="220" t="s">
        <v>1386</v>
      </c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47"/>
        <v/>
      </c>
      <c r="U118" s="64" t="str">
        <f t="shared" si="39"/>
        <v/>
      </c>
      <c r="AC118" s="133"/>
      <c r="AD118" s="133" t="str">
        <f t="shared" si="40"/>
        <v>-</v>
      </c>
      <c r="AE118" s="133">
        <f t="shared" si="41"/>
        <v>0.6944444444</v>
      </c>
    </row>
    <row r="119">
      <c r="A119" s="168">
        <v>102.0</v>
      </c>
      <c r="B119" s="168" t="s">
        <v>78</v>
      </c>
      <c r="C119" s="146" t="str">
        <f>IF(B119&gt;1,VLOOKUP(B119,DB!$D$4:$E$800,2,0),"")</f>
        <v>A 320</v>
      </c>
      <c r="D119" s="259">
        <v>0.7583333333333333</v>
      </c>
      <c r="E119" s="231" t="b">
        <v>1</v>
      </c>
      <c r="F119" s="148">
        <v>0.7868055555555555</v>
      </c>
      <c r="G119" s="190" t="b">
        <v>1</v>
      </c>
      <c r="H119" s="228" t="s">
        <v>1080</v>
      </c>
      <c r="I119" s="152" t="str">
        <f>IF(K119&gt;1,VLOOKUP(K119,DB!$A$4:$B$500,2,0),"")</f>
        <v>WARR</v>
      </c>
      <c r="J119" s="153" t="str">
        <f>IF(L119&gt;1,VLOOKUP(L119,DB!$A$4:$B$500,2,0),"")</f>
        <v>WARR</v>
      </c>
      <c r="K119" s="169" t="s">
        <v>210</v>
      </c>
      <c r="L119" s="150" t="s">
        <v>224</v>
      </c>
      <c r="M119" s="168" t="str">
        <f>IF(B119&gt;1,VLOOKUP(B119,DB!$D$4:$F$800,3,0),"")</f>
        <v>BATIK AIR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47"/>
        <v/>
      </c>
      <c r="U119" s="64" t="str">
        <f t="shared" si="39"/>
        <v/>
      </c>
      <c r="AC119" s="133"/>
      <c r="AD119" s="133">
        <f t="shared" si="40"/>
        <v>0.7583333333</v>
      </c>
      <c r="AE119" s="133">
        <f t="shared" si="41"/>
        <v>0.7868055556</v>
      </c>
    </row>
    <row r="120">
      <c r="A120" s="115">
        <v>103.0</v>
      </c>
      <c r="B120" s="115" t="s">
        <v>890</v>
      </c>
      <c r="C120" s="117" t="str">
        <f>IF(B120&gt;1,VLOOKUP(B120,DB!$D$4:$E$800,2,0),"")</f>
        <v>C 208</v>
      </c>
      <c r="D120" s="252">
        <v>0.73125</v>
      </c>
      <c r="E120" s="229" t="b">
        <v>1</v>
      </c>
      <c r="F120" s="119">
        <v>0.8756944444444444</v>
      </c>
      <c r="G120" s="192" t="b">
        <v>1</v>
      </c>
      <c r="H120" s="230" t="s">
        <v>1148</v>
      </c>
      <c r="I120" s="219" t="s">
        <v>1275</v>
      </c>
      <c r="J120" s="120" t="s">
        <v>1218</v>
      </c>
      <c r="K120" s="124"/>
      <c r="L120" s="120"/>
      <c r="M120" s="115" t="s">
        <v>759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47"/>
        <v/>
      </c>
      <c r="U120" s="64" t="str">
        <f t="shared" si="39"/>
        <v/>
      </c>
      <c r="AC120" s="133"/>
      <c r="AD120" s="133">
        <f t="shared" si="40"/>
        <v>0.73125</v>
      </c>
      <c r="AE120" s="133">
        <f t="shared" si="41"/>
        <v>0.8756944444</v>
      </c>
    </row>
    <row r="121">
      <c r="A121" s="168">
        <v>104.0</v>
      </c>
      <c r="B121" s="168" t="s">
        <v>24</v>
      </c>
      <c r="C121" s="146" t="str">
        <f>IF(B121&gt;1,VLOOKUP(B121,DB!$D$4:$E$800,2,0),"")</f>
        <v>B 733</v>
      </c>
      <c r="D121" s="259">
        <v>0.7916666666666666</v>
      </c>
      <c r="E121" s="231" t="b">
        <v>1</v>
      </c>
      <c r="F121" s="148">
        <v>0.9194444444444444</v>
      </c>
      <c r="G121" s="190" t="b">
        <v>1</v>
      </c>
      <c r="H121" s="228" t="s">
        <v>1097</v>
      </c>
      <c r="I121" s="221" t="s">
        <v>35</v>
      </c>
      <c r="J121" s="150" t="s">
        <v>23</v>
      </c>
      <c r="K121" s="169"/>
      <c r="L121" s="150"/>
      <c r="M121" s="168" t="str">
        <f>IF(B121&gt;1,VLOOKUP(B121,DB!$D$4:$F$800,3,0),"")</f>
        <v>AIRNESIA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47"/>
        <v/>
      </c>
      <c r="U121" s="64" t="str">
        <f t="shared" si="39"/>
        <v/>
      </c>
      <c r="AC121" s="133"/>
      <c r="AD121" s="133">
        <f t="shared" si="40"/>
        <v>0.7916666667</v>
      </c>
      <c r="AE121" s="133">
        <f t="shared" si="41"/>
        <v>0.9194444444</v>
      </c>
    </row>
    <row r="122">
      <c r="A122" s="115">
        <v>105.0</v>
      </c>
      <c r="B122" s="115" t="s">
        <v>186</v>
      </c>
      <c r="C122" s="117" t="str">
        <f>IF(B122&gt;1,VLOOKUP(B122,DB!$D$4:$E$800,2,0),"")</f>
        <v>A 320</v>
      </c>
      <c r="D122" s="252">
        <v>0.7951388888888888</v>
      </c>
      <c r="E122" s="229" t="b">
        <v>1</v>
      </c>
      <c r="F122" s="119">
        <v>0.8243055555555555</v>
      </c>
      <c r="G122" s="192" t="b">
        <v>1</v>
      </c>
      <c r="H122" s="230" t="s">
        <v>1084</v>
      </c>
      <c r="I122" s="122" t="str">
        <f>IF(K122&gt;1,VLOOKUP(K122,DB!$A$4:$B$500,2,0),"")</f>
        <v>WIEE</v>
      </c>
      <c r="J122" s="123" t="str">
        <f>IF(L122&gt;1,VLOOKUP(L122,DB!$A$4:$B$500,2,0),"")</f>
        <v>WIPP</v>
      </c>
      <c r="K122" s="124" t="s">
        <v>181</v>
      </c>
      <c r="L122" s="120" t="s">
        <v>161</v>
      </c>
      <c r="M122" s="115" t="str">
        <f>IF(B122&gt;1,VLOOKUP(B122,DB!$D$4:$F$800,3,0),"")</f>
        <v>BATIK AIR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47"/>
        <v/>
      </c>
      <c r="U122" s="64" t="str">
        <f t="shared" si="39"/>
        <v/>
      </c>
      <c r="AC122" s="133"/>
      <c r="AD122" s="133">
        <f t="shared" si="40"/>
        <v>0.7951388889</v>
      </c>
      <c r="AE122" s="133">
        <f t="shared" si="41"/>
        <v>0.8243055556</v>
      </c>
    </row>
    <row r="123">
      <c r="A123" s="168">
        <v>106.0</v>
      </c>
      <c r="B123" s="168" t="s">
        <v>823</v>
      </c>
      <c r="C123" s="146" t="str">
        <f>IF(B123&gt;1,VLOOKUP(B123,DB!$D$4:$E$800,2,0),"")</f>
        <v>B 733</v>
      </c>
      <c r="D123" s="259">
        <v>0.7944444444444444</v>
      </c>
      <c r="E123" s="231" t="b">
        <v>1</v>
      </c>
      <c r="F123" s="148">
        <v>0.9055555555555556</v>
      </c>
      <c r="G123" s="190" t="b">
        <v>1</v>
      </c>
      <c r="H123" s="228" t="s">
        <v>1093</v>
      </c>
      <c r="I123" s="152" t="str">
        <f>IF(K123&gt;1,VLOOKUP(K123,DB!$A$4:$B$500,2,0),"")</f>
        <v>WIDN</v>
      </c>
      <c r="J123" s="153" t="str">
        <f>IF(L123&gt;1,VLOOKUP(L123,DB!$A$4:$B$500,2,0),"")</f>
        <v>WAAA</v>
      </c>
      <c r="K123" s="169" t="s">
        <v>316</v>
      </c>
      <c r="L123" s="150" t="s">
        <v>335</v>
      </c>
      <c r="M123" s="168" t="str">
        <f>IF(B123&gt;1,VLOOKUP(B123,DB!$D$4:$F$800,3,0),"")</f>
        <v>TRIGANA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47"/>
        <v/>
      </c>
      <c r="U123" s="64" t="str">
        <f t="shared" si="39"/>
        <v/>
      </c>
      <c r="AC123" s="133"/>
      <c r="AD123" s="133">
        <f t="shared" si="40"/>
        <v>0.7944444444</v>
      </c>
      <c r="AE123" s="133">
        <f t="shared" si="41"/>
        <v>0.9055555556</v>
      </c>
    </row>
    <row r="124">
      <c r="A124" s="115">
        <v>107.0</v>
      </c>
      <c r="B124" s="115" t="s">
        <v>209</v>
      </c>
      <c r="C124" s="117" t="str">
        <f>IF(B124&gt;1,VLOOKUP(B124,DB!$D$4:$E$800,2,0),"")</f>
        <v>A 320</v>
      </c>
      <c r="D124" s="252">
        <v>0.8055555555555556</v>
      </c>
      <c r="E124" s="229" t="b">
        <v>1</v>
      </c>
      <c r="F124" s="119">
        <v>0.83125</v>
      </c>
      <c r="G124" s="192" t="b">
        <v>1</v>
      </c>
      <c r="H124" s="230" t="s">
        <v>1080</v>
      </c>
      <c r="I124" s="122" t="str">
        <f>IF(K124&gt;1,VLOOKUP(K124,DB!$A$4:$B$500,2,0),"")</f>
        <v>WIMM</v>
      </c>
      <c r="J124" s="123" t="str">
        <f>IF(L124&gt;1,VLOOKUP(L124,DB!$A$4:$B$500,2,0),"")</f>
        <v>WARR</v>
      </c>
      <c r="K124" s="124" t="s">
        <v>139</v>
      </c>
      <c r="L124" s="120" t="s">
        <v>228</v>
      </c>
      <c r="M124" s="115" t="str">
        <f>IF(B124&gt;1,VLOOKUP(B124,DB!$D$4:$F$800,3,0),"")</f>
        <v>BATIK AIR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47"/>
        <v/>
      </c>
      <c r="U124" s="64" t="str">
        <f t="shared" si="39"/>
        <v/>
      </c>
      <c r="AC124" s="133"/>
      <c r="AD124" s="133">
        <f t="shared" si="40"/>
        <v>0.8055555556</v>
      </c>
      <c r="AE124" s="133">
        <f t="shared" si="41"/>
        <v>0.83125</v>
      </c>
    </row>
    <row r="125">
      <c r="A125" s="168">
        <v>108.0</v>
      </c>
      <c r="B125" s="168" t="s">
        <v>833</v>
      </c>
      <c r="C125" s="146" t="str">
        <f>IF(B125&gt;1,VLOOKUP(B125,DB!$D$4:$E$800,2,0),"")</f>
        <v>B 733</v>
      </c>
      <c r="D125" s="259">
        <v>0.7993055555555556</v>
      </c>
      <c r="E125" s="231" t="b">
        <v>1</v>
      </c>
      <c r="F125" s="148">
        <v>0.9215277777777777</v>
      </c>
      <c r="G125" s="190" t="b">
        <v>1</v>
      </c>
      <c r="H125" s="228" t="s">
        <v>1085</v>
      </c>
      <c r="I125" s="152" t="str">
        <f>IF(K125&gt;1,VLOOKUP(K125,DB!$A$4:$B$500,2,0),"")</f>
        <v>WIOO</v>
      </c>
      <c r="J125" s="153" t="str">
        <f>IF(L125&gt;1,VLOOKUP(L125,DB!$A$4:$B$500,2,0),"")</f>
        <v>WIMM</v>
      </c>
      <c r="K125" s="169" t="s">
        <v>384</v>
      </c>
      <c r="L125" s="150" t="s">
        <v>290</v>
      </c>
      <c r="M125" s="168" t="str">
        <f>IF(B125&gt;1,VLOOKUP(B125,DB!$D$4:$F$800,3,0),"")</f>
        <v>TRIGANA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47"/>
        <v/>
      </c>
      <c r="U125" s="64" t="str">
        <f t="shared" si="39"/>
        <v/>
      </c>
      <c r="AC125" s="133"/>
      <c r="AD125" s="133">
        <f t="shared" si="40"/>
        <v>0.7993055556</v>
      </c>
      <c r="AE125" s="133">
        <f t="shared" si="41"/>
        <v>0.9215277778</v>
      </c>
    </row>
    <row r="126">
      <c r="A126" s="115">
        <v>109.0</v>
      </c>
      <c r="B126" s="115" t="s">
        <v>620</v>
      </c>
      <c r="C126" s="117" t="str">
        <f>IF(B126&gt;1,VLOOKUP(B126,DB!$D$4:$E$800,2,0),"")</f>
        <v>B 738</v>
      </c>
      <c r="D126" s="252">
        <v>0.8236111111111111</v>
      </c>
      <c r="E126" s="229" t="b">
        <v>1</v>
      </c>
      <c r="F126" s="119"/>
      <c r="G126" s="192" t="b">
        <v>0</v>
      </c>
      <c r="H126" s="230" t="s">
        <v>1087</v>
      </c>
      <c r="I126" s="122" t="str">
        <f>IF(K126&gt;1,VLOOKUP(K126,DB!$A$4:$B$500,2,0),"")</f>
        <v>WIEE</v>
      </c>
      <c r="J126" s="123" t="str">
        <f>IF(L126&gt;1,VLOOKUP(L126,DB!$A$4:$B$500,2,0),"")</f>
        <v/>
      </c>
      <c r="K126" s="124" t="s">
        <v>66</v>
      </c>
      <c r="L126" s="120"/>
      <c r="M126" s="115" t="str">
        <f>IF(B126&gt;1,VLOOKUP(B126,DB!$D$4:$F$800,3,0),"")</f>
        <v>GARUDA</v>
      </c>
      <c r="N126" s="193"/>
      <c r="O126" s="128" t="str">
        <f t="shared" si="34"/>
        <v>RON</v>
      </c>
      <c r="Q126" s="64" t="str">
        <f t="shared" si="35"/>
        <v>B2</v>
      </c>
      <c r="R126" s="64" t="str">
        <f t="shared" si="36"/>
        <v>RON</v>
      </c>
      <c r="S126" s="64" t="str">
        <f t="shared" si="37"/>
        <v>B 738</v>
      </c>
      <c r="T126" s="64" t="str">
        <f t="shared" si="47"/>
        <v>PK-GMU</v>
      </c>
      <c r="U126" s="64" t="str">
        <f t="shared" si="39"/>
        <v>GARUDA</v>
      </c>
      <c r="AC126" s="133"/>
      <c r="AD126" s="133">
        <f t="shared" si="40"/>
        <v>0.8236111111</v>
      </c>
      <c r="AE126" s="133" t="str">
        <f t="shared" si="41"/>
        <v>-</v>
      </c>
    </row>
    <row r="127">
      <c r="A127" s="168">
        <v>110.0</v>
      </c>
      <c r="B127" s="168" t="s">
        <v>969</v>
      </c>
      <c r="C127" s="146" t="str">
        <f>IF(B127&gt;1,VLOOKUP(B127,DB!$D$4:$E$800,2,0),"")</f>
        <v>ATR 72</v>
      </c>
      <c r="D127" s="259">
        <v>0.7944444444444444</v>
      </c>
      <c r="E127" s="231" t="b">
        <v>1</v>
      </c>
      <c r="F127" s="148"/>
      <c r="G127" s="190" t="b">
        <v>0</v>
      </c>
      <c r="H127" s="228" t="s">
        <v>1197</v>
      </c>
      <c r="I127" s="221" t="s">
        <v>1088</v>
      </c>
      <c r="J127" s="153" t="str">
        <f>IF(L127&gt;1,VLOOKUP(L127,DB!$A$4:$B$500,2,0),"")</f>
        <v/>
      </c>
      <c r="K127" s="169"/>
      <c r="L127" s="172"/>
      <c r="M127" s="168" t="s">
        <v>1134</v>
      </c>
      <c r="N127" s="271"/>
      <c r="O127" s="155" t="str">
        <f t="shared" si="34"/>
        <v>RON</v>
      </c>
      <c r="Q127" s="64" t="str">
        <f t="shared" si="35"/>
        <v>RE05</v>
      </c>
      <c r="R127" s="64" t="str">
        <f t="shared" si="36"/>
        <v>RON</v>
      </c>
      <c r="S127" s="64" t="str">
        <f t="shared" si="37"/>
        <v>ATR 72</v>
      </c>
      <c r="T127" s="64" t="str">
        <f t="shared" si="47"/>
        <v>PK-OTR</v>
      </c>
      <c r="U127" s="64" t="str">
        <f t="shared" si="39"/>
        <v>TAS</v>
      </c>
      <c r="AC127" s="133"/>
      <c r="AD127" s="133">
        <f t="shared" si="40"/>
        <v>0.7944444444</v>
      </c>
      <c r="AE127" s="133" t="str">
        <f t="shared" si="41"/>
        <v>-</v>
      </c>
    </row>
    <row r="128">
      <c r="A128" s="115">
        <v>111.0</v>
      </c>
      <c r="B128" s="115" t="s">
        <v>76</v>
      </c>
      <c r="C128" s="117" t="str">
        <f>IF(B128&gt;1,VLOOKUP(B128,DB!$D$4:$E$800,2,0),"")</f>
        <v>A 320</v>
      </c>
      <c r="D128" s="252">
        <v>0.8166666666666667</v>
      </c>
      <c r="E128" s="229" t="b">
        <v>1</v>
      </c>
      <c r="F128" s="119"/>
      <c r="G128" s="192" t="b">
        <v>0</v>
      </c>
      <c r="H128" s="230" t="s">
        <v>1081</v>
      </c>
      <c r="I128" s="122" t="str">
        <f>IF(K128&gt;1,VLOOKUP(K128,DB!$A$4:$B$500,2,0),"")</f>
        <v>WIPP</v>
      </c>
      <c r="J128" s="123" t="str">
        <f>IF(L128&gt;1,VLOOKUP(L128,DB!$A$4:$B$500,2,0),"")</f>
        <v/>
      </c>
      <c r="K128" s="124" t="s">
        <v>165</v>
      </c>
      <c r="L128" s="120"/>
      <c r="M128" s="115" t="str">
        <f>IF(B128&gt;1,VLOOKUP(B128,DB!$D$4:$F$800,3,0),"")</f>
        <v>BATIK AIR</v>
      </c>
      <c r="N128" s="193"/>
      <c r="O128" s="128" t="str">
        <f t="shared" si="34"/>
        <v>RON</v>
      </c>
      <c r="Q128" s="64" t="str">
        <f t="shared" si="35"/>
        <v>B8</v>
      </c>
      <c r="R128" s="64" t="str">
        <f t="shared" si="36"/>
        <v>RON</v>
      </c>
      <c r="S128" s="64" t="str">
        <f t="shared" si="37"/>
        <v>A 320</v>
      </c>
      <c r="T128" s="64" t="str">
        <f t="shared" si="47"/>
        <v>PK-BKQ</v>
      </c>
      <c r="U128" s="64" t="str">
        <f t="shared" si="39"/>
        <v>BATIK AIR</v>
      </c>
      <c r="AC128" s="133"/>
      <c r="AD128" s="133">
        <f t="shared" si="40"/>
        <v>0.8166666667</v>
      </c>
      <c r="AE128" s="133" t="str">
        <f t="shared" si="41"/>
        <v>-</v>
      </c>
    </row>
    <row r="129">
      <c r="A129" s="168">
        <v>112.0</v>
      </c>
      <c r="B129" s="168" t="s">
        <v>299</v>
      </c>
      <c r="C129" s="146" t="str">
        <f>IF(B129&gt;1,VLOOKUP(B129,DB!$D$4:$E$800,2,0),"")</f>
        <v>A 320</v>
      </c>
      <c r="D129" s="259">
        <v>0.8486111111111111</v>
      </c>
      <c r="E129" s="231" t="b">
        <v>1</v>
      </c>
      <c r="F129" s="148">
        <v>0.9118055555555555</v>
      </c>
      <c r="G129" s="190" t="b">
        <v>1</v>
      </c>
      <c r="H129" s="228" t="s">
        <v>1079</v>
      </c>
      <c r="I129" s="152" t="str">
        <f>IF(K129&gt;1,VLOOKUP(K129,DB!$A$4:$B$500,2,0),"")</f>
        <v>WADD</v>
      </c>
      <c r="J129" s="150" t="s">
        <v>1143</v>
      </c>
      <c r="K129" s="169" t="s">
        <v>194</v>
      </c>
      <c r="L129" s="172"/>
      <c r="M129" s="168" t="str">
        <f>IF(B129&gt;1,VLOOKUP(B129,DB!$D$4:$F$800,3,0),"")</f>
        <v>BATIK AIR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47"/>
        <v/>
      </c>
      <c r="U129" s="64" t="str">
        <f t="shared" si="39"/>
        <v/>
      </c>
      <c r="AC129" s="133"/>
      <c r="AD129" s="133">
        <f t="shared" si="40"/>
        <v>0.8486111111</v>
      </c>
      <c r="AE129" s="133">
        <f t="shared" si="41"/>
        <v>0.9118055556</v>
      </c>
    </row>
    <row r="130">
      <c r="A130" s="115">
        <v>113.0</v>
      </c>
      <c r="B130" s="115" t="s">
        <v>413</v>
      </c>
      <c r="C130" s="117" t="str">
        <f>IF(B130&gt;1,VLOOKUP(B130,DB!$D$4:$E$800,2,0),"")</f>
        <v>A 320</v>
      </c>
      <c r="D130" s="252">
        <v>0.8875</v>
      </c>
      <c r="E130" s="229" t="b">
        <v>1</v>
      </c>
      <c r="F130" s="119"/>
      <c r="G130" s="192" t="b">
        <v>0</v>
      </c>
      <c r="H130" s="230" t="s">
        <v>1088</v>
      </c>
      <c r="I130" s="122" t="str">
        <f>IF(K130&gt;1,VLOOKUP(K130,DB!$A$4:$B$500,2,0),"")</f>
        <v>WARR</v>
      </c>
      <c r="J130" s="123" t="str">
        <f>IF(L130&gt;1,VLOOKUP(L130,DB!$A$4:$B$500,2,0),"")</f>
        <v/>
      </c>
      <c r="K130" s="124" t="s">
        <v>493</v>
      </c>
      <c r="L130" s="120"/>
      <c r="M130" s="115" t="str">
        <f>IF(B130&gt;1,VLOOKUP(B130,DB!$D$4:$F$800,3,0),"")</f>
        <v>CITILINK</v>
      </c>
      <c r="N130" s="220"/>
      <c r="O130" s="128" t="str">
        <f t="shared" si="34"/>
        <v>RON</v>
      </c>
      <c r="Q130" s="64" t="str">
        <f t="shared" si="35"/>
        <v>B10</v>
      </c>
      <c r="R130" s="64" t="str">
        <f t="shared" si="36"/>
        <v>RON</v>
      </c>
      <c r="S130" s="64" t="str">
        <f t="shared" si="37"/>
        <v>A 320</v>
      </c>
      <c r="T130" s="64" t="str">
        <f t="shared" si="47"/>
        <v>PK-GQI</v>
      </c>
      <c r="U130" s="64" t="str">
        <f t="shared" si="39"/>
        <v>CITILINK</v>
      </c>
      <c r="AC130" s="133"/>
      <c r="AD130" s="133">
        <f t="shared" si="40"/>
        <v>0.8875</v>
      </c>
      <c r="AE130" s="133" t="str">
        <f t="shared" si="41"/>
        <v>-</v>
      </c>
    </row>
    <row r="131">
      <c r="A131" s="168">
        <v>114.0</v>
      </c>
      <c r="B131" s="168" t="s">
        <v>420</v>
      </c>
      <c r="C131" s="146" t="str">
        <f>IF(B131&gt;1,VLOOKUP(B131,DB!$D$4:$E$800,2,0),"")</f>
        <v>A 320</v>
      </c>
      <c r="D131" s="259">
        <v>0.8895833333333333</v>
      </c>
      <c r="E131" s="231" t="b">
        <v>1</v>
      </c>
      <c r="F131" s="149"/>
      <c r="G131" s="190" t="b">
        <v>0</v>
      </c>
      <c r="H131" s="228" t="s">
        <v>1084</v>
      </c>
      <c r="I131" s="152" t="str">
        <f>IF(K131&gt;1,VLOOKUP(K131,DB!$A$4:$B$500,2,0),"")</f>
        <v>WIMM</v>
      </c>
      <c r="J131" s="153" t="str">
        <f>IF(L131&gt;1,VLOOKUP(L131,DB!$A$4:$B$500,2,0),"")</f>
        <v/>
      </c>
      <c r="K131" s="169" t="s">
        <v>441</v>
      </c>
      <c r="L131" s="172"/>
      <c r="M131" s="168" t="str">
        <f>IF(B131&gt;1,VLOOKUP(B131,DB!$D$4:$F$800,3,0),"")</f>
        <v>CITILINK</v>
      </c>
      <c r="N131" s="200"/>
      <c r="O131" s="155" t="str">
        <f t="shared" si="34"/>
        <v>RON</v>
      </c>
      <c r="Q131" s="64" t="str">
        <f t="shared" si="35"/>
        <v>B1</v>
      </c>
      <c r="R131" s="64" t="str">
        <f t="shared" si="36"/>
        <v>RON</v>
      </c>
      <c r="S131" s="64" t="str">
        <f t="shared" si="37"/>
        <v>A 320</v>
      </c>
      <c r="T131" s="64" t="str">
        <f t="shared" si="47"/>
        <v>PK-GQL</v>
      </c>
      <c r="U131" s="64" t="str">
        <f t="shared" si="39"/>
        <v>CITILINK</v>
      </c>
      <c r="AC131" s="133"/>
      <c r="AD131" s="133">
        <f t="shared" si="40"/>
        <v>0.8895833333</v>
      </c>
      <c r="AE131" s="133" t="str">
        <f t="shared" si="41"/>
        <v>-</v>
      </c>
    </row>
    <row r="132">
      <c r="A132" s="115">
        <v>115.0</v>
      </c>
      <c r="B132" s="115" t="s">
        <v>312</v>
      </c>
      <c r="C132" s="117" t="str">
        <f>IF(B132&gt;1,VLOOKUP(B132,DB!$D$4:$E$800,2,0),"")</f>
        <v>A 320</v>
      </c>
      <c r="D132" s="252">
        <v>0.8666666666666667</v>
      </c>
      <c r="E132" s="229" t="b">
        <v>1</v>
      </c>
      <c r="F132" s="119">
        <v>0.9097222222222222</v>
      </c>
      <c r="G132" s="192" t="b">
        <v>1</v>
      </c>
      <c r="H132" s="230" t="s">
        <v>1077</v>
      </c>
      <c r="I132" s="122" t="str">
        <f>IF(K132&gt;1,VLOOKUP(K132,DB!$A$4:$B$500,2,0),"")</f>
        <v>WAHI</v>
      </c>
      <c r="J132" s="120" t="s">
        <v>1146</v>
      </c>
      <c r="K132" s="124" t="s">
        <v>230</v>
      </c>
      <c r="L132" s="120"/>
      <c r="M132" s="115" t="str">
        <f>IF(B132&gt;1,VLOOKUP(B132,DB!$D$4:$F$800,3,0),"")</f>
        <v>BATIK AIR</v>
      </c>
      <c r="N132" s="193"/>
      <c r="O132" s="128" t="str">
        <f t="shared" si="34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47"/>
        <v/>
      </c>
      <c r="U132" s="64" t="str">
        <f t="shared" si="39"/>
        <v/>
      </c>
      <c r="AC132" s="133"/>
      <c r="AD132" s="133">
        <f t="shared" si="40"/>
        <v>0.8666666667</v>
      </c>
      <c r="AE132" s="133">
        <f t="shared" si="41"/>
        <v>0.9097222222</v>
      </c>
    </row>
    <row r="133">
      <c r="A133" s="168">
        <v>116.0</v>
      </c>
      <c r="B133" s="168" t="s">
        <v>78</v>
      </c>
      <c r="C133" s="146" t="str">
        <f>IF(B133&gt;1,VLOOKUP(B133,DB!$D$4:$E$800,2,0),"")</f>
        <v>A 320</v>
      </c>
      <c r="D133" s="259">
        <v>0.9381944444444444</v>
      </c>
      <c r="E133" s="231" t="b">
        <v>1</v>
      </c>
      <c r="F133" s="148"/>
      <c r="G133" s="190" t="b">
        <v>0</v>
      </c>
      <c r="H133" s="228" t="s">
        <v>1079</v>
      </c>
      <c r="I133" s="152" t="str">
        <f>IF(K133&gt;1,VLOOKUP(K133,DB!$A$4:$B$500,2,0),"")</f>
        <v>WARR</v>
      </c>
      <c r="J133" s="153" t="str">
        <f>IF(L133&gt;1,VLOOKUP(L133,DB!$A$4:$B$500,2,0),"")</f>
        <v/>
      </c>
      <c r="K133" s="169" t="s">
        <v>222</v>
      </c>
      <c r="L133" s="172"/>
      <c r="M133" s="168" t="str">
        <f>IF(B133&gt;1,VLOOKUP(B133,DB!$D$4:$F$800,3,0),"")</f>
        <v>BATIK AIR</v>
      </c>
      <c r="N133" s="200"/>
      <c r="O133" s="155" t="str">
        <f t="shared" si="34"/>
        <v>RON</v>
      </c>
      <c r="Q133" s="64" t="str">
        <f t="shared" si="35"/>
        <v>B7</v>
      </c>
      <c r="R133" s="64" t="str">
        <f t="shared" si="36"/>
        <v>RON</v>
      </c>
      <c r="S133" s="64" t="str">
        <f t="shared" si="37"/>
        <v>A 320</v>
      </c>
      <c r="T133" s="64" t="str">
        <f t="shared" si="47"/>
        <v>PK-BKR</v>
      </c>
      <c r="U133" s="64" t="str">
        <f t="shared" si="39"/>
        <v>BATIK AIR</v>
      </c>
      <c r="AC133" s="133"/>
      <c r="AD133" s="133">
        <f t="shared" si="40"/>
        <v>0.9381944444</v>
      </c>
      <c r="AE133" s="133" t="str">
        <f t="shared" si="41"/>
        <v>-</v>
      </c>
    </row>
    <row r="134">
      <c r="A134" s="272">
        <v>117.0</v>
      </c>
      <c r="B134" s="272" t="s">
        <v>827</v>
      </c>
      <c r="C134" s="117" t="str">
        <f>IF(B134&gt;1,VLOOKUP(B134,DB!$D$4:$E$800,2,0),"")</f>
        <v>B 733</v>
      </c>
      <c r="D134" s="273">
        <v>0.9409722222222222</v>
      </c>
      <c r="E134" s="274" t="b">
        <v>1</v>
      </c>
      <c r="F134" s="275"/>
      <c r="G134" s="276" t="b">
        <v>0</v>
      </c>
      <c r="H134" s="277" t="s">
        <v>1097</v>
      </c>
      <c r="I134" s="122" t="str">
        <f>IF(K134&gt;1,VLOOKUP(K134,DB!$A$4:$B$500,2,0),"")</f>
        <v>WALL</v>
      </c>
      <c r="J134" s="123" t="str">
        <f>IF(L134&gt;1,VLOOKUP(L134,DB!$A$4:$B$500,2,0),"")</f>
        <v/>
      </c>
      <c r="K134" s="278" t="s">
        <v>353</v>
      </c>
      <c r="L134" s="279"/>
      <c r="M134" s="115" t="str">
        <f>IF(B134&gt;1,VLOOKUP(B134,DB!$D$4:$F$800,3,0),"")</f>
        <v>TRIGANA</v>
      </c>
      <c r="N134" s="280"/>
      <c r="O134" s="281" t="str">
        <f t="shared" si="34"/>
        <v>RON</v>
      </c>
      <c r="Q134" s="64" t="str">
        <f t="shared" si="35"/>
        <v>B12</v>
      </c>
      <c r="R134" s="64" t="str">
        <f t="shared" si="36"/>
        <v>RON</v>
      </c>
      <c r="S134" s="64" t="str">
        <f t="shared" si="37"/>
        <v>B 733</v>
      </c>
      <c r="T134" s="64" t="str">
        <f t="shared" si="47"/>
        <v>PK-YSH</v>
      </c>
      <c r="U134" s="64" t="str">
        <f t="shared" si="39"/>
        <v>TRIGANA</v>
      </c>
      <c r="AC134" s="133"/>
      <c r="AD134" s="133">
        <f t="shared" si="40"/>
        <v>0.9409722222</v>
      </c>
      <c r="AE134" s="133" t="str">
        <f t="shared" si="41"/>
        <v>-</v>
      </c>
    </row>
    <row r="135">
      <c r="A135" s="168">
        <v>118.0</v>
      </c>
      <c r="B135" s="168" t="s">
        <v>100</v>
      </c>
      <c r="C135" s="146" t="str">
        <f>IF(B135&gt;1,VLOOKUP(B135,DB!$D$4:$E$800,2,0),"")</f>
        <v>A 320</v>
      </c>
      <c r="D135" s="259">
        <v>0.9354166666666667</v>
      </c>
      <c r="E135" s="231" t="b">
        <v>1</v>
      </c>
      <c r="F135" s="148"/>
      <c r="G135" s="190" t="b">
        <v>0</v>
      </c>
      <c r="H135" s="228" t="s">
        <v>1080</v>
      </c>
      <c r="I135" s="152" t="str">
        <f>IF(K135&gt;1,VLOOKUP(K135,DB!$A$4:$B$500,2,0),"")</f>
        <v>WARR</v>
      </c>
      <c r="J135" s="153" t="str">
        <f>IF(L135&gt;1,VLOOKUP(L135,DB!$A$4:$B$500,2,0),"")</f>
        <v/>
      </c>
      <c r="K135" s="169" t="s">
        <v>200</v>
      </c>
      <c r="L135" s="172"/>
      <c r="M135" s="168" t="str">
        <f>IF(B135&gt;1,VLOOKUP(B135,DB!$D$4:$F$800,3,0),"")</f>
        <v>BATIK AIR</v>
      </c>
      <c r="N135" s="200"/>
      <c r="O135" s="155" t="str">
        <f t="shared" si="34"/>
        <v>RON</v>
      </c>
      <c r="Q135" s="64" t="str">
        <f t="shared" si="35"/>
        <v>A3</v>
      </c>
      <c r="R135" s="64" t="str">
        <f t="shared" si="36"/>
        <v>RON</v>
      </c>
      <c r="S135" s="64" t="str">
        <f t="shared" si="37"/>
        <v>A 320</v>
      </c>
      <c r="T135" s="64" t="str">
        <f t="shared" si="47"/>
        <v>PK-BLA</v>
      </c>
      <c r="U135" s="64" t="str">
        <f t="shared" si="39"/>
        <v>BATIK AIR</v>
      </c>
      <c r="AC135" s="133"/>
      <c r="AD135" s="133">
        <f t="shared" si="40"/>
        <v>0.9354166667</v>
      </c>
      <c r="AE135" s="133" t="str">
        <f t="shared" si="41"/>
        <v>-</v>
      </c>
    </row>
    <row r="136">
      <c r="A136" s="272">
        <v>119.0</v>
      </c>
      <c r="B136" s="272" t="s">
        <v>751</v>
      </c>
      <c r="C136" s="117" t="str">
        <f>IF(B136&gt;1,VLOOKUP(B136,DB!$D$4:$E$800,2,0),"")</f>
        <v>GLEX</v>
      </c>
      <c r="D136" s="273">
        <v>0.7479166666666667</v>
      </c>
      <c r="E136" s="274" t="b">
        <v>1</v>
      </c>
      <c r="F136" s="275"/>
      <c r="G136" s="276" t="b">
        <v>0</v>
      </c>
      <c r="H136" s="277" t="s">
        <v>1140</v>
      </c>
      <c r="I136" s="219" t="s">
        <v>1092</v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>PREMI</v>
      </c>
      <c r="N136" s="280"/>
      <c r="O136" s="281" t="str">
        <f t="shared" si="34"/>
        <v>RON</v>
      </c>
      <c r="Q136" s="64" t="str">
        <f t="shared" si="35"/>
        <v>SA03</v>
      </c>
      <c r="R136" s="64" t="str">
        <f t="shared" si="36"/>
        <v>RON</v>
      </c>
      <c r="S136" s="64" t="str">
        <f t="shared" si="37"/>
        <v>GLEX</v>
      </c>
      <c r="T136" s="64" t="str">
        <f t="shared" si="47"/>
        <v>T7-MEL</v>
      </c>
      <c r="U136" s="64" t="str">
        <f t="shared" si="39"/>
        <v>PREMI</v>
      </c>
      <c r="AC136" s="133"/>
      <c r="AD136" s="133">
        <f t="shared" si="40"/>
        <v>0.7479166667</v>
      </c>
      <c r="AE136" s="133" t="str">
        <f t="shared" si="41"/>
        <v>-</v>
      </c>
    </row>
    <row r="137">
      <c r="A137" s="168">
        <v>120.0</v>
      </c>
      <c r="B137" s="168" t="s">
        <v>299</v>
      </c>
      <c r="C137" s="146" t="str">
        <f>IF(B137&gt;1,VLOOKUP(B137,DB!$D$4:$E$800,2,0),"")</f>
        <v>A 320</v>
      </c>
      <c r="D137" s="259">
        <v>0.9159722222222222</v>
      </c>
      <c r="E137" s="231" t="b">
        <v>1</v>
      </c>
      <c r="F137" s="148"/>
      <c r="G137" s="190" t="b">
        <v>0</v>
      </c>
      <c r="H137" s="228" t="s">
        <v>1143</v>
      </c>
      <c r="I137" s="221" t="s">
        <v>1079</v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>BATIK AIR</v>
      </c>
      <c r="N137" s="200"/>
      <c r="O137" s="155" t="str">
        <f t="shared" si="34"/>
        <v>RON</v>
      </c>
      <c r="Q137" s="64" t="str">
        <f t="shared" si="35"/>
        <v>SA06</v>
      </c>
      <c r="R137" s="64" t="str">
        <f t="shared" si="36"/>
        <v>RON</v>
      </c>
      <c r="S137" s="64" t="str">
        <f t="shared" si="37"/>
        <v>A 320</v>
      </c>
      <c r="T137" s="64" t="str">
        <f t="shared" si="47"/>
        <v>PK-LUQ</v>
      </c>
      <c r="U137" s="64" t="str">
        <f t="shared" si="39"/>
        <v>BATIK AIR</v>
      </c>
      <c r="AC137" s="133"/>
      <c r="AD137" s="133">
        <f t="shared" si="40"/>
        <v>0.9159722222</v>
      </c>
      <c r="AE137" s="133" t="str">
        <f t="shared" si="41"/>
        <v>-</v>
      </c>
    </row>
    <row r="138">
      <c r="A138" s="272">
        <v>121.0</v>
      </c>
      <c r="B138" s="272" t="s">
        <v>312</v>
      </c>
      <c r="C138" s="117" t="str">
        <f>IF(B138&gt;1,VLOOKUP(B138,DB!$D$4:$E$800,2,0),"")</f>
        <v>A 320</v>
      </c>
      <c r="D138" s="273">
        <v>0.9145833333333333</v>
      </c>
      <c r="E138" s="274" t="b">
        <v>1</v>
      </c>
      <c r="F138" s="275"/>
      <c r="G138" s="276" t="b">
        <v>0</v>
      </c>
      <c r="H138" s="277" t="s">
        <v>1146</v>
      </c>
      <c r="I138" s="219" t="s">
        <v>1077</v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>BATIK AIR</v>
      </c>
      <c r="N138" s="280"/>
      <c r="O138" s="281" t="str">
        <f t="shared" si="34"/>
        <v>RON</v>
      </c>
      <c r="Q138" s="64" t="str">
        <f t="shared" si="35"/>
        <v>SA09</v>
      </c>
      <c r="R138" s="64" t="str">
        <f t="shared" si="36"/>
        <v>RON</v>
      </c>
      <c r="S138" s="64" t="str">
        <f t="shared" si="37"/>
        <v>A 320</v>
      </c>
      <c r="T138" s="64" t="str">
        <f t="shared" si="47"/>
        <v>PK-LUW</v>
      </c>
      <c r="U138" s="64" t="str">
        <f t="shared" si="39"/>
        <v>BATIK AIR</v>
      </c>
      <c r="AD138" s="133">
        <f t="shared" si="40"/>
        <v>0.9145833333</v>
      </c>
      <c r="AE138" s="133" t="str">
        <f t="shared" si="41"/>
        <v>-</v>
      </c>
    </row>
    <row r="139">
      <c r="A139" s="282">
        <v>122.0</v>
      </c>
      <c r="B139" s="282" t="s">
        <v>890</v>
      </c>
      <c r="C139" s="283" t="str">
        <f>IF(B139&gt;1,VLOOKUP(B139,DB!$D$4:$E$800,2,0),"")</f>
        <v>C 208</v>
      </c>
      <c r="D139" s="284">
        <v>0.9736111111111111</v>
      </c>
      <c r="E139" s="285" t="b">
        <v>1</v>
      </c>
      <c r="F139" s="286"/>
      <c r="G139" s="287" t="b">
        <v>0</v>
      </c>
      <c r="H139" s="288" t="s">
        <v>1148</v>
      </c>
      <c r="I139" s="364" t="s">
        <v>1218</v>
      </c>
      <c r="J139" s="290" t="str">
        <f>IF(L139&gt;1,VLOOKUP(L139,DB!$A$4:$B$500,2,0),"")</f>
        <v/>
      </c>
      <c r="K139" s="291"/>
      <c r="L139" s="292"/>
      <c r="M139" s="282" t="s">
        <v>759</v>
      </c>
      <c r="N139" s="293"/>
      <c r="O139" s="294" t="str">
        <f t="shared" si="34"/>
        <v>RON</v>
      </c>
      <c r="Q139" s="64" t="str">
        <f t="shared" si="35"/>
        <v>SA02</v>
      </c>
      <c r="R139" s="64" t="str">
        <f t="shared" si="36"/>
        <v>RON</v>
      </c>
      <c r="S139" s="64" t="str">
        <f t="shared" si="37"/>
        <v>C 208</v>
      </c>
      <c r="T139" s="64" t="str">
        <f t="shared" si="47"/>
        <v>PK-SNM</v>
      </c>
      <c r="U139" s="64" t="str">
        <f t="shared" si="39"/>
        <v>PTN</v>
      </c>
      <c r="AD139" s="133">
        <f t="shared" si="40"/>
        <v>0.9736111111</v>
      </c>
      <c r="AE139" s="133" t="str">
        <f t="shared" si="41"/>
        <v>-</v>
      </c>
    </row>
    <row r="140">
      <c r="A140" s="314"/>
      <c r="B140" s="314"/>
      <c r="C140" s="315"/>
      <c r="D140" s="316"/>
      <c r="E140" s="317"/>
      <c r="F140" s="317"/>
      <c r="G140" s="314"/>
      <c r="H140" s="318"/>
      <c r="I140" s="319"/>
      <c r="J140" s="320"/>
      <c r="K140" s="321"/>
      <c r="L140" s="314"/>
      <c r="M140" s="314"/>
      <c r="N140" s="323"/>
      <c r="O140" s="315"/>
      <c r="Q140" s="64" t="str">
        <f t="shared" si="35"/>
        <v/>
      </c>
      <c r="R140" s="64" t="str">
        <f t="shared" si="36"/>
        <v/>
      </c>
      <c r="S140" s="64" t="str">
        <f t="shared" si="37"/>
        <v/>
      </c>
      <c r="T140" s="64" t="str">
        <f t="shared" si="47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314"/>
      <c r="B141" s="314"/>
      <c r="C141" s="315"/>
      <c r="D141" s="316"/>
      <c r="E141" s="317"/>
      <c r="F141" s="317"/>
      <c r="G141" s="314"/>
      <c r="H141" s="318"/>
      <c r="I141" s="319"/>
      <c r="J141" s="320"/>
      <c r="K141" s="321"/>
      <c r="L141" s="322"/>
      <c r="M141" s="314"/>
      <c r="N141" s="323"/>
      <c r="O141" s="315"/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47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314"/>
      <c r="B142" s="314"/>
      <c r="C142" s="315"/>
      <c r="D142" s="316"/>
      <c r="E142" s="317"/>
      <c r="F142" s="317"/>
      <c r="G142" s="314"/>
      <c r="H142" s="318"/>
      <c r="I142" s="319"/>
      <c r="J142" s="320"/>
      <c r="K142" s="321"/>
      <c r="L142" s="314"/>
      <c r="M142" s="314"/>
      <c r="N142" s="323"/>
      <c r="O142" s="315"/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47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47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47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47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47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47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47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47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47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47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47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47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47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47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47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47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47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47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47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47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47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47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47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47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47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47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45801.0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1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PK-LUV</v>
      </c>
      <c r="X18" s="131" t="str">
        <f t="shared" si="6"/>
        <v>A 320</v>
      </c>
      <c r="Y18" s="132" t="str">
        <f t="shared" si="7"/>
        <v>BATIK AIR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2</v>
      </c>
      <c r="AI18" s="137">
        <f>COUNTIFS($AE$18:$AE$167,"&gt;01:00",$AE$18:$AE$167,"&lt;=02:00")</f>
        <v>1</v>
      </c>
      <c r="AJ18" s="138">
        <f t="shared" si="8"/>
        <v>3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1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1</v>
      </c>
      <c r="AW18" s="141">
        <f t="shared" si="19"/>
        <v>1</v>
      </c>
      <c r="AX18" s="141">
        <f t="shared" si="20"/>
        <v>0</v>
      </c>
      <c r="AY18" s="141">
        <f t="shared" si="21"/>
        <v>1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1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1</v>
      </c>
      <c r="BI18" s="141">
        <f t="shared" si="31"/>
        <v>0</v>
      </c>
      <c r="BJ18" s="142">
        <f t="shared" si="32"/>
        <v>0</v>
      </c>
      <c r="BK18" s="143">
        <f t="shared" si="33"/>
        <v>7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PK-LUT</v>
      </c>
      <c r="X19" s="160" t="str">
        <f t="shared" si="6"/>
        <v>A 320</v>
      </c>
      <c r="Y19" s="161" t="str">
        <f t="shared" si="7"/>
        <v>BATIK AIR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1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1</v>
      </c>
      <c r="BB19" s="141">
        <f t="shared" si="24"/>
        <v>0</v>
      </c>
      <c r="BC19" s="141">
        <f t="shared" si="25"/>
        <v>0</v>
      </c>
      <c r="BD19" s="141">
        <f t="shared" si="26"/>
        <v>1</v>
      </c>
      <c r="BE19" s="141">
        <f t="shared" si="27"/>
        <v>0</v>
      </c>
      <c r="BF19" s="141">
        <f t="shared" si="28"/>
        <v>0</v>
      </c>
      <c r="BG19" s="141">
        <f t="shared" si="29"/>
        <v>1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5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PK-GQL</v>
      </c>
      <c r="X20" s="131" t="str">
        <f t="shared" si="6"/>
        <v>A 320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1</v>
      </c>
      <c r="AI20" s="137">
        <f>COUNTIFS($AE$18:$AE$167,"&gt;03:00",$AE$18:$AE$167,"&lt;=04:00")</f>
        <v>1</v>
      </c>
      <c r="AJ20" s="138">
        <f t="shared" si="8"/>
        <v>2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1</v>
      </c>
      <c r="AY20" s="141">
        <f t="shared" si="21"/>
        <v>0</v>
      </c>
      <c r="AZ20" s="141">
        <f t="shared" si="22"/>
        <v>0</v>
      </c>
      <c r="BA20" s="141">
        <f t="shared" si="23"/>
        <v>1</v>
      </c>
      <c r="BB20" s="141">
        <f t="shared" si="24"/>
        <v>0</v>
      </c>
      <c r="BC20" s="141">
        <f t="shared" si="25"/>
        <v>1</v>
      </c>
      <c r="BD20" s="141">
        <f t="shared" si="26"/>
        <v>1</v>
      </c>
      <c r="BE20" s="141">
        <f t="shared" si="27"/>
        <v>0</v>
      </c>
      <c r="BF20" s="141">
        <f t="shared" si="28"/>
        <v>0</v>
      </c>
      <c r="BG20" s="141">
        <f t="shared" si="29"/>
        <v>1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7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PK-GLG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1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1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1</v>
      </c>
      <c r="AZ21" s="141">
        <f t="shared" si="22"/>
        <v>1</v>
      </c>
      <c r="BA21" s="141">
        <f t="shared" si="23"/>
        <v>0</v>
      </c>
      <c r="BB21" s="141">
        <f t="shared" si="24"/>
        <v>0</v>
      </c>
      <c r="BC21" s="141">
        <f t="shared" si="25"/>
        <v>1</v>
      </c>
      <c r="BD21" s="141">
        <f t="shared" si="26"/>
        <v>0</v>
      </c>
      <c r="BE21" s="141">
        <f t="shared" si="27"/>
        <v>1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8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PK-GFP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7</v>
      </c>
      <c r="AJ22" s="138">
        <f t="shared" si="8"/>
        <v>10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0</v>
      </c>
      <c r="AY22" s="141">
        <f t="shared" si="21"/>
        <v>1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5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3</v>
      </c>
      <c r="AI23" s="165">
        <f>COUNTIFS($AE$18:$AE$167,"&gt;06:00",$AE$18:$AE$167,"&lt;=07:00")</f>
        <v>6</v>
      </c>
      <c r="AJ23" s="109">
        <f t="shared" si="8"/>
        <v>9</v>
      </c>
      <c r="AL23" s="139" t="s">
        <v>1092</v>
      </c>
      <c r="AM23" s="140">
        <f t="shared" si="9"/>
        <v>0</v>
      </c>
      <c r="AN23" s="141">
        <f t="shared" si="10"/>
        <v>1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1</v>
      </c>
      <c r="AY23" s="141">
        <f t="shared" si="21"/>
        <v>1</v>
      </c>
      <c r="AZ23" s="141">
        <f t="shared" si="22"/>
        <v>0</v>
      </c>
      <c r="BA23" s="141">
        <f t="shared" si="23"/>
        <v>1</v>
      </c>
      <c r="BB23" s="141">
        <f t="shared" si="24"/>
        <v>0</v>
      </c>
      <c r="BC23" s="141">
        <f t="shared" si="25"/>
        <v>0</v>
      </c>
      <c r="BD23" s="141">
        <f t="shared" si="26"/>
        <v>1</v>
      </c>
      <c r="BE23" s="141">
        <f t="shared" si="27"/>
        <v>0</v>
      </c>
      <c r="BF23" s="141">
        <f t="shared" si="28"/>
        <v>0</v>
      </c>
      <c r="BG23" s="141">
        <f t="shared" si="29"/>
        <v>1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7</v>
      </c>
    </row>
    <row r="24">
      <c r="A24" s="115">
        <v>7.0</v>
      </c>
      <c r="B24" s="295" t="s">
        <v>775</v>
      </c>
      <c r="C24" s="117" t="str">
        <f>IF(B24&gt;1,VLOOKUP(B24,DB!$D$4:$E$800,2,0),"")</f>
        <v>AVANTI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>SUSI AIR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AVANTI</v>
      </c>
      <c r="T24" s="64" t="str">
        <f t="shared" si="38"/>
        <v>PK-BVX</v>
      </c>
      <c r="U24" s="64" t="str">
        <f t="shared" si="39"/>
        <v>SUSI AIR</v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4</v>
      </c>
      <c r="AI24" s="137">
        <f>COUNTIFS($AE$18:$AE$167,"&gt;07:00",$AE$18:$AE$167,"&lt;=08:00")</f>
        <v>3</v>
      </c>
      <c r="AJ24" s="138">
        <f t="shared" si="8"/>
        <v>7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1</v>
      </c>
      <c r="AQ24" s="141">
        <f t="shared" si="13"/>
        <v>0</v>
      </c>
      <c r="AR24" s="141">
        <f t="shared" si="14"/>
        <v>0</v>
      </c>
      <c r="AS24" s="141">
        <f t="shared" si="15"/>
        <v>1</v>
      </c>
      <c r="AT24" s="141">
        <f t="shared" si="16"/>
        <v>1</v>
      </c>
      <c r="AU24" s="141">
        <f t="shared" si="17"/>
        <v>0</v>
      </c>
      <c r="AV24" s="141">
        <f t="shared" si="18"/>
        <v>0</v>
      </c>
      <c r="AW24" s="141">
        <f t="shared" si="19"/>
        <v>1</v>
      </c>
      <c r="AX24" s="141">
        <f t="shared" si="20"/>
        <v>0</v>
      </c>
      <c r="AY24" s="141">
        <f t="shared" si="21"/>
        <v>1</v>
      </c>
      <c r="AZ24" s="141">
        <f t="shared" si="22"/>
        <v>1</v>
      </c>
      <c r="BA24" s="141">
        <f t="shared" si="23"/>
        <v>0</v>
      </c>
      <c r="BB24" s="141">
        <f t="shared" si="24"/>
        <v>1</v>
      </c>
      <c r="BC24" s="141">
        <f t="shared" si="25"/>
        <v>0</v>
      </c>
      <c r="BD24" s="141">
        <f t="shared" si="26"/>
        <v>1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8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5</v>
      </c>
      <c r="AI25" s="165">
        <f>COUNTIFS($AE$18:$AE$167,"&gt;08:00",$AE$18:$AE$167,"&lt;=09:00")</f>
        <v>8</v>
      </c>
      <c r="AJ25" s="109">
        <f t="shared" si="8"/>
        <v>13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1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1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1</v>
      </c>
      <c r="BE25" s="141">
        <f t="shared" si="27"/>
        <v>0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4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1136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B. G. S.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5</v>
      </c>
      <c r="AI26" s="137">
        <f>COUNTIFS($AE$18:$AE$167,"&gt;09:00",$AE$18:$AE$167,"&lt;=10:00")</f>
        <v>5</v>
      </c>
      <c r="AJ26" s="138">
        <f t="shared" si="8"/>
        <v>10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1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1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3</v>
      </c>
    </row>
    <row r="27">
      <c r="A27" s="168">
        <v>10.0</v>
      </c>
      <c r="B27" s="298" t="s">
        <v>1054</v>
      </c>
      <c r="C27" s="146" t="str">
        <f>IF(B27&gt;1,VLOOKUP(B27,DB!$D$4:$E$800,2,0),"")</f>
        <v>HK 800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>JETSET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HK 800</v>
      </c>
      <c r="T27" s="64" t="str">
        <f t="shared" si="38"/>
        <v>PK-CEO</v>
      </c>
      <c r="U27" s="64" t="str">
        <f t="shared" si="39"/>
        <v>JETSET</v>
      </c>
      <c r="V27" s="158" t="s">
        <v>1079</v>
      </c>
      <c r="W27" s="159" t="str">
        <f t="shared" si="5"/>
        <v>PK-GJT</v>
      </c>
      <c r="X27" s="160" t="str">
        <f t="shared" si="6"/>
        <v>ATR 72</v>
      </c>
      <c r="Y27" s="161" t="str">
        <f t="shared" si="7"/>
        <v>CITILINK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2</v>
      </c>
      <c r="AI27" s="165">
        <f>COUNTIFS($AE$18:$AE$167,"&gt;10:00",$AE$18:$AE$167,"&lt;=11:00")</f>
        <v>4</v>
      </c>
      <c r="AJ27" s="109">
        <f t="shared" si="8"/>
        <v>6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1</v>
      </c>
      <c r="AY27" s="141">
        <f t="shared" si="21"/>
        <v>0</v>
      </c>
      <c r="AZ27" s="141">
        <f t="shared" si="22"/>
        <v>1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1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7" t="s">
        <v>856</v>
      </c>
      <c r="C28" s="117" t="str">
        <f>IF(B28&gt;1,VLOOKUP(B28,DB!$D$4:$E$800,2,0),"")</f>
        <v>HK 800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1134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N-2409K</v>
      </c>
      <c r="U28" s="64" t="str">
        <f t="shared" si="39"/>
        <v>TAS</v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8</v>
      </c>
      <c r="AI28" s="137">
        <f>COUNTIFS($AE$18:$AE$167,"&gt;11:00",$AE$18:$AE$167,"&lt;=12:00")</f>
        <v>5</v>
      </c>
      <c r="AJ28" s="138">
        <f t="shared" si="8"/>
        <v>13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1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2</v>
      </c>
    </row>
    <row r="29">
      <c r="A29" s="168">
        <v>12.0</v>
      </c>
      <c r="B29" s="296" t="s">
        <v>705</v>
      </c>
      <c r="C29" s="146" t="str">
        <f>IF(B29&gt;1,VLOOKUP(B29,DB!$D$4:$E$800,2,0),"")</f>
        <v>CT 680</v>
      </c>
      <c r="D29" s="259" t="s">
        <v>7</v>
      </c>
      <c r="E29" s="148" t="b">
        <v>0</v>
      </c>
      <c r="F29" s="148">
        <v>0.1361111111111111</v>
      </c>
      <c r="G29" s="150" t="b">
        <v>1</v>
      </c>
      <c r="H29" s="228" t="s">
        <v>1184</v>
      </c>
      <c r="I29" s="152" t="str">
        <f>IF(K29&gt;1,VLOOKUP(K29,DB!$A$4:$B$500,2,0),"")</f>
        <v>EX RON</v>
      </c>
      <c r="J29" s="150" t="s">
        <v>1096</v>
      </c>
      <c r="K29" s="169" t="s">
        <v>7</v>
      </c>
      <c r="L29" s="172"/>
      <c r="M29" s="168" t="str">
        <f>IF(B29&gt;1,VLOOKUP(B29,DB!$D$4:$F$800,3,0),"")</f>
        <v>JIP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>
        <f t="shared" si="41"/>
        <v>0.1361111111</v>
      </c>
      <c r="AF29" s="162">
        <v>0.5006944444444444</v>
      </c>
      <c r="AG29" s="163">
        <v>0.5416666666666666</v>
      </c>
      <c r="AH29" s="164">
        <f>COUNTIFS($AD$18:$AD$167,"&gt;12:00",$AD$18:$AD$167,"&lt;=13:00")</f>
        <v>8</v>
      </c>
      <c r="AI29" s="165">
        <f>COUNTIFS($AE$18:$AE$167,"&gt;12:00",$AE$18:$AE$167,"&lt;=13:00")</f>
        <v>6</v>
      </c>
      <c r="AJ29" s="109">
        <f t="shared" si="8"/>
        <v>14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1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1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1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7" t="s">
        <v>965</v>
      </c>
      <c r="C30" s="117" t="str">
        <f>IF(B30&gt;1,VLOOKUP(B30,DB!$D$4:$E$800,2,0),"")</f>
        <v>EC 135</v>
      </c>
      <c r="D30" s="252" t="s">
        <v>7</v>
      </c>
      <c r="E30" s="119" t="b">
        <v>0</v>
      </c>
      <c r="F30" s="119"/>
      <c r="G30" s="120" t="b">
        <v>0</v>
      </c>
      <c r="H30" s="230" t="s">
        <v>1139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">
        <v>738</v>
      </c>
      <c r="N30" s="171"/>
      <c r="O30" s="128" t="str">
        <f t="shared" si="34"/>
        <v>RON</v>
      </c>
      <c r="Q30" s="64" t="str">
        <f t="shared" si="35"/>
        <v>SA01</v>
      </c>
      <c r="R30" s="64" t="str">
        <f t="shared" si="36"/>
        <v>RON</v>
      </c>
      <c r="S30" s="64" t="str">
        <f t="shared" si="37"/>
        <v>EC 135</v>
      </c>
      <c r="T30" s="64" t="str">
        <f t="shared" si="38"/>
        <v>PK-RJH</v>
      </c>
      <c r="U30" s="64" t="str">
        <f t="shared" si="39"/>
        <v>PREMI</v>
      </c>
      <c r="V30" s="129" t="s">
        <v>1088</v>
      </c>
      <c r="W30" s="130" t="str">
        <f t="shared" si="5"/>
        <v>PK-BKQ</v>
      </c>
      <c r="X30" s="131" t="str">
        <f t="shared" si="6"/>
        <v>A 320</v>
      </c>
      <c r="Y30" s="132" t="str">
        <f t="shared" si="7"/>
        <v>BATIK AIR</v>
      </c>
      <c r="Z30" s="104" t="b">
        <v>1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10</v>
      </c>
      <c r="AI30" s="137">
        <f>COUNTIFS($AE$18:$AE$167,"&gt;13:00",$AE$18:$AE$167,"&lt;=14:00")</f>
        <v>6</v>
      </c>
      <c r="AJ30" s="138">
        <f t="shared" si="8"/>
        <v>16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1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1</v>
      </c>
    </row>
    <row r="31">
      <c r="A31" s="168">
        <v>14.0</v>
      </c>
      <c r="B31" s="296" t="s">
        <v>890</v>
      </c>
      <c r="C31" s="146" t="str">
        <f>IF(B31&gt;1,VLOOKUP(B31,DB!$D$4:$E$800,2,0),"")</f>
        <v>C 208</v>
      </c>
      <c r="D31" s="259" t="s">
        <v>7</v>
      </c>
      <c r="E31" s="148" t="b">
        <v>0</v>
      </c>
      <c r="F31" s="148">
        <v>0.38680555555555557</v>
      </c>
      <c r="G31" s="150" t="b">
        <v>1</v>
      </c>
      <c r="H31" s="228" t="s">
        <v>1148</v>
      </c>
      <c r="I31" s="152" t="str">
        <f>IF(K31&gt;1,VLOOKUP(K31,DB!$A$4:$B$500,2,0),"")</f>
        <v>EX RON</v>
      </c>
      <c r="J31" s="150" t="s">
        <v>1218</v>
      </c>
      <c r="K31" s="169" t="s">
        <v>7</v>
      </c>
      <c r="L31" s="155"/>
      <c r="M31" s="168" t="s">
        <v>759</v>
      </c>
      <c r="N31" s="170"/>
      <c r="O31" s="155" t="str">
        <f t="shared" si="34"/>
        <v/>
      </c>
      <c r="Q31" s="64" t="str">
        <f t="shared" si="35"/>
        <v/>
      </c>
      <c r="R31" s="64" t="str">
        <f t="shared" si="36"/>
        <v/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>
        <f t="shared" si="41"/>
        <v>0.3868055556</v>
      </c>
      <c r="AF31" s="162">
        <v>0.5840277777777778</v>
      </c>
      <c r="AG31" s="163">
        <v>0.625</v>
      </c>
      <c r="AH31" s="164">
        <f>COUNTIFS($AD$18:$AD$167,"&gt;14:00",$AD$18:$AD$167,"&lt;=15:00")</f>
        <v>6</v>
      </c>
      <c r="AI31" s="165">
        <f>COUNTIFS($AE$18:$AE$167,"&gt;14:00",$AE$18:$AE$167,"&lt;=15:00")</f>
        <v>10</v>
      </c>
      <c r="AJ31" s="109">
        <f t="shared" si="8"/>
        <v>16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1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1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5" t="s">
        <v>751</v>
      </c>
      <c r="C32" s="117" t="str">
        <f>IF(B32&gt;1,VLOOKUP(B32,DB!$D$4:$E$800,2,0),"")</f>
        <v>GLEX</v>
      </c>
      <c r="D32" s="252" t="s">
        <v>7</v>
      </c>
      <c r="E32" s="119" t="b">
        <v>0</v>
      </c>
      <c r="F32" s="119">
        <v>0.2548611111111111</v>
      </c>
      <c r="G32" s="120" t="b">
        <v>1</v>
      </c>
      <c r="H32" s="230" t="s">
        <v>1140</v>
      </c>
      <c r="I32" s="122" t="str">
        <f>IF(K32&gt;1,VLOOKUP(K32,DB!$A$4:$B$500,2,0),"")</f>
        <v>EX RON</v>
      </c>
      <c r="J32" s="120" t="s">
        <v>1092</v>
      </c>
      <c r="K32" s="124" t="s">
        <v>7</v>
      </c>
      <c r="L32" s="128"/>
      <c r="M32" s="115" t="str">
        <f>IF(B32&gt;1,VLOOKUP(B32,DB!$D$4:$F$800,3,0),"")</f>
        <v>PREMI</v>
      </c>
      <c r="N32" s="171"/>
      <c r="O32" s="128" t="str">
        <f t="shared" si="34"/>
        <v/>
      </c>
      <c r="Q32" s="64" t="str">
        <f t="shared" si="35"/>
        <v/>
      </c>
      <c r="R32" s="64" t="str">
        <f t="shared" si="36"/>
        <v/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>PK-YST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>
        <f t="shared" si="41"/>
        <v>0.2548611111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3</v>
      </c>
      <c r="AJ32" s="138">
        <f t="shared" si="8"/>
        <v>5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1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1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1</v>
      </c>
      <c r="BD32" s="141">
        <f t="shared" si="26"/>
        <v>0</v>
      </c>
      <c r="BE32" s="141">
        <f t="shared" si="27"/>
        <v>0</v>
      </c>
      <c r="BF32" s="141">
        <f t="shared" si="28"/>
        <v>1</v>
      </c>
      <c r="BG32" s="141">
        <f t="shared" si="29"/>
        <v>0</v>
      </c>
      <c r="BH32" s="141">
        <f t="shared" si="30"/>
        <v>0</v>
      </c>
      <c r="BI32" s="141">
        <f t="shared" si="31"/>
        <v>1</v>
      </c>
      <c r="BJ32" s="142">
        <f t="shared" si="32"/>
        <v>0</v>
      </c>
      <c r="BK32" s="143">
        <f t="shared" si="33"/>
        <v>5</v>
      </c>
    </row>
    <row r="33">
      <c r="A33" s="168">
        <v>16.0</v>
      </c>
      <c r="B33" s="296" t="s">
        <v>31</v>
      </c>
      <c r="C33" s="146" t="str">
        <f>IF(B33&gt;1,VLOOKUP(B33,DB!$D$4:$E$800,2,0),"")</f>
        <v>B 734</v>
      </c>
      <c r="D33" s="259" t="s">
        <v>7</v>
      </c>
      <c r="E33" s="148" t="b">
        <v>0</v>
      </c>
      <c r="F33" s="148"/>
      <c r="G33" s="150" t="b">
        <v>0</v>
      </c>
      <c r="H33" s="228" t="s">
        <v>1141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B. B. N.</v>
      </c>
      <c r="N33" s="170"/>
      <c r="O33" s="155" t="str">
        <f t="shared" si="34"/>
        <v>RON</v>
      </c>
      <c r="Q33" s="64" t="str">
        <f t="shared" si="35"/>
        <v>SA04</v>
      </c>
      <c r="R33" s="64" t="str">
        <f t="shared" si="36"/>
        <v>RON</v>
      </c>
      <c r="S33" s="64" t="str">
        <f t="shared" si="37"/>
        <v>B 734</v>
      </c>
      <c r="T33" s="64" t="str">
        <f t="shared" si="38"/>
        <v>PK-BBJ</v>
      </c>
      <c r="U33" s="64" t="str">
        <f t="shared" si="39"/>
        <v>B. B. N.</v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10</v>
      </c>
      <c r="AI33" s="165">
        <f>COUNTIFS($AE$18:$AE$167,"&gt;16:00",$AE$18:$AE$167,"&lt;=17:00")</f>
        <v>6</v>
      </c>
      <c r="AJ33" s="109">
        <f t="shared" si="8"/>
        <v>16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1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1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1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3</v>
      </c>
    </row>
    <row r="34">
      <c r="A34" s="115">
        <v>17.0</v>
      </c>
      <c r="B34" s="295" t="s">
        <v>704</v>
      </c>
      <c r="C34" s="117" t="str">
        <f>IF(B34&gt;1,VLOOKUP(B34,DB!$D$4:$E$800,2,0),"")</f>
        <v>EMB 135</v>
      </c>
      <c r="D34" s="252" t="s">
        <v>7</v>
      </c>
      <c r="E34" s="119" t="b">
        <v>0</v>
      </c>
      <c r="F34" s="119"/>
      <c r="G34" s="120" t="b">
        <v>0</v>
      </c>
      <c r="H34" s="230" t="s">
        <v>1142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JETSET</v>
      </c>
      <c r="N34" s="171"/>
      <c r="O34" s="128" t="str">
        <f t="shared" si="34"/>
        <v>RON</v>
      </c>
      <c r="Q34" s="64" t="str">
        <f t="shared" si="35"/>
        <v>SA05</v>
      </c>
      <c r="R34" s="64" t="str">
        <f t="shared" si="36"/>
        <v>RON</v>
      </c>
      <c r="S34" s="64" t="str">
        <f t="shared" si="37"/>
        <v>EMB 135</v>
      </c>
      <c r="T34" s="64" t="str">
        <f t="shared" si="38"/>
        <v>PK-VCS</v>
      </c>
      <c r="U34" s="64" t="str">
        <f t="shared" si="39"/>
        <v>JETSET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10</v>
      </c>
      <c r="AI34" s="137">
        <f>COUNTIFS($AE$18:$AE$167,"&gt;17:00",$AE$18:$AE$167,"&lt;=18:00")</f>
        <v>5</v>
      </c>
      <c r="AJ34" s="138">
        <f t="shared" si="8"/>
        <v>15</v>
      </c>
      <c r="AM34" s="186">
        <f t="shared" ref="AM34:BJ34" si="42">SUM(AM17:AM33)</f>
        <v>0</v>
      </c>
      <c r="AN34" s="187">
        <f t="shared" si="42"/>
        <v>1</v>
      </c>
      <c r="AO34" s="187">
        <f t="shared" si="42"/>
        <v>0</v>
      </c>
      <c r="AP34" s="187">
        <f t="shared" si="42"/>
        <v>1</v>
      </c>
      <c r="AQ34" s="187">
        <f t="shared" si="42"/>
        <v>2</v>
      </c>
      <c r="AR34" s="187">
        <f t="shared" si="42"/>
        <v>3</v>
      </c>
      <c r="AS34" s="187">
        <f t="shared" si="42"/>
        <v>3</v>
      </c>
      <c r="AT34" s="187">
        <f t="shared" si="42"/>
        <v>3</v>
      </c>
      <c r="AU34" s="187">
        <f t="shared" si="42"/>
        <v>3</v>
      </c>
      <c r="AV34" s="187">
        <f t="shared" si="42"/>
        <v>4</v>
      </c>
      <c r="AW34" s="187">
        <f t="shared" si="42"/>
        <v>2</v>
      </c>
      <c r="AX34" s="187">
        <f t="shared" si="42"/>
        <v>6</v>
      </c>
      <c r="AY34" s="187">
        <f t="shared" si="42"/>
        <v>8</v>
      </c>
      <c r="AZ34" s="187">
        <f t="shared" si="42"/>
        <v>6</v>
      </c>
      <c r="BA34" s="187">
        <f t="shared" si="42"/>
        <v>5</v>
      </c>
      <c r="BB34" s="187">
        <f t="shared" si="42"/>
        <v>1</v>
      </c>
      <c r="BC34" s="187">
        <f t="shared" si="42"/>
        <v>6</v>
      </c>
      <c r="BD34" s="187">
        <f t="shared" si="42"/>
        <v>7</v>
      </c>
      <c r="BE34" s="187">
        <f t="shared" si="42"/>
        <v>2</v>
      </c>
      <c r="BF34" s="187">
        <f t="shared" si="42"/>
        <v>4</v>
      </c>
      <c r="BG34" s="187">
        <f t="shared" si="42"/>
        <v>4</v>
      </c>
      <c r="BH34" s="187">
        <f t="shared" si="42"/>
        <v>3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299</v>
      </c>
      <c r="C35" s="146" t="str">
        <f>IF(B35&gt;1,VLOOKUP(B35,DB!$D$4:$E$800,2,0),"")</f>
        <v>A 320</v>
      </c>
      <c r="D35" s="259" t="s">
        <v>7</v>
      </c>
      <c r="E35" s="148" t="b">
        <v>0</v>
      </c>
      <c r="F35" s="148">
        <v>0.22777777777777777</v>
      </c>
      <c r="G35" s="150" t="b">
        <v>1</v>
      </c>
      <c r="H35" s="228" t="s">
        <v>1143</v>
      </c>
      <c r="I35" s="152" t="str">
        <f>IF(K35&gt;1,VLOOKUP(K35,DB!$A$4:$B$500,2,0),"")</f>
        <v>EX RON</v>
      </c>
      <c r="J35" s="150" t="s">
        <v>1076</v>
      </c>
      <c r="K35" s="169" t="s">
        <v>7</v>
      </c>
      <c r="L35" s="172"/>
      <c r="M35" s="168" t="str">
        <f>IF(B35&gt;1,VLOOKUP(B35,DB!$D$4:$F$800,3,0),"")</f>
        <v>BATIK AIR</v>
      </c>
      <c r="N35" s="170"/>
      <c r="O35" s="155" t="str">
        <f t="shared" si="34"/>
        <v/>
      </c>
      <c r="Q35" s="64" t="str">
        <f t="shared" si="35"/>
        <v/>
      </c>
      <c r="R35" s="64" t="str">
        <f t="shared" si="36"/>
        <v/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>PK-SNK</v>
      </c>
      <c r="X35" s="160" t="str">
        <f t="shared" si="6"/>
        <v>C 208</v>
      </c>
      <c r="Y35" s="161" t="str">
        <f t="shared" si="7"/>
        <v>PTN</v>
      </c>
      <c r="Z35" s="104" t="b">
        <v>1</v>
      </c>
      <c r="AA35" s="64"/>
      <c r="AC35" s="133"/>
      <c r="AD35" s="133" t="str">
        <f t="shared" si="40"/>
        <v>-</v>
      </c>
      <c r="AE35" s="133">
        <f t="shared" si="41"/>
        <v>0.2277777778</v>
      </c>
      <c r="AF35" s="162">
        <v>0.7506944444444444</v>
      </c>
      <c r="AG35" s="163">
        <v>0.7916666666666666</v>
      </c>
      <c r="AH35" s="164">
        <f>COUNTIFS($AD$18:$AD$167,"&gt;18:00",$AD$18:$AD$167,"&lt;=19:00")</f>
        <v>5</v>
      </c>
      <c r="AI35" s="165">
        <f>COUNTIFS($AE$18:$AE$167,"&gt;18:00",$AE$18:$AE$167,"&lt;=19:00")</f>
        <v>5</v>
      </c>
      <c r="AJ35" s="109">
        <f t="shared" si="8"/>
        <v>10</v>
      </c>
    </row>
    <row r="36">
      <c r="A36" s="115">
        <v>19.0</v>
      </c>
      <c r="B36" s="297" t="s">
        <v>502</v>
      </c>
      <c r="C36" s="117" t="str">
        <f>IF(B36&gt;1,VLOOKUP(B36,DB!$D$4:$E$800,2,0),"")</f>
        <v>ATR 72</v>
      </c>
      <c r="D36" s="252" t="s">
        <v>7</v>
      </c>
      <c r="E36" s="119" t="b">
        <v>0</v>
      </c>
      <c r="F36" s="119"/>
      <c r="G36" s="120" t="b">
        <v>0</v>
      </c>
      <c r="H36" s="230" t="s">
        <v>1144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>CITILINK</v>
      </c>
      <c r="N36" s="171"/>
      <c r="O36" s="128" t="str">
        <f t="shared" si="34"/>
        <v>RON</v>
      </c>
      <c r="Q36" s="64" t="str">
        <f t="shared" si="35"/>
        <v>SA07</v>
      </c>
      <c r="R36" s="64" t="str">
        <f t="shared" si="36"/>
        <v>RON</v>
      </c>
      <c r="S36" s="64" t="str">
        <f t="shared" si="37"/>
        <v>ATR 72</v>
      </c>
      <c r="T36" s="64" t="str">
        <f t="shared" si="38"/>
        <v>PK-GJV</v>
      </c>
      <c r="U36" s="64" t="str">
        <f t="shared" si="39"/>
        <v>CITILINK</v>
      </c>
      <c r="V36" s="129" t="s">
        <v>1140</v>
      </c>
      <c r="W36" s="130" t="str">
        <f t="shared" si="5"/>
        <v>PK-SNM</v>
      </c>
      <c r="X36" s="131" t="str">
        <f t="shared" si="6"/>
        <v>C 208</v>
      </c>
      <c r="Y36" s="132" t="str">
        <f t="shared" si="7"/>
        <v>PTN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4</v>
      </c>
      <c r="AI36" s="137">
        <f>COUNTIFS($AE$18:$AE$167,"&gt;19:00",$AE$18:$AE$167,"&lt;=20:00")</f>
        <v>2</v>
      </c>
      <c r="AJ36" s="138">
        <f t="shared" si="8"/>
        <v>6</v>
      </c>
    </row>
    <row r="37">
      <c r="A37" s="168">
        <v>20.0</v>
      </c>
      <c r="B37" s="298" t="s">
        <v>757</v>
      </c>
      <c r="C37" s="146" t="str">
        <f>IF(B37&gt;1,VLOOKUP(B37,DB!$D$4:$E$800,2,0),"")</f>
        <v>BBJ 2</v>
      </c>
      <c r="D37" s="259" t="s">
        <v>7</v>
      </c>
      <c r="E37" s="148" t="b">
        <v>0</v>
      </c>
      <c r="F37" s="148"/>
      <c r="G37" s="150" t="b">
        <v>0</v>
      </c>
      <c r="H37" s="228" t="s">
        <v>1145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>PTN</v>
      </c>
      <c r="N37" s="170"/>
      <c r="O37" s="155" t="str">
        <f t="shared" si="34"/>
        <v>RON</v>
      </c>
      <c r="Q37" s="64" t="str">
        <f t="shared" si="35"/>
        <v>SA08</v>
      </c>
      <c r="R37" s="64" t="str">
        <f t="shared" si="36"/>
        <v>RON</v>
      </c>
      <c r="S37" s="64" t="str">
        <f t="shared" si="37"/>
        <v>BBJ 2</v>
      </c>
      <c r="T37" s="64" t="str">
        <f t="shared" si="38"/>
        <v>PK-GRD</v>
      </c>
      <c r="U37" s="64" t="str">
        <f t="shared" si="39"/>
        <v>PTN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4</v>
      </c>
      <c r="AI37" s="165">
        <f>COUNTIFS($AE$18:$AE$167,"&gt;20:00",$AE$18:$AE$167,"&lt;=21:00")</f>
        <v>4</v>
      </c>
      <c r="AJ37" s="109">
        <f t="shared" si="8"/>
        <v>8</v>
      </c>
    </row>
    <row r="38">
      <c r="A38" s="115">
        <v>21.0</v>
      </c>
      <c r="B38" s="295" t="s">
        <v>312</v>
      </c>
      <c r="C38" s="117" t="str">
        <f>IF(B38&gt;1,VLOOKUP(B38,DB!$D$4:$E$800,2,0),"")</f>
        <v>A 320</v>
      </c>
      <c r="D38" s="252" t="s">
        <v>7</v>
      </c>
      <c r="E38" s="119" t="b">
        <v>0</v>
      </c>
      <c r="F38" s="119">
        <v>0.2708333333333333</v>
      </c>
      <c r="G38" s="120" t="b">
        <v>1</v>
      </c>
      <c r="H38" s="230" t="s">
        <v>1146</v>
      </c>
      <c r="I38" s="122" t="str">
        <f>IF(K38&gt;1,VLOOKUP(K38,DB!$A$4:$B$500,2,0),"")</f>
        <v>EX RON</v>
      </c>
      <c r="J38" s="120" t="s">
        <v>1078</v>
      </c>
      <c r="K38" s="124" t="s">
        <v>7</v>
      </c>
      <c r="L38" s="120"/>
      <c r="M38" s="115" t="str">
        <f>IF(B38&gt;1,VLOOKUP(B38,DB!$D$4:$F$800,3,0),"")</f>
        <v>BATIK AIR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PK-VCS</v>
      </c>
      <c r="X38" s="131" t="str">
        <f t="shared" si="6"/>
        <v>EMB 135</v>
      </c>
      <c r="Y38" s="132" t="str">
        <f t="shared" si="7"/>
        <v>JETSET</v>
      </c>
      <c r="Z38" s="104" t="b">
        <v>1</v>
      </c>
      <c r="AA38" s="64"/>
      <c r="AC38" s="133"/>
      <c r="AD38" s="133" t="str">
        <f t="shared" si="40"/>
        <v>-</v>
      </c>
      <c r="AE38" s="133">
        <f t="shared" si="41"/>
        <v>0.2708333333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2</v>
      </c>
      <c r="AJ38" s="138">
        <f t="shared" si="8"/>
        <v>6</v>
      </c>
    </row>
    <row r="39">
      <c r="A39" s="168">
        <v>22.0</v>
      </c>
      <c r="B39" s="145" t="s">
        <v>327</v>
      </c>
      <c r="C39" s="146" t="str">
        <f>IF(B39&gt;1,VLOOKUP(B39,DB!$D$4:$E$800,2,0),"")</f>
        <v>GLEX</v>
      </c>
      <c r="D39" s="259" t="s">
        <v>7</v>
      </c>
      <c r="E39" s="189" t="b">
        <v>0</v>
      </c>
      <c r="F39" s="148"/>
      <c r="G39" s="190" t="b">
        <v>0</v>
      </c>
      <c r="H39" s="228" t="s">
        <v>1204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BIOMANTARA</v>
      </c>
      <c r="N39" s="170"/>
      <c r="O39" s="155" t="str">
        <f t="shared" si="34"/>
        <v>RON</v>
      </c>
      <c r="Q39" s="64" t="str">
        <f t="shared" si="35"/>
        <v>RW01</v>
      </c>
      <c r="R39" s="64" t="str">
        <f t="shared" si="36"/>
        <v>RON</v>
      </c>
      <c r="S39" s="64" t="str">
        <f t="shared" si="37"/>
        <v>GLEX</v>
      </c>
      <c r="T39" s="64" t="str">
        <f t="shared" si="38"/>
        <v>N-939AP</v>
      </c>
      <c r="U39" s="64" t="str">
        <f t="shared" si="39"/>
        <v>BIOMANTARA</v>
      </c>
      <c r="V39" s="158" t="s">
        <v>1143</v>
      </c>
      <c r="W39" s="159" t="str">
        <f t="shared" si="5"/>
        <v>B-2480</v>
      </c>
      <c r="X39" s="160" t="str">
        <f t="shared" si="6"/>
        <v>B 748</v>
      </c>
      <c r="Y39" s="161" t="str">
        <f t="shared" si="7"/>
        <v>GAPURA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3</v>
      </c>
      <c r="AJ39" s="109">
        <f t="shared" si="8"/>
        <v>5</v>
      </c>
    </row>
    <row r="40">
      <c r="A40" s="115">
        <v>23.0</v>
      </c>
      <c r="B40" s="297" t="s">
        <v>1060</v>
      </c>
      <c r="C40" s="117" t="str">
        <f>IF(B40&gt;1,VLOOKUP(B40,DB!$D$4:$E$800,2,0),"")</f>
        <v>FAL 900</v>
      </c>
      <c r="D40" s="252" t="s">
        <v>7</v>
      </c>
      <c r="E40" s="191" t="b">
        <v>0</v>
      </c>
      <c r="F40" s="119"/>
      <c r="G40" s="192" t="b">
        <v>0</v>
      </c>
      <c r="H40" s="230" t="s">
        <v>1205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1153</v>
      </c>
      <c r="N40" s="193"/>
      <c r="O40" s="128" t="str">
        <f t="shared" si="34"/>
        <v>RON</v>
      </c>
      <c r="Q40" s="64" t="str">
        <f t="shared" si="35"/>
        <v>RW02</v>
      </c>
      <c r="R40" s="64" t="str">
        <f t="shared" si="36"/>
        <v>RON</v>
      </c>
      <c r="S40" s="64" t="str">
        <f t="shared" si="37"/>
        <v>FAL 900</v>
      </c>
      <c r="T40" s="64" t="str">
        <f t="shared" si="38"/>
        <v>N-577QT</v>
      </c>
      <c r="U40" s="64" t="str">
        <f t="shared" si="39"/>
        <v>AFM</v>
      </c>
      <c r="V40" s="129" t="s">
        <v>1144</v>
      </c>
      <c r="W40" s="130" t="str">
        <f t="shared" si="5"/>
        <v>PK-GJV</v>
      </c>
      <c r="X40" s="131" t="str">
        <f t="shared" si="6"/>
        <v>ATR 72</v>
      </c>
      <c r="Y40" s="132" t="str">
        <f t="shared" si="7"/>
        <v>CITILINK</v>
      </c>
      <c r="Z40" s="104" t="b">
        <v>1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0</v>
      </c>
      <c r="AJ40" s="198">
        <f t="shared" si="8"/>
        <v>1</v>
      </c>
    </row>
    <row r="41">
      <c r="A41" s="168">
        <v>24.0</v>
      </c>
      <c r="B41" s="298" t="s">
        <v>699</v>
      </c>
      <c r="C41" s="146" t="str">
        <f>IF(B41&gt;1,VLOOKUP(B41,DB!$D$4:$E$800,2,0),"")</f>
        <v>G IV</v>
      </c>
      <c r="D41" s="259" t="s">
        <v>7</v>
      </c>
      <c r="E41" s="199" t="b">
        <v>0</v>
      </c>
      <c r="F41" s="148"/>
      <c r="G41" s="190" t="b">
        <v>0</v>
      </c>
      <c r="H41" s="228" t="s">
        <v>1207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>JETSET</v>
      </c>
      <c r="N41" s="200"/>
      <c r="O41" s="155" t="str">
        <f t="shared" si="34"/>
        <v>RON</v>
      </c>
      <c r="Q41" s="64" t="str">
        <f t="shared" si="35"/>
        <v>RW03</v>
      </c>
      <c r="R41" s="64" t="str">
        <f t="shared" si="36"/>
        <v>RON</v>
      </c>
      <c r="S41" s="64" t="str">
        <f t="shared" si="37"/>
        <v>G IV</v>
      </c>
      <c r="T41" s="64" t="str">
        <f t="shared" si="38"/>
        <v>PK-BON</v>
      </c>
      <c r="U41" s="64" t="str">
        <f t="shared" si="39"/>
        <v>JETSET</v>
      </c>
      <c r="V41" s="158" t="s">
        <v>1145</v>
      </c>
      <c r="W41" s="159" t="str">
        <f t="shared" si="5"/>
        <v>PK-GRD</v>
      </c>
      <c r="X41" s="160" t="str">
        <f t="shared" si="6"/>
        <v>BBJ 2</v>
      </c>
      <c r="Y41" s="161" t="str">
        <f t="shared" si="7"/>
        <v>PTN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101</v>
      </c>
      <c r="AI41" s="204">
        <f t="shared" si="43"/>
        <v>93</v>
      </c>
      <c r="AJ41" s="204">
        <f t="shared" si="43"/>
        <v>194</v>
      </c>
    </row>
    <row r="42">
      <c r="A42" s="205">
        <v>25.0</v>
      </c>
      <c r="B42" s="297" t="s">
        <v>1013</v>
      </c>
      <c r="C42" s="117" t="str">
        <f>IF(B42&gt;1,VLOOKUP(B42,DB!$D$4:$E$800,2,0),"")</f>
        <v>EMB 135</v>
      </c>
      <c r="D42" s="252" t="s">
        <v>7</v>
      </c>
      <c r="E42" s="206" t="b">
        <v>0</v>
      </c>
      <c r="F42" s="119"/>
      <c r="G42" s="192" t="b">
        <v>0</v>
      </c>
      <c r="H42" s="230" t="s">
        <v>1192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1138</v>
      </c>
      <c r="N42" s="193"/>
      <c r="O42" s="128" t="str">
        <f t="shared" si="34"/>
        <v>RON</v>
      </c>
      <c r="Q42" s="64" t="str">
        <f t="shared" si="35"/>
        <v>RE01</v>
      </c>
      <c r="R42" s="64" t="str">
        <f t="shared" si="36"/>
        <v>RON</v>
      </c>
      <c r="S42" s="64" t="str">
        <f t="shared" si="37"/>
        <v>EMB 135</v>
      </c>
      <c r="T42" s="64" t="str">
        <f t="shared" si="38"/>
        <v>T7-GBS</v>
      </c>
      <c r="U42" s="64" t="str">
        <f t="shared" si="39"/>
        <v>KARISMA</v>
      </c>
      <c r="V42" s="129" t="s">
        <v>1146</v>
      </c>
      <c r="W42" s="130" t="str">
        <f t="shared" si="5"/>
        <v>TF-FIC</v>
      </c>
      <c r="X42" s="131" t="str">
        <f t="shared" si="6"/>
        <v>B 752</v>
      </c>
      <c r="Y42" s="132" t="str">
        <f t="shared" si="7"/>
        <v>JAS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3</v>
      </c>
      <c r="AI42" s="210">
        <f t="shared" si="44"/>
        <v>7</v>
      </c>
      <c r="AJ42" s="210">
        <f t="shared" ref="AJ42:AJ43" si="46">SUM(AH42:AI42)</f>
        <v>10</v>
      </c>
    </row>
    <row r="43">
      <c r="A43" s="168">
        <v>26.0</v>
      </c>
      <c r="B43" s="298" t="s">
        <v>845</v>
      </c>
      <c r="C43" s="146" t="str">
        <f>IF(B43&gt;1,VLOOKUP(B43,DB!$D$4:$E$800,2,0),"")</f>
        <v>G V</v>
      </c>
      <c r="D43" s="259" t="s">
        <v>7</v>
      </c>
      <c r="E43" s="199" t="b">
        <v>0</v>
      </c>
      <c r="F43" s="148"/>
      <c r="G43" s="190" t="b">
        <v>0</v>
      </c>
      <c r="H43" s="228" t="s">
        <v>1193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1153</v>
      </c>
      <c r="N43" s="211"/>
      <c r="O43" s="155" t="str">
        <f t="shared" si="34"/>
        <v>RON</v>
      </c>
      <c r="Q43" s="64" t="str">
        <f t="shared" si="35"/>
        <v>RE02</v>
      </c>
      <c r="R43" s="64" t="str">
        <f t="shared" si="36"/>
        <v>RON</v>
      </c>
      <c r="S43" s="64" t="str">
        <f t="shared" si="37"/>
        <v>G V</v>
      </c>
      <c r="T43" s="64" t="str">
        <f t="shared" si="38"/>
        <v>B-8160</v>
      </c>
      <c r="U43" s="64" t="str">
        <f t="shared" si="39"/>
        <v>AFM</v>
      </c>
      <c r="V43" s="158" t="s">
        <v>1147</v>
      </c>
      <c r="W43" s="159" t="str">
        <f t="shared" si="5"/>
        <v>PK-PAH</v>
      </c>
      <c r="X43" s="160" t="str">
        <f t="shared" si="6"/>
        <v>ATR 72</v>
      </c>
      <c r="Y43" s="161" t="str">
        <f t="shared" si="7"/>
        <v>PELITA</v>
      </c>
      <c r="Z43" s="104" t="b">
        <v>1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3</v>
      </c>
      <c r="AI43" s="215">
        <f t="shared" si="45"/>
        <v>5</v>
      </c>
      <c r="AJ43" s="215">
        <f t="shared" si="46"/>
        <v>8</v>
      </c>
    </row>
    <row r="44">
      <c r="A44" s="115">
        <v>27.0</v>
      </c>
      <c r="B44" s="297" t="s">
        <v>888</v>
      </c>
      <c r="C44" s="117" t="str">
        <f>IF(B44&gt;1,VLOOKUP(B44,DB!$D$4:$E$800,2,0),"")</f>
        <v>EMB 135</v>
      </c>
      <c r="D44" s="252" t="s">
        <v>7</v>
      </c>
      <c r="E44" s="206" t="b">
        <v>0</v>
      </c>
      <c r="F44" s="119"/>
      <c r="G44" s="192" t="b">
        <v>0</v>
      </c>
      <c r="H44" s="230" t="s">
        <v>1194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759</v>
      </c>
      <c r="N44" s="193"/>
      <c r="O44" s="128" t="str">
        <f t="shared" si="34"/>
        <v>RON</v>
      </c>
      <c r="Q44" s="64" t="str">
        <f t="shared" si="35"/>
        <v>RE03</v>
      </c>
      <c r="R44" s="64" t="str">
        <f t="shared" si="36"/>
        <v>RON</v>
      </c>
      <c r="S44" s="64" t="str">
        <f t="shared" si="37"/>
        <v>EMB 135</v>
      </c>
      <c r="T44" s="64" t="str">
        <f t="shared" si="38"/>
        <v>PK-RSS</v>
      </c>
      <c r="U44" s="64" t="str">
        <f t="shared" si="39"/>
        <v>PTN</v>
      </c>
      <c r="V44" s="129" t="s">
        <v>1149</v>
      </c>
      <c r="W44" s="130" t="str">
        <f t="shared" si="5"/>
        <v>T7-MEL</v>
      </c>
      <c r="X44" s="131" t="str">
        <f t="shared" si="6"/>
        <v>GLEX</v>
      </c>
      <c r="Y44" s="132" t="str">
        <f t="shared" si="7"/>
        <v>PREMI</v>
      </c>
      <c r="Z44" s="104" t="b">
        <v>1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906</v>
      </c>
      <c r="C45" s="146" t="str">
        <f>IF(B45&gt;1,VLOOKUP(B45,DB!$D$4:$E$800,2,0),"")</f>
        <v>G IV</v>
      </c>
      <c r="D45" s="259" t="s">
        <v>7</v>
      </c>
      <c r="E45" s="189" t="b">
        <v>0</v>
      </c>
      <c r="F45" s="148"/>
      <c r="G45" s="190" t="b">
        <v>0</v>
      </c>
      <c r="H45" s="228" t="s">
        <v>1195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1153</v>
      </c>
      <c r="N45" s="211"/>
      <c r="O45" s="155" t="str">
        <f t="shared" si="34"/>
        <v>RON</v>
      </c>
      <c r="Q45" s="64" t="str">
        <f t="shared" si="35"/>
        <v>RE04</v>
      </c>
      <c r="R45" s="64" t="str">
        <f t="shared" si="36"/>
        <v>RON</v>
      </c>
      <c r="S45" s="64" t="str">
        <f t="shared" si="37"/>
        <v>G IV</v>
      </c>
      <c r="T45" s="64" t="str">
        <f t="shared" si="38"/>
        <v>T7-HNA</v>
      </c>
      <c r="U45" s="64" t="str">
        <f t="shared" si="39"/>
        <v>AFM</v>
      </c>
      <c r="V45" s="158" t="s">
        <v>1150</v>
      </c>
      <c r="W45" s="159" t="str">
        <f t="shared" si="5"/>
        <v>T7-ARN</v>
      </c>
      <c r="X45" s="160" t="str">
        <f t="shared" si="6"/>
        <v>G VI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969</v>
      </c>
      <c r="C46" s="117" t="str">
        <f>IF(B46&gt;1,VLOOKUP(B46,DB!$D$4:$E$800,2,0),"")</f>
        <v>ATR 72</v>
      </c>
      <c r="D46" s="252" t="s">
        <v>7</v>
      </c>
      <c r="E46" s="191" t="b">
        <v>0</v>
      </c>
      <c r="F46" s="119">
        <v>0.049305555555555554</v>
      </c>
      <c r="G46" s="192" t="b">
        <v>1</v>
      </c>
      <c r="H46" s="230" t="s">
        <v>1197</v>
      </c>
      <c r="I46" s="122" t="str">
        <f>IF(K46&gt;1,VLOOKUP(K46,DB!$A$4:$B$500,2,0),"")</f>
        <v>EX RON</v>
      </c>
      <c r="J46" s="120" t="s">
        <v>1092</v>
      </c>
      <c r="K46" s="124" t="s">
        <v>7</v>
      </c>
      <c r="L46" s="120"/>
      <c r="M46" s="115" t="s">
        <v>1134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>PK-LAO</v>
      </c>
      <c r="X46" s="131" t="str">
        <f t="shared" si="6"/>
        <v>A 320</v>
      </c>
      <c r="Y46" s="132" t="str">
        <f t="shared" si="7"/>
        <v>BATIK AIR</v>
      </c>
      <c r="Z46" s="104" t="b">
        <v>1</v>
      </c>
      <c r="AA46" s="64"/>
      <c r="AC46" s="133"/>
      <c r="AD46" s="133" t="str">
        <f t="shared" si="40"/>
        <v>-</v>
      </c>
      <c r="AE46" s="133">
        <f t="shared" si="41"/>
        <v>0.04930555556</v>
      </c>
    </row>
    <row r="47">
      <c r="A47" s="168">
        <v>30.0</v>
      </c>
      <c r="B47" s="298" t="s">
        <v>855</v>
      </c>
      <c r="C47" s="146" t="str">
        <f>IF(B47&gt;1,VLOOKUP(B47,DB!$D$4:$E$800,2,0),"")</f>
        <v>GLEX</v>
      </c>
      <c r="D47" s="259" t="s">
        <v>7</v>
      </c>
      <c r="E47" s="199" t="b">
        <v>0</v>
      </c>
      <c r="F47" s="148"/>
      <c r="G47" s="190" t="b">
        <v>0</v>
      </c>
      <c r="H47" s="228" t="s">
        <v>1199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">
        <v>759</v>
      </c>
      <c r="N47" s="200"/>
      <c r="O47" s="155" t="str">
        <f t="shared" si="34"/>
        <v>RON</v>
      </c>
      <c r="Q47" s="64" t="str">
        <f t="shared" si="35"/>
        <v>RE06</v>
      </c>
      <c r="R47" s="64" t="str">
        <f t="shared" si="36"/>
        <v>RON</v>
      </c>
      <c r="S47" s="64" t="str">
        <f t="shared" si="37"/>
        <v>GLEX</v>
      </c>
      <c r="T47" s="64" t="str">
        <f t="shared" si="38"/>
        <v>N-11UB</v>
      </c>
      <c r="U47" s="64" t="str">
        <f t="shared" si="39"/>
        <v>PTN</v>
      </c>
      <c r="V47" s="158" t="s">
        <v>1151</v>
      </c>
      <c r="W47" s="159" t="str">
        <f t="shared" si="5"/>
        <v>PK-BKP</v>
      </c>
      <c r="X47" s="160" t="str">
        <f t="shared" si="6"/>
        <v>A 320</v>
      </c>
      <c r="Y47" s="161" t="str">
        <f t="shared" si="7"/>
        <v>BATIK AIR</v>
      </c>
      <c r="Z47" s="104" t="b">
        <v>1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 t="s">
        <v>715</v>
      </c>
      <c r="C48" s="117" t="str">
        <f>IF(B48&gt;1,VLOOKUP(B48,DB!$D$4:$E$800,2,0),"")</f>
        <v>ATR 72</v>
      </c>
      <c r="D48" s="252" t="s">
        <v>7</v>
      </c>
      <c r="E48" s="206" t="b">
        <v>0</v>
      </c>
      <c r="F48" s="119">
        <v>0.20347222222222222</v>
      </c>
      <c r="G48" s="192" t="b">
        <v>1</v>
      </c>
      <c r="H48" s="299" t="s">
        <v>1076</v>
      </c>
      <c r="I48" s="219" t="s">
        <v>8</v>
      </c>
      <c r="J48" s="120" t="s">
        <v>422</v>
      </c>
      <c r="K48" s="124"/>
      <c r="L48" s="120" t="s">
        <v>421</v>
      </c>
      <c r="M48" s="115" t="str">
        <f>IF(B48&gt;1,VLOOKUP(B48,DB!$D$4:$F$800,3,0),"")</f>
        <v>PELITA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0.2034722222</v>
      </c>
    </row>
    <row r="49">
      <c r="A49" s="168">
        <v>32.0</v>
      </c>
      <c r="B49" s="146" t="s">
        <v>340</v>
      </c>
      <c r="C49" s="146" t="str">
        <f>IF(B49&gt;1,VLOOKUP(B49,DB!$D$4:$E$800,2,0),"")</f>
        <v>ATR 72</v>
      </c>
      <c r="D49" s="259" t="s">
        <v>7</v>
      </c>
      <c r="E49" s="199" t="b">
        <v>0</v>
      </c>
      <c r="F49" s="148">
        <v>0.24583333333333332</v>
      </c>
      <c r="G49" s="190" t="b">
        <v>1</v>
      </c>
      <c r="H49" s="300" t="s">
        <v>1078</v>
      </c>
      <c r="I49" s="221" t="s">
        <v>8</v>
      </c>
      <c r="J49" s="153" t="str">
        <f>IF(L49&gt;1,VLOOKUP(L49,DB!$A$4:$B$500,2,0),"")</f>
        <v>WAHH</v>
      </c>
      <c r="K49" s="169"/>
      <c r="L49" s="150" t="s">
        <v>527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0.2458333333</v>
      </c>
    </row>
    <row r="50">
      <c r="A50" s="115">
        <v>33.0</v>
      </c>
      <c r="B50" s="117" t="s">
        <v>100</v>
      </c>
      <c r="C50" s="117" t="str">
        <f>IF(B50&gt;1,VLOOKUP(B50,DB!$D$4:$E$800,2,0),"")</f>
        <v>A 320</v>
      </c>
      <c r="D50" s="252" t="s">
        <v>7</v>
      </c>
      <c r="E50" s="206" t="b">
        <v>0</v>
      </c>
      <c r="F50" s="119">
        <v>0.22777777777777777</v>
      </c>
      <c r="G50" s="192" t="b">
        <v>1</v>
      </c>
      <c r="H50" s="299" t="s">
        <v>1080</v>
      </c>
      <c r="I50" s="219" t="s">
        <v>8</v>
      </c>
      <c r="J50" s="123" t="str">
        <f>IF(L50&gt;1,VLOOKUP(L50,DB!$A$4:$B$500,2,0),"")</f>
        <v>WARR</v>
      </c>
      <c r="K50" s="124"/>
      <c r="L50" s="120" t="s">
        <v>208</v>
      </c>
      <c r="M50" s="115" t="str">
        <f>IF(B50&gt;1,VLOOKUP(B50,DB!$D$4:$F$800,3,0),"")</f>
        <v>BATIK AIR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0.2277777778</v>
      </c>
    </row>
    <row r="51">
      <c r="A51" s="168">
        <v>34.0</v>
      </c>
      <c r="B51" s="146" t="s">
        <v>420</v>
      </c>
      <c r="C51" s="146" t="str">
        <f>IF(B51&gt;1,VLOOKUP(B51,DB!$D$4:$E$800,2,0),"")</f>
        <v>A 320</v>
      </c>
      <c r="D51" s="259" t="s">
        <v>7</v>
      </c>
      <c r="E51" s="199" t="b">
        <v>0</v>
      </c>
      <c r="F51" s="148">
        <v>0.27708333333333335</v>
      </c>
      <c r="G51" s="190" t="b">
        <v>1</v>
      </c>
      <c r="H51" s="300" t="s">
        <v>1084</v>
      </c>
      <c r="I51" s="221" t="s">
        <v>8</v>
      </c>
      <c r="J51" s="153" t="str">
        <f>IF(L51&gt;1,VLOOKUP(L51,DB!$A$4:$B$500,2,0),"")</f>
        <v>WIMN</v>
      </c>
      <c r="K51" s="169"/>
      <c r="L51" s="150" t="s">
        <v>434</v>
      </c>
      <c r="M51" s="168" t="str">
        <f>IF(B51&gt;1,VLOOKUP(B51,DB!$D$4:$F$800,3,0),"")</f>
        <v>CITILINK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0.2770833333</v>
      </c>
    </row>
    <row r="52">
      <c r="A52" s="115">
        <v>35.0</v>
      </c>
      <c r="B52" s="117" t="s">
        <v>620</v>
      </c>
      <c r="C52" s="117" t="str">
        <f>IF(B52&gt;1,VLOOKUP(B52,DB!$D$4:$E$800,2,0),"")</f>
        <v>B 738</v>
      </c>
      <c r="D52" s="252" t="s">
        <v>7</v>
      </c>
      <c r="E52" s="206" t="b">
        <v>0</v>
      </c>
      <c r="F52" s="119">
        <v>0.25555555555555554</v>
      </c>
      <c r="G52" s="192" t="b">
        <v>1</v>
      </c>
      <c r="H52" s="299" t="s">
        <v>1087</v>
      </c>
      <c r="I52" s="219" t="s">
        <v>8</v>
      </c>
      <c r="J52" s="123" t="str">
        <f>IF(L52&gt;1,VLOOKUP(L52,DB!$A$4:$B$500,2,0),"")</f>
        <v>WIMM</v>
      </c>
      <c r="K52" s="124"/>
      <c r="L52" s="120" t="s">
        <v>71</v>
      </c>
      <c r="M52" s="115" t="str">
        <f>IF(B52&gt;1,VLOOKUP(B52,DB!$D$4:$F$800,3,0),"")</f>
        <v>GARUDA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0.2555555556</v>
      </c>
    </row>
    <row r="53">
      <c r="A53" s="168">
        <v>36.0</v>
      </c>
      <c r="B53" s="146" t="s">
        <v>78</v>
      </c>
      <c r="C53" s="146" t="str">
        <f>IF(B53&gt;1,VLOOKUP(B53,DB!$D$4:$E$800,2,0),"")</f>
        <v>A 320</v>
      </c>
      <c r="D53" s="259" t="s">
        <v>7</v>
      </c>
      <c r="E53" s="199" t="b">
        <v>0</v>
      </c>
      <c r="F53" s="148">
        <v>0.3590277777777778</v>
      </c>
      <c r="G53" s="190" t="b">
        <v>1</v>
      </c>
      <c r="H53" s="300" t="s">
        <v>1079</v>
      </c>
      <c r="I53" s="221" t="s">
        <v>8</v>
      </c>
      <c r="J53" s="153" t="str">
        <f>IF(L53&gt;1,VLOOKUP(L53,DB!$A$4:$B$500,2,0),"")</f>
        <v>WARR</v>
      </c>
      <c r="K53" s="169"/>
      <c r="L53" s="150" t="s">
        <v>212</v>
      </c>
      <c r="M53" s="168" t="str">
        <f>IF(B53&gt;1,VLOOKUP(B53,DB!$D$4:$F$800,3,0),"")</f>
        <v>BATIK AIR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0.3590277778</v>
      </c>
    </row>
    <row r="54">
      <c r="A54" s="115">
        <v>37.0</v>
      </c>
      <c r="B54" s="117" t="s">
        <v>76</v>
      </c>
      <c r="C54" s="117" t="str">
        <f>IF(B54&gt;1,VLOOKUP(B54,DB!$D$4:$E$800,2,0),"")</f>
        <v>A 320</v>
      </c>
      <c r="D54" s="252" t="s">
        <v>7</v>
      </c>
      <c r="E54" s="206" t="b">
        <v>0</v>
      </c>
      <c r="F54" s="119">
        <v>0.3861111111111111</v>
      </c>
      <c r="G54" s="192" t="b">
        <v>1</v>
      </c>
      <c r="H54" s="299" t="s">
        <v>1081</v>
      </c>
      <c r="I54" s="219" t="s">
        <v>8</v>
      </c>
      <c r="J54" s="123" t="str">
        <f>IF(L54&gt;1,VLOOKUP(L54,DB!$A$4:$B$500,2,0),"")</f>
        <v>WADD</v>
      </c>
      <c r="K54" s="124"/>
      <c r="L54" s="120" t="s">
        <v>192</v>
      </c>
      <c r="M54" s="115" t="str">
        <f>IF(B54&gt;1,VLOOKUP(B54,DB!$D$4:$F$800,3,0),"")</f>
        <v>BATIK AIR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0.3861111111</v>
      </c>
    </row>
    <row r="55">
      <c r="A55" s="168">
        <v>38.0</v>
      </c>
      <c r="B55" s="146" t="s">
        <v>413</v>
      </c>
      <c r="C55" s="146" t="str">
        <f>IF(B55&gt;1,VLOOKUP(B55,DB!$D$4:$E$800,2,0),"")</f>
        <v>A 320</v>
      </c>
      <c r="D55" s="259" t="s">
        <v>7</v>
      </c>
      <c r="E55" s="199" t="b">
        <v>0</v>
      </c>
      <c r="F55" s="148">
        <v>0.46586728009424405</v>
      </c>
      <c r="G55" s="190" t="b">
        <v>1</v>
      </c>
      <c r="H55" s="300" t="s">
        <v>1088</v>
      </c>
      <c r="I55" s="221" t="s">
        <v>8</v>
      </c>
      <c r="J55" s="153" t="str">
        <f>IF(L55&gt;1,VLOOKUP(L55,DB!$A$4:$B$500,2,0),"")</f>
        <v>WIPP</v>
      </c>
      <c r="K55" s="169"/>
      <c r="L55" s="150" t="s">
        <v>463</v>
      </c>
      <c r="M55" s="168" t="str">
        <f>IF(B55&gt;1,VLOOKUP(B55,DB!$D$4:$F$800,3,0),"")</f>
        <v>CITILINK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0.4658672801</v>
      </c>
      <c r="AF55" s="4"/>
    </row>
    <row r="56">
      <c r="A56" s="115">
        <v>39.0</v>
      </c>
      <c r="B56" s="117" t="s">
        <v>827</v>
      </c>
      <c r="C56" s="117" t="str">
        <f>IF(B56&gt;1,VLOOKUP(B56,DB!$D$4:$E$800,2,0),"")</f>
        <v>B 733</v>
      </c>
      <c r="D56" s="252" t="s">
        <v>7</v>
      </c>
      <c r="E56" s="206" t="b">
        <v>0</v>
      </c>
      <c r="F56" s="119">
        <v>0.22430555555555556</v>
      </c>
      <c r="G56" s="192" t="b">
        <v>1</v>
      </c>
      <c r="H56" s="299" t="s">
        <v>1097</v>
      </c>
      <c r="I56" s="219" t="s">
        <v>8</v>
      </c>
      <c r="J56" s="123" t="str">
        <f>IF(L56&gt;1,VLOOKUP(L56,DB!$A$4:$B$500,2,0),"")</f>
        <v>WIOO</v>
      </c>
      <c r="K56" s="124"/>
      <c r="L56" s="120" t="s">
        <v>382</v>
      </c>
      <c r="M56" s="115" t="str">
        <f>IF(B56&gt;1,VLOOKUP(B56,DB!$D$4:$F$800,3,0),"")</f>
        <v>TRIGANA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0.2243055556</v>
      </c>
      <c r="AF56" s="4"/>
    </row>
    <row r="57">
      <c r="A57" s="168">
        <v>40.0</v>
      </c>
      <c r="B57" s="168" t="s">
        <v>1061</v>
      </c>
      <c r="C57" s="146" t="str">
        <f>IF(B57&gt;1,VLOOKUP(B57,DB!$D$4:$E$800,2,0),"")</f>
        <v>C 208</v>
      </c>
      <c r="D57" s="259">
        <v>0.044444444444444446</v>
      </c>
      <c r="E57" s="199" t="b">
        <v>1</v>
      </c>
      <c r="F57" s="148">
        <v>0.2465277777777778</v>
      </c>
      <c r="G57" s="190" t="b">
        <v>1</v>
      </c>
      <c r="H57" s="228" t="s">
        <v>1147</v>
      </c>
      <c r="I57" s="221" t="s">
        <v>35</v>
      </c>
      <c r="J57" s="150" t="s">
        <v>1218</v>
      </c>
      <c r="K57" s="169"/>
      <c r="L57" s="150"/>
      <c r="M57" s="168" t="s">
        <v>759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>
        <f t="shared" si="40"/>
        <v>0.04444444444</v>
      </c>
      <c r="AE57" s="133">
        <f t="shared" si="41"/>
        <v>0.2465277778</v>
      </c>
      <c r="AF57" s="4"/>
    </row>
    <row r="58">
      <c r="A58" s="115">
        <v>41.0</v>
      </c>
      <c r="B58" s="115" t="s">
        <v>969</v>
      </c>
      <c r="C58" s="117" t="str">
        <f>IF(B58&gt;1,VLOOKUP(B58,DB!$D$4:$E$800,2,0),"")</f>
        <v>ATR 72</v>
      </c>
      <c r="D58" s="252">
        <v>0.050694444444444445</v>
      </c>
      <c r="E58" s="224" t="b">
        <v>1</v>
      </c>
      <c r="F58" s="119">
        <v>0.22430555555555556</v>
      </c>
      <c r="G58" s="120" t="b">
        <v>1</v>
      </c>
      <c r="H58" s="230" t="s">
        <v>1092</v>
      </c>
      <c r="I58" s="219" t="s">
        <v>1197</v>
      </c>
      <c r="J58" s="120" t="s">
        <v>422</v>
      </c>
      <c r="K58" s="124"/>
      <c r="L58" s="120"/>
      <c r="M58" s="115" t="s">
        <v>1134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>
        <f t="shared" si="40"/>
        <v>0.05069444444</v>
      </c>
      <c r="AE58" s="133">
        <f t="shared" si="41"/>
        <v>0.2243055556</v>
      </c>
      <c r="AF58" s="4"/>
    </row>
    <row r="59">
      <c r="A59" s="168">
        <v>42.0</v>
      </c>
      <c r="B59" s="337" t="s">
        <v>705</v>
      </c>
      <c r="C59" s="338" t="str">
        <f>IF(B59&gt;1,VLOOKUP(B59,DB!$D$4:$E$800,2,0),"")</f>
        <v>CT 680</v>
      </c>
      <c r="D59" s="259">
        <v>0.14097222222222222</v>
      </c>
      <c r="E59" s="226" t="b">
        <v>1</v>
      </c>
      <c r="F59" s="367">
        <v>0.22013888888888888</v>
      </c>
      <c r="G59" s="227" t="b">
        <v>1</v>
      </c>
      <c r="H59" s="228" t="s">
        <v>1096</v>
      </c>
      <c r="I59" s="221" t="s">
        <v>1184</v>
      </c>
      <c r="J59" s="368" t="s">
        <v>1387</v>
      </c>
      <c r="K59" s="169"/>
      <c r="L59" s="150"/>
      <c r="M59" s="337" t="str">
        <f>IF(B59&gt;1,VLOOKUP(B59,DB!$D$4:$F$800,3,0),"")</f>
        <v>JIP</v>
      </c>
      <c r="N59" s="342" t="s">
        <v>1260</v>
      </c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>
        <f t="shared" si="40"/>
        <v>0.1409722222</v>
      </c>
      <c r="AE59" s="133">
        <f t="shared" si="41"/>
        <v>0.2201388889</v>
      </c>
      <c r="AF59" s="4"/>
    </row>
    <row r="60">
      <c r="A60" s="115">
        <v>43.0</v>
      </c>
      <c r="B60" s="115" t="s">
        <v>760</v>
      </c>
      <c r="C60" s="117" t="str">
        <f>IF(B60&gt;1,VLOOKUP(B60,DB!$D$4:$E$800,2,0),"")</f>
        <v>PH 300</v>
      </c>
      <c r="D60" s="252">
        <v>0.18611111111111112</v>
      </c>
      <c r="E60" s="229" t="b">
        <v>1</v>
      </c>
      <c r="F60" s="119">
        <v>0.33501971064833924</v>
      </c>
      <c r="G60" s="192" t="b">
        <v>1</v>
      </c>
      <c r="H60" s="230" t="s">
        <v>1100</v>
      </c>
      <c r="I60" s="219" t="s">
        <v>1171</v>
      </c>
      <c r="J60" s="120" t="s">
        <v>190</v>
      </c>
      <c r="K60" s="124"/>
      <c r="L60" s="120"/>
      <c r="M60" s="115" t="str">
        <f>IF(B60&gt;1,VLOOKUP(B60,DB!$D$4:$F$800,3,0),"")</f>
        <v>PURAWISATA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>
        <f t="shared" si="40"/>
        <v>0.1861111111</v>
      </c>
      <c r="AE60" s="133">
        <f t="shared" si="41"/>
        <v>0.3350197106</v>
      </c>
    </row>
    <row r="61">
      <c r="A61" s="168">
        <v>44.0</v>
      </c>
      <c r="B61" s="168" t="s">
        <v>822</v>
      </c>
      <c r="C61" s="146" t="str">
        <f>IF(B61&gt;1,VLOOKUP(B61,DB!$D$4:$E$800,2,0),"")</f>
        <v>B 733</v>
      </c>
      <c r="D61" s="259">
        <v>0.2076388888888889</v>
      </c>
      <c r="E61" s="231" t="b">
        <v>1</v>
      </c>
      <c r="F61" s="148">
        <v>0.2569444444444444</v>
      </c>
      <c r="G61" s="190" t="b">
        <v>1</v>
      </c>
      <c r="H61" s="228" t="s">
        <v>1093</v>
      </c>
      <c r="I61" s="152" t="str">
        <f>IF(K61&gt;1,VLOOKUP(K61,DB!$A$4:$B$500,2,0),"")</f>
        <v>WSSS</v>
      </c>
      <c r="J61" s="153" t="str">
        <f>IF(L61&gt;1,VLOOKUP(L61,DB!$A$4:$B$500,2,0),"")</f>
        <v>WALL</v>
      </c>
      <c r="K61" s="169" t="s">
        <v>86</v>
      </c>
      <c r="L61" s="150" t="s">
        <v>91</v>
      </c>
      <c r="M61" s="168" t="str">
        <f>IF(B61&gt;1,VLOOKUP(B61,DB!$D$4:$F$800,3,0),"")</f>
        <v>TRI MG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>
        <f t="shared" si="40"/>
        <v>0.2076388889</v>
      </c>
      <c r="AE61" s="133">
        <f t="shared" si="41"/>
        <v>0.2569444444</v>
      </c>
    </row>
    <row r="62">
      <c r="A62" s="115">
        <v>45.0</v>
      </c>
      <c r="B62" s="115" t="s">
        <v>24</v>
      </c>
      <c r="C62" s="117" t="str">
        <f>IF(B62&gt;1,VLOOKUP(B62,DB!$D$4:$E$800,2,0),"")</f>
        <v>B 733</v>
      </c>
      <c r="D62" s="264">
        <v>0.21041666666666667</v>
      </c>
      <c r="E62" s="232" t="b">
        <v>1</v>
      </c>
      <c r="F62" s="233">
        <v>0.33402777777777776</v>
      </c>
      <c r="G62" s="234" t="b">
        <v>1</v>
      </c>
      <c r="H62" s="235" t="s">
        <v>1101</v>
      </c>
      <c r="I62" s="219" t="s">
        <v>23</v>
      </c>
      <c r="J62" s="120" t="s">
        <v>55</v>
      </c>
      <c r="K62" s="236"/>
      <c r="L62" s="227"/>
      <c r="M62" s="115" t="str">
        <f>IF(B62&gt;1,VLOOKUP(B62,DB!$D$4:$F$800,3,0),"")</f>
        <v>AIRNESIA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0.2104166667</v>
      </c>
      <c r="AE62" s="133">
        <f t="shared" si="41"/>
        <v>0.3340277778</v>
      </c>
    </row>
    <row r="63">
      <c r="A63" s="168">
        <v>46.0</v>
      </c>
      <c r="B63" s="168" t="s">
        <v>833</v>
      </c>
      <c r="C63" s="146" t="str">
        <f>IF(B63&gt;1,VLOOKUP(B63,DB!$D$4:$E$800,2,0),"")</f>
        <v>B 733</v>
      </c>
      <c r="D63" s="259">
        <v>0.21458333333333332</v>
      </c>
      <c r="E63" s="231" t="b">
        <v>1</v>
      </c>
      <c r="F63" s="148">
        <v>0.2847222222222222</v>
      </c>
      <c r="G63" s="190" t="b">
        <v>1</v>
      </c>
      <c r="H63" s="228" t="s">
        <v>1085</v>
      </c>
      <c r="I63" s="152" t="str">
        <f>IF(K63&gt;1,VLOOKUP(K63,DB!$A$4:$B$500,2,0),"")</f>
        <v>WIMM</v>
      </c>
      <c r="J63" s="153" t="str">
        <f>IF(L63&gt;1,VLOOKUP(L63,DB!$A$4:$B$500,2,0),"")</f>
        <v>WAAA</v>
      </c>
      <c r="K63" s="169" t="s">
        <v>292</v>
      </c>
      <c r="L63" s="150" t="s">
        <v>324</v>
      </c>
      <c r="M63" s="168" t="str">
        <f>IF(B63&gt;1,VLOOKUP(B63,DB!$D$4:$F$800,3,0),"")</f>
        <v>TRIGANA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>
        <f t="shared" si="40"/>
        <v>0.2145833333</v>
      </c>
      <c r="AE63" s="133">
        <f t="shared" si="41"/>
        <v>0.2847222222</v>
      </c>
    </row>
    <row r="64">
      <c r="A64" s="115">
        <v>47.0</v>
      </c>
      <c r="B64" s="115" t="s">
        <v>299</v>
      </c>
      <c r="C64" s="117" t="str">
        <f>IF(B64&gt;1,VLOOKUP(B64,DB!$D$4:$E$800,2,0),"")</f>
        <v>A 320</v>
      </c>
      <c r="D64" s="252">
        <v>0.2375</v>
      </c>
      <c r="E64" s="229" t="b">
        <v>1</v>
      </c>
      <c r="F64" s="119">
        <v>0.2965277777777778</v>
      </c>
      <c r="G64" s="192" t="b">
        <v>1</v>
      </c>
      <c r="H64" s="230" t="s">
        <v>1076</v>
      </c>
      <c r="I64" s="219" t="s">
        <v>1143</v>
      </c>
      <c r="J64" s="123" t="str">
        <f>IF(L64&gt;1,VLOOKUP(L64,DB!$A$4:$B$500,2,0),"")</f>
        <v>WIPP</v>
      </c>
      <c r="K64" s="124"/>
      <c r="L64" s="120" t="s">
        <v>157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>
        <f t="shared" si="40"/>
        <v>0.2375</v>
      </c>
      <c r="AE64" s="133">
        <f t="shared" si="41"/>
        <v>0.2965277778</v>
      </c>
    </row>
    <row r="65">
      <c r="A65" s="168">
        <v>48.0</v>
      </c>
      <c r="B65" s="337" t="s">
        <v>72</v>
      </c>
      <c r="C65" s="338" t="str">
        <f>IF(B65&gt;1,VLOOKUP(B65,DB!$D$4:$E$800,2,0),"")</f>
        <v>A 320</v>
      </c>
      <c r="D65" s="259">
        <v>0.25625</v>
      </c>
      <c r="E65" s="231" t="b">
        <v>1</v>
      </c>
      <c r="F65" s="367">
        <v>0.2956003703729948</v>
      </c>
      <c r="G65" s="190" t="b">
        <v>1</v>
      </c>
      <c r="H65" s="228" t="s">
        <v>1096</v>
      </c>
      <c r="I65" s="152" t="str">
        <f>IF(K65&gt;1,VLOOKUP(K65,DB!$A$4:$B$500,2,0),"")</f>
        <v>WARR</v>
      </c>
      <c r="J65" s="475" t="str">
        <f>IF(L65&gt;1,VLOOKUP(L65,DB!$A$4:$B$500,2,0),"")</f>
        <v>WARA</v>
      </c>
      <c r="K65" s="169" t="s">
        <v>204</v>
      </c>
      <c r="L65" s="368" t="s">
        <v>267</v>
      </c>
      <c r="M65" s="337" t="str">
        <f>IF(B65&gt;1,VLOOKUP(B65,DB!$D$4:$F$800,3,0),"")</f>
        <v>BATIK AIR</v>
      </c>
      <c r="N65" s="342" t="s">
        <v>1388</v>
      </c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0.25625</v>
      </c>
      <c r="AE65" s="133">
        <f t="shared" si="41"/>
        <v>0.2956003704</v>
      </c>
    </row>
    <row r="66">
      <c r="A66" s="115">
        <v>49.0</v>
      </c>
      <c r="B66" s="115" t="s">
        <v>751</v>
      </c>
      <c r="C66" s="117" t="str">
        <f>IF(B66&gt;1,VLOOKUP(B66,DB!$D$4:$E$800,2,0),"")</f>
        <v>GLEX</v>
      </c>
      <c r="D66" s="252">
        <v>0.26666666666666666</v>
      </c>
      <c r="E66" s="229" t="b">
        <v>1</v>
      </c>
      <c r="F66" s="119">
        <v>0.32436385416804114</v>
      </c>
      <c r="G66" s="192" t="b">
        <v>1</v>
      </c>
      <c r="H66" s="230" t="s">
        <v>1092</v>
      </c>
      <c r="I66" s="219" t="s">
        <v>1140</v>
      </c>
      <c r="J66" s="120" t="s">
        <v>170</v>
      </c>
      <c r="K66" s="124"/>
      <c r="L66" s="120"/>
      <c r="M66" s="115" t="str">
        <f>IF(B66&gt;1,VLOOKUP(B66,DB!$D$4:$F$800,3,0),"")</f>
        <v>PREMI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0.2666666667</v>
      </c>
      <c r="AE66" s="133">
        <f t="shared" si="41"/>
        <v>0.3243638542</v>
      </c>
    </row>
    <row r="67">
      <c r="A67" s="168">
        <v>50.0</v>
      </c>
      <c r="B67" s="168" t="s">
        <v>312</v>
      </c>
      <c r="C67" s="146" t="str">
        <f>IF(B67&gt;1,VLOOKUP(B67,DB!$D$4:$E$800,2,0),"")</f>
        <v>A 320</v>
      </c>
      <c r="D67" s="259">
        <v>0.27708333333333335</v>
      </c>
      <c r="E67" s="231" t="b">
        <v>1</v>
      </c>
      <c r="F67" s="148">
        <v>0.5222222222222223</v>
      </c>
      <c r="G67" s="190" t="b">
        <v>1</v>
      </c>
      <c r="H67" s="228" t="s">
        <v>1078</v>
      </c>
      <c r="I67" s="221" t="s">
        <v>1146</v>
      </c>
      <c r="J67" s="153" t="str">
        <f>IF(L67&gt;1,VLOOKUP(L67,DB!$A$4:$B$500,2,0),"")</f>
        <v>WARR</v>
      </c>
      <c r="K67" s="169"/>
      <c r="L67" s="150" t="s">
        <v>216</v>
      </c>
      <c r="M67" s="168" t="str">
        <f>IF(B67&gt;1,VLOOKUP(B67,DB!$D$4:$F$800,3,0),"")</f>
        <v>BATIK AIR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0.2770833333</v>
      </c>
      <c r="AE67" s="133">
        <f t="shared" si="41"/>
        <v>0.5222222222</v>
      </c>
    </row>
    <row r="68">
      <c r="A68" s="115">
        <v>51.0</v>
      </c>
      <c r="B68" s="115" t="s">
        <v>1059</v>
      </c>
      <c r="C68" s="117" t="str">
        <f>IF(B68&gt;1,VLOOKUP(B68,DB!$D$4:$E$800,2,0),"")</f>
        <v>G 500</v>
      </c>
      <c r="D68" s="264">
        <v>0.30625</v>
      </c>
      <c r="E68" s="232" t="b">
        <v>1</v>
      </c>
      <c r="F68" s="233">
        <v>0.3607242476864485</v>
      </c>
      <c r="G68" s="234" t="b">
        <v>1</v>
      </c>
      <c r="H68" s="235" t="s">
        <v>1096</v>
      </c>
      <c r="I68" s="219" t="s">
        <v>1178</v>
      </c>
      <c r="J68" s="120" t="s">
        <v>1178</v>
      </c>
      <c r="K68" s="236"/>
      <c r="L68" s="227"/>
      <c r="M68" s="115" t="str">
        <f>IF(B68&gt;1,VLOOKUP(B68,DB!$D$4:$F$800,3,0),"")</f>
        <v>JIP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0.30625</v>
      </c>
      <c r="AE68" s="133">
        <f t="shared" si="41"/>
        <v>0.3607242477</v>
      </c>
    </row>
    <row r="69">
      <c r="A69" s="168">
        <v>52.0</v>
      </c>
      <c r="B69" s="168" t="s">
        <v>305</v>
      </c>
      <c r="C69" s="146" t="str">
        <f>IF(B69&gt;1,VLOOKUP(B69,DB!$D$4:$E$800,2,0),"")</f>
        <v>A 320</v>
      </c>
      <c r="D69" s="259">
        <v>0.3145833333333333</v>
      </c>
      <c r="E69" s="231" t="b">
        <v>1</v>
      </c>
      <c r="F69" s="148">
        <v>0.35</v>
      </c>
      <c r="G69" s="190" t="b">
        <v>1</v>
      </c>
      <c r="H69" s="228" t="s">
        <v>1080</v>
      </c>
      <c r="I69" s="152" t="str">
        <f>IF(K69&gt;1,VLOOKUP(K69,DB!$A$4:$B$500,2,0),"")</f>
        <v>WIBB</v>
      </c>
      <c r="J69" s="153" t="str">
        <f>IF(L69&gt;1,VLOOKUP(L69,DB!$A$4:$B$500,2,0),"")</f>
        <v>WAHI</v>
      </c>
      <c r="K69" s="169" t="s">
        <v>179</v>
      </c>
      <c r="L69" s="150" t="s">
        <v>237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0.3145833333</v>
      </c>
      <c r="AE69" s="133">
        <f t="shared" si="41"/>
        <v>0.35</v>
      </c>
    </row>
    <row r="70">
      <c r="A70" s="115">
        <v>53.0</v>
      </c>
      <c r="B70" s="115" t="s">
        <v>778</v>
      </c>
      <c r="C70" s="117" t="str">
        <f>IF(B70&gt;1,VLOOKUP(B70,DB!$D$4:$E$800,2,0),"")</f>
        <v>C 208</v>
      </c>
      <c r="D70" s="252">
        <v>0.3333333333333333</v>
      </c>
      <c r="E70" s="229" t="b">
        <v>1</v>
      </c>
      <c r="F70" s="119">
        <v>0.3576388888888889</v>
      </c>
      <c r="G70" s="192" t="b">
        <v>1</v>
      </c>
      <c r="H70" s="230" t="s">
        <v>1075</v>
      </c>
      <c r="I70" s="122" t="str">
        <f>IF(K70&gt;1,VLOOKUP(K70,DB!$A$4:$B$500,2,0),"")</f>
        <v>WICN</v>
      </c>
      <c r="J70" s="123" t="str">
        <f>IF(L70&gt;1,VLOOKUP(L70,DB!$A$4:$B$500,2,0),"")</f>
        <v>WICN</v>
      </c>
      <c r="K70" s="124" t="s">
        <v>602</v>
      </c>
      <c r="L70" s="120" t="s">
        <v>600</v>
      </c>
      <c r="M70" s="115" t="str">
        <f>IF(B70&gt;1,VLOOKUP(B70,DB!$D$4:$F$800,3,0),"")</f>
        <v>SUSI AIR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PK-BVX</v>
      </c>
      <c r="X70" s="131" t="str">
        <f t="shared" si="6"/>
        <v>AVANTI</v>
      </c>
      <c r="Y70" s="132" t="str">
        <f t="shared" si="7"/>
        <v>SUSI AIR</v>
      </c>
      <c r="Z70" s="104" t="b">
        <v>1</v>
      </c>
      <c r="AA70" s="64"/>
      <c r="AC70" s="133"/>
      <c r="AD70" s="133">
        <f t="shared" si="40"/>
        <v>0.3333333333</v>
      </c>
      <c r="AE70" s="133">
        <f t="shared" si="41"/>
        <v>0.3576388889</v>
      </c>
      <c r="AF70" s="248" t="s">
        <v>1180</v>
      </c>
    </row>
    <row r="71">
      <c r="A71" s="168">
        <v>54.0</v>
      </c>
      <c r="B71" s="168" t="s">
        <v>186</v>
      </c>
      <c r="C71" s="146" t="str">
        <f>IF(B71&gt;1,VLOOKUP(B71,DB!$D$4:$E$800,2,0),"")</f>
        <v>A 320</v>
      </c>
      <c r="D71" s="259">
        <v>0.33541666666666664</v>
      </c>
      <c r="E71" s="231" t="b">
        <v>1</v>
      </c>
      <c r="F71" s="148">
        <v>0.36736111111111114</v>
      </c>
      <c r="G71" s="190" t="b">
        <v>1</v>
      </c>
      <c r="H71" s="228" t="s">
        <v>1084</v>
      </c>
      <c r="I71" s="152" t="str">
        <f>IF(K71&gt;1,VLOOKUP(K71,DB!$A$4:$B$500,2,0),"")</f>
        <v>WIPP</v>
      </c>
      <c r="J71" s="153" t="str">
        <f>IF(L71&gt;1,VLOOKUP(L71,DB!$A$4:$B$500,2,0),"")</f>
        <v>WAHQ</v>
      </c>
      <c r="K71" s="169" t="s">
        <v>163</v>
      </c>
      <c r="L71" s="150" t="s">
        <v>150</v>
      </c>
      <c r="M71" s="168" t="str">
        <f>IF(B71&gt;1,VLOOKUP(B71,DB!$D$4:$F$800,3,0),"")</f>
        <v>BATIK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0.3354166667</v>
      </c>
      <c r="AE71" s="133">
        <f t="shared" si="41"/>
        <v>0.3673611111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1061</v>
      </c>
      <c r="C72" s="117" t="str">
        <f>IF(B72&gt;1,VLOOKUP(B72,DB!$D$4:$E$800,2,0),"")</f>
        <v>C 208</v>
      </c>
      <c r="D72" s="264">
        <v>0.3423611111111111</v>
      </c>
      <c r="E72" s="232" t="b">
        <v>1</v>
      </c>
      <c r="F72" s="233">
        <v>0.4756944444444444</v>
      </c>
      <c r="G72" s="234" t="b">
        <v>1</v>
      </c>
      <c r="H72" s="235" t="s">
        <v>1140</v>
      </c>
      <c r="I72" s="219" t="s">
        <v>1218</v>
      </c>
      <c r="J72" s="120" t="s">
        <v>1218</v>
      </c>
      <c r="K72" s="236"/>
      <c r="L72" s="227"/>
      <c r="M72" s="115" t="s">
        <v>759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 G. S.</v>
      </c>
      <c r="Z72" s="104" t="b">
        <v>1</v>
      </c>
      <c r="AA72" s="64"/>
      <c r="AC72" s="133"/>
      <c r="AD72" s="133">
        <f t="shared" si="40"/>
        <v>0.3423611111</v>
      </c>
      <c r="AE72" s="133">
        <f t="shared" si="41"/>
        <v>0.4756944444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522</v>
      </c>
      <c r="C73" s="146" t="str">
        <f>IF(B73&gt;1,VLOOKUP(B73,DB!$D$4:$E$800,2,0),"")</f>
        <v>BELL 412</v>
      </c>
      <c r="D73" s="259">
        <v>0.33958333333333335</v>
      </c>
      <c r="E73" s="231" t="b">
        <v>1</v>
      </c>
      <c r="F73" s="148">
        <v>0.38263888888888886</v>
      </c>
      <c r="G73" s="190" t="b">
        <v>1</v>
      </c>
      <c r="H73" s="228" t="s">
        <v>1189</v>
      </c>
      <c r="I73" s="221" t="s">
        <v>1171</v>
      </c>
      <c r="J73" s="150" t="s">
        <v>638</v>
      </c>
      <c r="K73" s="169"/>
      <c r="L73" s="150"/>
      <c r="M73" s="168" t="str">
        <f>IF(B73&gt;1,VLOOKUP(B73,DB!$D$4:$F$800,3,0),"")</f>
        <v>DERAZONA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PK-CEO</v>
      </c>
      <c r="X73" s="160" t="str">
        <f t="shared" si="6"/>
        <v>HK 800</v>
      </c>
      <c r="Y73" s="161" t="str">
        <f t="shared" si="7"/>
        <v>JETSET</v>
      </c>
      <c r="Z73" s="104" t="b">
        <v>1</v>
      </c>
      <c r="AA73" s="64"/>
      <c r="AC73" s="133"/>
      <c r="AD73" s="133">
        <f t="shared" si="40"/>
        <v>0.3395833333</v>
      </c>
      <c r="AE73" s="133">
        <f t="shared" si="41"/>
        <v>0.3826388889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513</v>
      </c>
      <c r="C74" s="117" t="str">
        <f>IF(B74&gt;1,VLOOKUP(B74,DB!$D$4:$E$800,2,0),"")</f>
        <v>AS 350</v>
      </c>
      <c r="D74" s="252">
        <v>0.3</v>
      </c>
      <c r="E74" s="229" t="b">
        <v>1</v>
      </c>
      <c r="F74" s="119">
        <v>0.3611111111111111</v>
      </c>
      <c r="G74" s="192" t="b">
        <v>1</v>
      </c>
      <c r="H74" s="230" t="s">
        <v>1190</v>
      </c>
      <c r="I74" s="219" t="s">
        <v>1171</v>
      </c>
      <c r="J74" s="120" t="s">
        <v>1389</v>
      </c>
      <c r="K74" s="124"/>
      <c r="L74" s="120"/>
      <c r="M74" s="115" t="str">
        <f>IF(B74&gt;1,VLOOKUP(B74,DB!$D$4:$F$800,3,0),"")</f>
        <v>DERAZONA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N-2409K</v>
      </c>
      <c r="X74" s="131" t="str">
        <f t="shared" si="6"/>
        <v>HK 800</v>
      </c>
      <c r="Y74" s="132" t="str">
        <f t="shared" si="7"/>
        <v>TAS</v>
      </c>
      <c r="Z74" s="104" t="b">
        <v>1</v>
      </c>
      <c r="AA74" s="64"/>
      <c r="AC74" s="133"/>
      <c r="AD74" s="133">
        <f t="shared" si="40"/>
        <v>0.3</v>
      </c>
      <c r="AE74" s="133">
        <f t="shared" si="41"/>
        <v>0.3611111111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823</v>
      </c>
      <c r="C75" s="146" t="str">
        <f>IF(B75&gt;1,VLOOKUP(B75,DB!$D$4:$E$800,2,0),"")</f>
        <v>B 733</v>
      </c>
      <c r="D75" s="259">
        <v>0.36875</v>
      </c>
      <c r="E75" s="231" t="b">
        <v>1</v>
      </c>
      <c r="F75" s="148">
        <v>0.424122650467325</v>
      </c>
      <c r="G75" s="190" t="b">
        <v>1</v>
      </c>
      <c r="H75" s="228" t="s">
        <v>1097</v>
      </c>
      <c r="I75" s="152" t="str">
        <f>IF(K75&gt;1,VLOOKUP(K75,DB!$A$4:$B$500,2,0),"")</f>
        <v>WAMM</v>
      </c>
      <c r="J75" s="153" t="str">
        <f>IF(L75&gt;1,VLOOKUP(L75,DB!$A$4:$B$500,2,0),"")</f>
        <v>WAOO</v>
      </c>
      <c r="K75" s="169" t="s">
        <v>361</v>
      </c>
      <c r="L75" s="150" t="s">
        <v>341</v>
      </c>
      <c r="M75" s="168" t="str">
        <f>IF(B75&gt;1,VLOOKUP(B75,DB!$D$4:$F$800,3,0),"")</f>
        <v>TRIGANA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N-308KB</v>
      </c>
      <c r="X75" s="160" t="str">
        <f t="shared" si="6"/>
        <v>G 280</v>
      </c>
      <c r="Y75" s="161" t="str">
        <f t="shared" si="7"/>
        <v>AFM</v>
      </c>
      <c r="Z75" s="104" t="b">
        <v>1</v>
      </c>
      <c r="AA75" s="64"/>
      <c r="AC75" s="133"/>
      <c r="AD75" s="133">
        <f t="shared" si="40"/>
        <v>0.36875</v>
      </c>
      <c r="AE75" s="133">
        <f t="shared" si="41"/>
        <v>0.4241226505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827</v>
      </c>
      <c r="C76" s="117" t="str">
        <f>IF(B76&gt;1,VLOOKUP(B76,DB!$D$4:$E$800,2,0),"")</f>
        <v>B 733</v>
      </c>
      <c r="D76" s="252">
        <v>0.3729166666666667</v>
      </c>
      <c r="E76" s="229" t="b">
        <v>1</v>
      </c>
      <c r="F76" s="119">
        <v>0.5797692708292743</v>
      </c>
      <c r="G76" s="192" t="b">
        <v>1</v>
      </c>
      <c r="H76" s="230" t="s">
        <v>1093</v>
      </c>
      <c r="I76" s="122" t="str">
        <f>IF(K76&gt;1,VLOOKUP(K76,DB!$A$4:$B$500,2,0),"")</f>
        <v>WIOO</v>
      </c>
      <c r="J76" s="123" t="str">
        <f>IF(L76&gt;1,VLOOKUP(L76,DB!$A$4:$B$500,2,0),"")</f>
        <v>WIKK</v>
      </c>
      <c r="K76" s="124" t="s">
        <v>384</v>
      </c>
      <c r="L76" s="120" t="s">
        <v>308</v>
      </c>
      <c r="M76" s="115" t="str">
        <f>IF(B76&gt;1,VLOOKUP(B76,DB!$D$4:$F$800,3,0),"")</f>
        <v>TRIGANA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>N-977JH</v>
      </c>
      <c r="X76" s="131" t="str">
        <f t="shared" si="6"/>
        <v>CT 680</v>
      </c>
      <c r="Y76" s="132" t="str">
        <f t="shared" si="7"/>
        <v>JIP</v>
      </c>
      <c r="Z76" s="104" t="b">
        <v>1</v>
      </c>
      <c r="AA76" s="64"/>
      <c r="AC76" s="133"/>
      <c r="AD76" s="133">
        <f t="shared" si="40"/>
        <v>0.3729166667</v>
      </c>
      <c r="AE76" s="133">
        <f t="shared" si="41"/>
        <v>0.5797692708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340</v>
      </c>
      <c r="C77" s="146" t="str">
        <f>IF(B77&gt;1,VLOOKUP(B77,DB!$D$4:$E$800,2,0),"")</f>
        <v>ATR 72</v>
      </c>
      <c r="D77" s="259">
        <v>0.38125</v>
      </c>
      <c r="E77" s="231" t="b">
        <v>1</v>
      </c>
      <c r="F77" s="148">
        <v>0.40549930555425817</v>
      </c>
      <c r="G77" s="190" t="b">
        <v>1</v>
      </c>
      <c r="H77" s="228" t="s">
        <v>1087</v>
      </c>
      <c r="I77" s="152" t="str">
        <f>IF(K77&gt;1,VLOOKUP(K77,DB!$A$4:$B$500,2,0),"")</f>
        <v>WAHH</v>
      </c>
      <c r="J77" s="153" t="str">
        <f>IF(L77&gt;1,VLOOKUP(L77,DB!$A$4:$B$500,2,0),"")</f>
        <v>WAHH</v>
      </c>
      <c r="K77" s="169" t="s">
        <v>531</v>
      </c>
      <c r="L77" s="150" t="s">
        <v>537</v>
      </c>
      <c r="M77" s="168" t="str">
        <f>IF(B77&gt;1,VLOOKUP(B77,DB!$D$4:$F$800,3,0),"")</f>
        <v>CITILINK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0.38125</v>
      </c>
      <c r="AE77" s="133">
        <f t="shared" si="41"/>
        <v>0.4054993056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 t="s">
        <v>303</v>
      </c>
      <c r="C78" s="117" t="str">
        <f>IF(B78&gt;1,VLOOKUP(B78,DB!$D$4:$E$800,2,0),"")</f>
        <v>A 320</v>
      </c>
      <c r="D78" s="252">
        <v>0.37777777777777777</v>
      </c>
      <c r="E78" s="229" t="b">
        <v>1</v>
      </c>
      <c r="F78" s="119">
        <v>0.4126864699064754</v>
      </c>
      <c r="G78" s="192" t="b">
        <v>1</v>
      </c>
      <c r="H78" s="230" t="s">
        <v>1076</v>
      </c>
      <c r="I78" s="122" t="str">
        <f>IF(K78&gt;1,VLOOKUP(K78,DB!$A$4:$B$500,2,0),"")</f>
        <v>WARR</v>
      </c>
      <c r="J78" s="123" t="str">
        <f>IF(L78&gt;1,VLOOKUP(L78,DB!$A$4:$B$500,2,0),"")</f>
        <v>WAHS</v>
      </c>
      <c r="K78" s="124" t="s">
        <v>206</v>
      </c>
      <c r="L78" s="120" t="s">
        <v>258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0.3777777778</v>
      </c>
      <c r="AE78" s="133">
        <f t="shared" si="41"/>
        <v>0.4126864699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352</v>
      </c>
      <c r="C79" s="146" t="str">
        <f>IF(B79&gt;1,VLOOKUP(B79,DB!$D$4:$E$800,2,0),"")</f>
        <v>A 320</v>
      </c>
      <c r="D79" s="259">
        <v>0.4111111111111111</v>
      </c>
      <c r="E79" s="231" t="b">
        <v>1</v>
      </c>
      <c r="F79" s="148">
        <v>0.4479166666666667</v>
      </c>
      <c r="G79" s="190" t="b">
        <v>1</v>
      </c>
      <c r="H79" s="228" t="s">
        <v>1084</v>
      </c>
      <c r="I79" s="152" t="str">
        <f>IF(K79&gt;1,VLOOKUP(K79,DB!$A$4:$B$500,2,0),"")</f>
        <v>WARR</v>
      </c>
      <c r="J79" s="153" t="str">
        <f>IF(L79&gt;1,VLOOKUP(L79,DB!$A$4:$B$500,2,0),"")</f>
        <v>WAHI</v>
      </c>
      <c r="K79" s="169" t="s">
        <v>489</v>
      </c>
      <c r="L79" s="150" t="s">
        <v>467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0.4111111111</v>
      </c>
      <c r="AE79" s="133">
        <f t="shared" si="41"/>
        <v>0.4479166667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299</v>
      </c>
      <c r="C80" s="117" t="str">
        <f>IF(B80&gt;1,VLOOKUP(B80,DB!$D$4:$E$800,2,0),"")</f>
        <v>A 320</v>
      </c>
      <c r="D80" s="252">
        <v>0.4152777777777778</v>
      </c>
      <c r="E80" s="229" t="b">
        <v>1</v>
      </c>
      <c r="F80" s="119">
        <v>0.45625</v>
      </c>
      <c r="G80" s="192" t="b">
        <v>1</v>
      </c>
      <c r="H80" s="230" t="s">
        <v>1080</v>
      </c>
      <c r="I80" s="122" t="str">
        <f>IF(K80&gt;1,VLOOKUP(K80,DB!$A$4:$B$500,2,0),"")</f>
        <v>WIPP</v>
      </c>
      <c r="J80" s="123" t="str">
        <f>IF(L80&gt;1,VLOOKUP(L80,DB!$A$4:$B$500,2,0),"")</f>
        <v>WAHS</v>
      </c>
      <c r="K80" s="124" t="s">
        <v>159</v>
      </c>
      <c r="L80" s="120" t="s">
        <v>262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0.4152777778</v>
      </c>
      <c r="AE80" s="133">
        <f t="shared" si="41"/>
        <v>0.45625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513</v>
      </c>
      <c r="C81" s="146" t="str">
        <f>IF(B81&gt;1,VLOOKUP(B81,DB!$D$4:$E$800,2,0),"")</f>
        <v>AS 350</v>
      </c>
      <c r="D81" s="259">
        <v>0.4125898842612514</v>
      </c>
      <c r="E81" s="231" t="b">
        <v>1</v>
      </c>
      <c r="F81" s="148">
        <v>0.4583333333333333</v>
      </c>
      <c r="G81" s="190" t="b">
        <v>1</v>
      </c>
      <c r="H81" s="228" t="s">
        <v>1190</v>
      </c>
      <c r="I81" s="221" t="s">
        <v>611</v>
      </c>
      <c r="J81" s="150" t="s">
        <v>1171</v>
      </c>
      <c r="K81" s="169"/>
      <c r="L81" s="150"/>
      <c r="M81" s="168" t="str">
        <f>IF(B81&gt;1,VLOOKUP(B81,DB!$D$4:$F$800,3,0),"")</f>
        <v>DERAZONA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0.4125898843</v>
      </c>
      <c r="AE81" s="133">
        <f t="shared" si="41"/>
        <v>0.4583333333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72</v>
      </c>
      <c r="C82" s="117" t="str">
        <f>IF(B82&gt;1,VLOOKUP(B82,DB!$D$4:$E$800,2,0),"")</f>
        <v>A 320</v>
      </c>
      <c r="D82" s="252">
        <v>0.4340277777777778</v>
      </c>
      <c r="E82" s="229" t="b">
        <v>1</v>
      </c>
      <c r="F82" s="119">
        <v>0.4722222222222222</v>
      </c>
      <c r="G82" s="192" t="b">
        <v>1</v>
      </c>
      <c r="H82" s="230" t="s">
        <v>1076</v>
      </c>
      <c r="I82" s="122" t="str">
        <f>IF(K82&gt;1,VLOOKUP(K82,DB!$A$4:$B$500,2,0),"")</f>
        <v>WARA</v>
      </c>
      <c r="J82" s="123" t="str">
        <f>IF(L82&gt;1,VLOOKUP(L82,DB!$A$4:$B$500,2,0),"")</f>
        <v>WARR</v>
      </c>
      <c r="K82" s="124" t="s">
        <v>264</v>
      </c>
      <c r="L82" s="120" t="s">
        <v>220</v>
      </c>
      <c r="M82" s="115" t="str">
        <f>IF(B82&gt;1,VLOOKUP(B82,DB!$D$4:$F$800,3,0),"")</f>
        <v>BATIK AIR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T7-GBS</v>
      </c>
      <c r="X82" s="239" t="str">
        <f t="shared" si="6"/>
        <v>EMB 135</v>
      </c>
      <c r="Y82" s="240" t="str">
        <f t="shared" si="7"/>
        <v>KARISMA</v>
      </c>
      <c r="Z82" s="104" t="b">
        <v>1</v>
      </c>
      <c r="AA82" s="64"/>
      <c r="AC82" s="133"/>
      <c r="AD82" s="133">
        <f t="shared" si="40"/>
        <v>0.4340277778</v>
      </c>
      <c r="AE82" s="133">
        <f t="shared" si="41"/>
        <v>0.4722222222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921</v>
      </c>
      <c r="C83" s="146" t="str">
        <f>IF(B83&gt;1,VLOOKUP(B83,DB!$D$4:$E$800,2,0),"")</f>
        <v>EMB 135</v>
      </c>
      <c r="D83" s="259">
        <v>0.4527777777777778</v>
      </c>
      <c r="E83" s="231" t="b">
        <v>1</v>
      </c>
      <c r="F83" s="148">
        <v>0.4888888888888889</v>
      </c>
      <c r="G83" s="190" t="b">
        <v>1</v>
      </c>
      <c r="H83" s="228" t="s">
        <v>1096</v>
      </c>
      <c r="I83" s="221" t="s">
        <v>1385</v>
      </c>
      <c r="J83" s="150" t="s">
        <v>1208</v>
      </c>
      <c r="K83" s="169"/>
      <c r="L83" s="150"/>
      <c r="M83" s="168" t="s">
        <v>1138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>B-8160</v>
      </c>
      <c r="X83" s="160" t="str">
        <f t="shared" si="6"/>
        <v>G V</v>
      </c>
      <c r="Y83" s="161" t="str">
        <f t="shared" si="7"/>
        <v>AFM</v>
      </c>
      <c r="Z83" s="104" t="b">
        <v>1</v>
      </c>
      <c r="AA83" s="64"/>
      <c r="AC83" s="133"/>
      <c r="AD83" s="133">
        <f t="shared" si="40"/>
        <v>0.4527777778</v>
      </c>
      <c r="AE83" s="133">
        <f t="shared" si="41"/>
        <v>0.4888888889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705</v>
      </c>
      <c r="C84" s="117" t="str">
        <f>IF(B84&gt;1,VLOOKUP(B84,DB!$D$4:$E$800,2,0),"")</f>
        <v>CT 680</v>
      </c>
      <c r="D84" s="252">
        <v>0.4618055555555556</v>
      </c>
      <c r="E84" s="229" t="b">
        <v>1</v>
      </c>
      <c r="F84" s="119">
        <v>0.4930555555555556</v>
      </c>
      <c r="G84" s="192" t="b">
        <v>1</v>
      </c>
      <c r="H84" s="230" t="s">
        <v>1092</v>
      </c>
      <c r="I84" s="219" t="s">
        <v>1387</v>
      </c>
      <c r="J84" s="120" t="s">
        <v>1081</v>
      </c>
      <c r="K84" s="124"/>
      <c r="L84" s="120"/>
      <c r="M84" s="115" t="str">
        <f>IF(B84&gt;1,VLOOKUP(B84,DB!$D$4:$F$800,3,0),"")</f>
        <v>JIP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PK-RSS</v>
      </c>
      <c r="X84" s="131" t="str">
        <f t="shared" si="6"/>
        <v>EMB 135</v>
      </c>
      <c r="Y84" s="132" t="str">
        <f t="shared" si="7"/>
        <v>PTN</v>
      </c>
      <c r="Z84" s="104" t="b">
        <v>1</v>
      </c>
      <c r="AA84" s="64"/>
      <c r="AC84" s="133"/>
      <c r="AD84" s="133">
        <f t="shared" si="40"/>
        <v>0.4618055556</v>
      </c>
      <c r="AE84" s="133">
        <f t="shared" si="41"/>
        <v>0.4930555556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890</v>
      </c>
      <c r="C85" s="146" t="str">
        <f>IF(B85&gt;1,VLOOKUP(B85,DB!$D$4:$E$800,2,0),"")</f>
        <v>C 208</v>
      </c>
      <c r="D85" s="259">
        <v>0.4736111111111111</v>
      </c>
      <c r="E85" s="231" t="b">
        <v>1</v>
      </c>
      <c r="F85" s="148">
        <v>0.5111601620374131</v>
      </c>
      <c r="G85" s="190" t="b">
        <v>1</v>
      </c>
      <c r="H85" s="228" t="s">
        <v>1148</v>
      </c>
      <c r="I85" s="221" t="s">
        <v>1218</v>
      </c>
      <c r="J85" s="150" t="s">
        <v>1218</v>
      </c>
      <c r="K85" s="169"/>
      <c r="L85" s="150"/>
      <c r="M85" s="168" t="s">
        <v>759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>T7-HNA</v>
      </c>
      <c r="X85" s="160" t="str">
        <f t="shared" si="6"/>
        <v>G IV</v>
      </c>
      <c r="Y85" s="161" t="str">
        <f t="shared" si="7"/>
        <v>AFM</v>
      </c>
      <c r="Z85" s="104" t="b">
        <v>1</v>
      </c>
      <c r="AA85" s="64"/>
      <c r="AC85" s="133"/>
      <c r="AD85" s="133">
        <f t="shared" si="40"/>
        <v>0.4736111111</v>
      </c>
      <c r="AE85" s="133">
        <f t="shared" si="41"/>
        <v>0.511160162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305</v>
      </c>
      <c r="C86" s="117" t="str">
        <f>IF(B86&gt;1,VLOOKUP(B86,DB!$D$4:$E$800,2,0),"")</f>
        <v>A 320</v>
      </c>
      <c r="D86" s="252">
        <v>0.48276909722335404</v>
      </c>
      <c r="E86" s="229" t="b">
        <v>1</v>
      </c>
      <c r="F86" s="119">
        <v>0.6642224768511369</v>
      </c>
      <c r="G86" s="192" t="b">
        <v>1</v>
      </c>
      <c r="H86" s="230" t="s">
        <v>1085</v>
      </c>
      <c r="I86" s="122" t="str">
        <f>IF(K86&gt;1,VLOOKUP(K86,DB!$A$4:$B$500,2,0),"")</f>
        <v>WAHI</v>
      </c>
      <c r="J86" s="123" t="str">
        <f>IF(L86&gt;1,VLOOKUP(L86,DB!$A$4:$B$500,2,0),"")</f>
        <v>WADD</v>
      </c>
      <c r="K86" s="124" t="s">
        <v>247</v>
      </c>
      <c r="L86" s="120" t="s">
        <v>196</v>
      </c>
      <c r="M86" s="115" t="str">
        <f>IF(B86&gt;1,VLOOKUP(B86,DB!$D$4:$F$800,3,0),"")</f>
        <v>BATIK AIR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PK-KAS</v>
      </c>
      <c r="X86" s="131" t="str">
        <f t="shared" si="6"/>
        <v>CL 850</v>
      </c>
      <c r="Y86" s="132" t="str">
        <f t="shared" si="7"/>
        <v>JETSET</v>
      </c>
      <c r="Z86" s="104" t="b">
        <v>1</v>
      </c>
      <c r="AA86" s="64"/>
      <c r="AC86" s="133"/>
      <c r="AD86" s="133">
        <f t="shared" si="40"/>
        <v>0.4827690972</v>
      </c>
      <c r="AE86" s="133">
        <f t="shared" si="41"/>
        <v>0.6642224769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186</v>
      </c>
      <c r="C87" s="146" t="str">
        <f>IF(B87&gt;1,VLOOKUP(B87,DB!$D$4:$E$800,2,0),"")</f>
        <v>A 320</v>
      </c>
      <c r="D87" s="259">
        <v>0.4861111111111111</v>
      </c>
      <c r="E87" s="231" t="b">
        <v>1</v>
      </c>
      <c r="F87" s="148">
        <v>0.5158829282445367</v>
      </c>
      <c r="G87" s="190" t="b">
        <v>1</v>
      </c>
      <c r="H87" s="228" t="s">
        <v>1080</v>
      </c>
      <c r="I87" s="152" t="str">
        <f>IF(K87&gt;1,VLOOKUP(K87,DB!$A$4:$B$500,2,0),"")</f>
        <v>WAHQ</v>
      </c>
      <c r="J87" s="153" t="str">
        <f>IF(L87&gt;1,VLOOKUP(L87,DB!$A$4:$B$500,2,0),"")</f>
        <v>WARA</v>
      </c>
      <c r="K87" s="169" t="s">
        <v>147</v>
      </c>
      <c r="L87" s="150" t="s">
        <v>271</v>
      </c>
      <c r="M87" s="168" t="str">
        <f>IF(B87&gt;1,VLOOKUP(B87,DB!$D$4:$F$800,3,0),"")</f>
        <v>BATIK AIR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>N-11UB</v>
      </c>
      <c r="X87" s="160" t="str">
        <f t="shared" si="6"/>
        <v>GLEX</v>
      </c>
      <c r="Y87" s="161" t="str">
        <f t="shared" si="7"/>
        <v>PTN</v>
      </c>
      <c r="Z87" s="104" t="b">
        <v>1</v>
      </c>
      <c r="AA87" s="64"/>
      <c r="AC87" s="133"/>
      <c r="AD87" s="133">
        <f t="shared" si="40"/>
        <v>0.4861111111</v>
      </c>
      <c r="AE87" s="133">
        <f t="shared" si="41"/>
        <v>0.5158829282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420</v>
      </c>
      <c r="C88" s="117" t="str">
        <f>IF(B88&gt;1,VLOOKUP(B88,DB!$D$4:$E$800,2,0),"")</f>
        <v>A 320</v>
      </c>
      <c r="D88" s="264">
        <v>0.49166666666666664</v>
      </c>
      <c r="E88" s="232" t="b">
        <v>1</v>
      </c>
      <c r="F88" s="233">
        <v>0.5266287615741021</v>
      </c>
      <c r="G88" s="234" t="b">
        <v>1</v>
      </c>
      <c r="H88" s="235" t="s">
        <v>1084</v>
      </c>
      <c r="I88" s="122" t="str">
        <f>IF(K88&gt;1,VLOOKUP(K88,DB!$A$4:$B$500,2,0),"")</f>
        <v>WIMN</v>
      </c>
      <c r="J88" s="123" t="str">
        <f>IF(L88&gt;1,VLOOKUP(L88,DB!$A$4:$B$500,2,0),"")</f>
        <v>WARA</v>
      </c>
      <c r="K88" s="236" t="s">
        <v>437</v>
      </c>
      <c r="L88" s="227" t="s">
        <v>483</v>
      </c>
      <c r="M88" s="115" t="str">
        <f>IF(B88&gt;1,VLOOKUP(B88,DB!$D$4:$F$800,3,0),"")</f>
        <v>CITILINK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>PK-OTR</v>
      </c>
      <c r="X88" s="131" t="str">
        <f t="shared" si="6"/>
        <v>ATR 72</v>
      </c>
      <c r="Y88" s="132" t="str">
        <f t="shared" si="7"/>
        <v>TAS</v>
      </c>
      <c r="Z88" s="104" t="b">
        <v>1</v>
      </c>
      <c r="AA88" s="64"/>
      <c r="AC88" s="133"/>
      <c r="AD88" s="133">
        <f t="shared" si="40"/>
        <v>0.4916666667</v>
      </c>
      <c r="AE88" s="133">
        <f t="shared" si="41"/>
        <v>0.5266287616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620</v>
      </c>
      <c r="C89" s="146" t="str">
        <f>IF(B89&gt;1,VLOOKUP(B89,DB!$D$4:$E$800,2,0),"")</f>
        <v>B 738</v>
      </c>
      <c r="D89" s="259">
        <v>0.5090277777777777</v>
      </c>
      <c r="E89" s="231" t="b">
        <v>1</v>
      </c>
      <c r="F89" s="148">
        <v>0.5487521643517539</v>
      </c>
      <c r="G89" s="190" t="b">
        <v>1</v>
      </c>
      <c r="H89" s="228" t="s">
        <v>1087</v>
      </c>
      <c r="I89" s="152" t="str">
        <f>IF(K89&gt;1,VLOOKUP(K89,DB!$A$4:$B$500,2,0),"")</f>
        <v>WIMM</v>
      </c>
      <c r="J89" s="153" t="str">
        <f>IF(L89&gt;1,VLOOKUP(L89,DB!$A$4:$B$500,2,0),"")</f>
        <v>WARR</v>
      </c>
      <c r="K89" s="169" t="s">
        <v>73</v>
      </c>
      <c r="L89" s="150" t="s">
        <v>74</v>
      </c>
      <c r="M89" s="168" t="str">
        <f>IF(B89&gt;1,VLOOKUP(B89,DB!$D$4:$F$800,3,0),"")</f>
        <v>GARUDA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0.5090277778</v>
      </c>
      <c r="AE89" s="133">
        <f t="shared" si="41"/>
        <v>0.5487521644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1056</v>
      </c>
      <c r="C90" s="117" t="str">
        <f>IF(B90&gt;1,VLOOKUP(B90,DB!$D$4:$E$800,2,0),"")</f>
        <v>GLEX</v>
      </c>
      <c r="D90" s="252">
        <v>0.4895833333333333</v>
      </c>
      <c r="E90" s="229" t="b">
        <v>1</v>
      </c>
      <c r="F90" s="119">
        <v>0.5361111111111111</v>
      </c>
      <c r="G90" s="192" t="b">
        <v>1</v>
      </c>
      <c r="H90" s="230" t="s">
        <v>1079</v>
      </c>
      <c r="I90" s="219" t="s">
        <v>1379</v>
      </c>
      <c r="J90" s="120" t="s">
        <v>75</v>
      </c>
      <c r="K90" s="124" t="s">
        <v>1390</v>
      </c>
      <c r="L90" s="120" t="s">
        <v>1390</v>
      </c>
      <c r="M90" s="115" t="s">
        <v>329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0.4895833333</v>
      </c>
      <c r="AE90" s="133">
        <f t="shared" si="41"/>
        <v>0.5361111111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1037</v>
      </c>
      <c r="C91" s="146" t="str">
        <f>IF(B91&gt;1,VLOOKUP(B91,DB!$D$4:$E$800,2,0),"")</f>
        <v>G 280</v>
      </c>
      <c r="D91" s="259">
        <v>0.50625</v>
      </c>
      <c r="E91" s="231" t="b">
        <v>1</v>
      </c>
      <c r="F91" s="148">
        <v>0.5416666666666666</v>
      </c>
      <c r="G91" s="190" t="b">
        <v>1</v>
      </c>
      <c r="H91" s="228" t="s">
        <v>1096</v>
      </c>
      <c r="I91" s="221" t="s">
        <v>1301</v>
      </c>
      <c r="J91" s="150" t="s">
        <v>1184</v>
      </c>
      <c r="K91" s="169"/>
      <c r="L91" s="150"/>
      <c r="M91" s="168" t="s">
        <v>1153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0.50625</v>
      </c>
      <c r="AE91" s="133">
        <f t="shared" si="41"/>
        <v>0.5416666667</v>
      </c>
    </row>
    <row r="92">
      <c r="A92" s="115">
        <v>75.0</v>
      </c>
      <c r="B92" s="115" t="s">
        <v>921</v>
      </c>
      <c r="C92" s="117" t="str">
        <f>IF(B92&gt;1,VLOOKUP(B92,DB!$D$4:$E$800,2,0),"")</f>
        <v>EMB 135</v>
      </c>
      <c r="D92" s="252">
        <v>0.49027777777777776</v>
      </c>
      <c r="E92" s="229" t="b">
        <v>1</v>
      </c>
      <c r="F92" s="119"/>
      <c r="G92" s="192" t="b">
        <v>0</v>
      </c>
      <c r="H92" s="230" t="s">
        <v>1208</v>
      </c>
      <c r="I92" s="219" t="s">
        <v>1096</v>
      </c>
      <c r="J92" s="123" t="str">
        <f>IF(L92&gt;1,VLOOKUP(L92,DB!$A$4:$B$500,2,0),"")</f>
        <v/>
      </c>
      <c r="K92" s="124"/>
      <c r="L92" s="120"/>
      <c r="M92" s="115" t="s">
        <v>1138</v>
      </c>
      <c r="N92" s="220"/>
      <c r="O92" s="128" t="str">
        <f t="shared" si="34"/>
        <v>RON</v>
      </c>
      <c r="Q92" s="64" t="str">
        <f t="shared" si="35"/>
        <v>RW04</v>
      </c>
      <c r="R92" s="64" t="str">
        <f t="shared" si="36"/>
        <v>RON</v>
      </c>
      <c r="S92" s="64" t="str">
        <f t="shared" si="37"/>
        <v>EMB 135</v>
      </c>
      <c r="T92" s="64" t="str">
        <f t="shared" si="38"/>
        <v>VP-CLL</v>
      </c>
      <c r="U92" s="64" t="str">
        <f t="shared" si="39"/>
        <v>KARISMA</v>
      </c>
      <c r="V92" s="237" t="s">
        <v>1204</v>
      </c>
      <c r="W92" s="238" t="str">
        <f t="shared" si="5"/>
        <v>N-939AP</v>
      </c>
      <c r="X92" s="239" t="str">
        <f t="shared" si="6"/>
        <v>GLEX</v>
      </c>
      <c r="Y92" s="240" t="str">
        <f t="shared" si="7"/>
        <v>BIOMANTARA</v>
      </c>
      <c r="Z92" s="104" t="b">
        <v>1</v>
      </c>
      <c r="AA92" s="64"/>
      <c r="AC92" s="133"/>
      <c r="AD92" s="133">
        <f t="shared" si="40"/>
        <v>0.4902777778</v>
      </c>
      <c r="AE92" s="133" t="str">
        <f t="shared" si="41"/>
        <v>-</v>
      </c>
    </row>
    <row r="93">
      <c r="A93" s="168">
        <v>76.0</v>
      </c>
      <c r="B93" s="168" t="s">
        <v>705</v>
      </c>
      <c r="C93" s="146" t="str">
        <f>IF(B93&gt;1,VLOOKUP(B93,DB!$D$4:$E$800,2,0),"")</f>
        <v>CT 680</v>
      </c>
      <c r="D93" s="259">
        <v>0.4951388888888889</v>
      </c>
      <c r="E93" s="231" t="b">
        <v>1</v>
      </c>
      <c r="F93" s="148">
        <v>0.5833716550914687</v>
      </c>
      <c r="G93" s="190" t="b">
        <v>1</v>
      </c>
      <c r="H93" s="228" t="s">
        <v>1081</v>
      </c>
      <c r="I93" s="221" t="s">
        <v>1092</v>
      </c>
      <c r="J93" s="150" t="s">
        <v>23</v>
      </c>
      <c r="K93" s="169"/>
      <c r="L93" s="150"/>
      <c r="M93" s="168" t="str">
        <f>IF(B93&gt;1,VLOOKUP(B93,DB!$D$4:$F$800,3,0),"")</f>
        <v>JIP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>N-577QT</v>
      </c>
      <c r="X93" s="160" t="str">
        <f t="shared" si="6"/>
        <v>FAL 900</v>
      </c>
      <c r="Y93" s="161" t="str">
        <f t="shared" si="7"/>
        <v>AFM</v>
      </c>
      <c r="Z93" s="104" t="b">
        <v>1</v>
      </c>
      <c r="AA93" s="64"/>
      <c r="AC93" s="133"/>
      <c r="AD93" s="133">
        <f t="shared" si="40"/>
        <v>0.4951388889</v>
      </c>
      <c r="AE93" s="133">
        <f t="shared" si="41"/>
        <v>0.5833716551</v>
      </c>
    </row>
    <row r="94">
      <c r="A94" s="115">
        <v>77.0</v>
      </c>
      <c r="B94" s="115" t="s">
        <v>78</v>
      </c>
      <c r="C94" s="117" t="str">
        <f>IF(B94&gt;1,VLOOKUP(B94,DB!$D$4:$E$800,2,0),"")</f>
        <v>A 320</v>
      </c>
      <c r="D94" s="252">
        <v>0.51875</v>
      </c>
      <c r="E94" s="229" t="b">
        <v>1</v>
      </c>
      <c r="F94" s="119">
        <v>0.5895833333333333</v>
      </c>
      <c r="G94" s="192" t="b">
        <v>1</v>
      </c>
      <c r="H94" s="230" t="s">
        <v>1076</v>
      </c>
      <c r="I94" s="122" t="str">
        <f>IF(K94&gt;1,VLOOKUP(K94,DB!$A$4:$B$500,2,0),"")</f>
        <v>WARR</v>
      </c>
      <c r="J94" s="123" t="str">
        <f>IF(L94&gt;1,VLOOKUP(L94,DB!$A$4:$B$500,2,0),"")</f>
        <v>WIPP</v>
      </c>
      <c r="K94" s="124" t="s">
        <v>218</v>
      </c>
      <c r="L94" s="120" t="s">
        <v>152</v>
      </c>
      <c r="M94" s="115" t="str">
        <f>IF(B94&gt;1,VLOOKUP(B94,DB!$D$4:$F$800,3,0),"")</f>
        <v>BATIK AIR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>PK-BON</v>
      </c>
      <c r="X94" s="131" t="str">
        <f t="shared" si="6"/>
        <v>G IV</v>
      </c>
      <c r="Y94" s="132" t="str">
        <f t="shared" si="7"/>
        <v>JETSET</v>
      </c>
      <c r="Z94" s="104" t="b">
        <v>1</v>
      </c>
      <c r="AA94" s="64"/>
      <c r="AC94" s="133"/>
      <c r="AD94" s="133">
        <f t="shared" si="40"/>
        <v>0.51875</v>
      </c>
      <c r="AE94" s="133">
        <f t="shared" si="41"/>
        <v>0.5895833333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868</v>
      </c>
      <c r="C95" s="146" t="str">
        <f>IF(B95&gt;1,VLOOKUP(B95,DB!$D$4:$E$800,2,0),"")</f>
        <v>G7500</v>
      </c>
      <c r="D95" s="259">
        <v>0.5229166666666667</v>
      </c>
      <c r="E95" s="231" t="b">
        <v>1</v>
      </c>
      <c r="F95" s="148">
        <v>0.5586583217591397</v>
      </c>
      <c r="G95" s="190" t="b">
        <v>1</v>
      </c>
      <c r="H95" s="228" t="s">
        <v>1092</v>
      </c>
      <c r="I95" s="221" t="s">
        <v>1178</v>
      </c>
      <c r="J95" s="150" t="s">
        <v>1210</v>
      </c>
      <c r="K95" s="169"/>
      <c r="L95" s="150"/>
      <c r="M95" s="168" t="s">
        <v>1138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>VP-CLL</v>
      </c>
      <c r="X95" s="160" t="str">
        <f t="shared" si="6"/>
        <v>EMB 135</v>
      </c>
      <c r="Y95" s="161" t="str">
        <f t="shared" si="7"/>
        <v>KARISMA</v>
      </c>
      <c r="Z95" s="104" t="b">
        <v>1</v>
      </c>
      <c r="AA95" s="64"/>
      <c r="AC95" s="133"/>
      <c r="AD95" s="133">
        <f t="shared" si="40"/>
        <v>0.5229166667</v>
      </c>
      <c r="AE95" s="133">
        <f t="shared" si="41"/>
        <v>0.5586583218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24</v>
      </c>
      <c r="C96" s="117" t="str">
        <f>IF(B96&gt;1,VLOOKUP(B96,DB!$D$4:$E$800,2,0),"")</f>
        <v>B 733</v>
      </c>
      <c r="D96" s="252">
        <v>0.5131944444444444</v>
      </c>
      <c r="E96" s="229" t="b">
        <v>1</v>
      </c>
      <c r="F96" s="119">
        <v>0.5912827314823517</v>
      </c>
      <c r="G96" s="192" t="b">
        <v>1</v>
      </c>
      <c r="H96" s="230" t="s">
        <v>1097</v>
      </c>
      <c r="I96" s="219" t="s">
        <v>55</v>
      </c>
      <c r="J96" s="120" t="s">
        <v>55</v>
      </c>
      <c r="K96" s="124"/>
      <c r="L96" s="120"/>
      <c r="M96" s="115" t="str">
        <f>IF(B96&gt;1,VLOOKUP(B96,DB!$D$4:$F$800,3,0),"")</f>
        <v>AIRNESIA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>N-889ST</v>
      </c>
      <c r="X96" s="131" t="str">
        <f t="shared" si="6"/>
        <v>G7500</v>
      </c>
      <c r="Y96" s="132" t="str">
        <f t="shared" si="7"/>
        <v>KARISMA</v>
      </c>
      <c r="Z96" s="104" t="b">
        <v>1</v>
      </c>
      <c r="AA96" s="64"/>
      <c r="AC96" s="133"/>
      <c r="AD96" s="133">
        <f t="shared" si="40"/>
        <v>0.5131944444</v>
      </c>
      <c r="AE96" s="133">
        <f t="shared" si="41"/>
        <v>0.5912827315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1066</v>
      </c>
      <c r="C97" s="168" t="s">
        <v>1067</v>
      </c>
      <c r="D97" s="259">
        <v>0.5319444444444444</v>
      </c>
      <c r="E97" s="231" t="b">
        <v>1</v>
      </c>
      <c r="F97" s="148">
        <v>0.6645833333333333</v>
      </c>
      <c r="G97" s="190" t="b">
        <v>1</v>
      </c>
      <c r="H97" s="228" t="s">
        <v>1100</v>
      </c>
      <c r="I97" s="221" t="s">
        <v>1391</v>
      </c>
      <c r="J97" s="150" t="s">
        <v>1146</v>
      </c>
      <c r="K97" s="169" t="s">
        <v>1392</v>
      </c>
      <c r="L97" s="150"/>
      <c r="M97" s="168" t="s">
        <v>1168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0.5319444444</v>
      </c>
      <c r="AE97" s="133">
        <f t="shared" si="41"/>
        <v>0.6645833333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1034</v>
      </c>
      <c r="C98" s="117" t="str">
        <f>IF(B98&gt;1,VLOOKUP(B98,DB!$D$4:$E$800,2,0),"")</f>
        <v>ATR 42</v>
      </c>
      <c r="D98" s="252">
        <v>0.5368055555555555</v>
      </c>
      <c r="E98" s="229" t="b">
        <v>1</v>
      </c>
      <c r="F98" s="119">
        <v>0.5833285995322512</v>
      </c>
      <c r="G98" s="192" t="b">
        <v>1</v>
      </c>
      <c r="H98" s="230" t="s">
        <v>1077</v>
      </c>
      <c r="I98" s="219" t="s">
        <v>132</v>
      </c>
      <c r="J98" s="120" t="s">
        <v>1393</v>
      </c>
      <c r="K98" s="124"/>
      <c r="L98" s="120"/>
      <c r="M98" s="115" t="str">
        <f>IF(B98&gt;1,VLOOKUP(B98,DB!$D$4:$F$800,3,0),"")</f>
        <v>IAT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0.5368055556</v>
      </c>
      <c r="AE98" s="133">
        <f t="shared" si="41"/>
        <v>0.5833285995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340</v>
      </c>
      <c r="C99" s="146" t="str">
        <f>IF(B99&gt;1,VLOOKUP(B99,DB!$D$4:$E$800,2,0),"")</f>
        <v>ATR 72</v>
      </c>
      <c r="D99" s="259">
        <v>0.5409722222222222</v>
      </c>
      <c r="E99" s="231" t="b">
        <v>1</v>
      </c>
      <c r="F99" s="148">
        <v>0.5659722222222222</v>
      </c>
      <c r="G99" s="190" t="b">
        <v>1</v>
      </c>
      <c r="H99" s="228" t="s">
        <v>1084</v>
      </c>
      <c r="I99" s="152" t="str">
        <f>IF(K99&gt;1,VLOOKUP(K99,DB!$A$4:$B$500,2,0),"")</f>
        <v>WAHH</v>
      </c>
      <c r="J99" s="153" t="str">
        <f>IF(L99&gt;1,VLOOKUP(L99,DB!$A$4:$B$500,2,0),"")</f>
        <v>WAHH</v>
      </c>
      <c r="K99" s="169" t="s">
        <v>535</v>
      </c>
      <c r="L99" s="150" t="s">
        <v>533</v>
      </c>
      <c r="M99" s="168" t="str">
        <f>IF(B99&gt;1,VLOOKUP(B99,DB!$D$4:$F$800,3,0),"")</f>
        <v>CITILINK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0.5409722222</v>
      </c>
      <c r="AE99" s="133">
        <f t="shared" si="41"/>
        <v>0.5659722222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207</v>
      </c>
      <c r="C100" s="117" t="str">
        <f>IF(B100&gt;1,VLOOKUP(B100,DB!$D$4:$E$800,2,0),"")</f>
        <v>A 320</v>
      </c>
      <c r="D100" s="252">
        <v>0.5451388888888888</v>
      </c>
      <c r="E100" s="229" t="b">
        <v>1</v>
      </c>
      <c r="F100" s="119">
        <v>0.5876456134283217</v>
      </c>
      <c r="G100" s="192" t="b">
        <v>1</v>
      </c>
      <c r="H100" s="230" t="s">
        <v>1078</v>
      </c>
      <c r="I100" s="122" t="str">
        <f>IF(K100&gt;1,VLOOKUP(K100,DB!$A$4:$B$500,2,0),"")</f>
        <v>WAHS</v>
      </c>
      <c r="J100" s="123" t="str">
        <f>IF(L100&gt;1,VLOOKUP(L100,DB!$A$4:$B$500,2,0),"")</f>
        <v>WIMM</v>
      </c>
      <c r="K100" s="124" t="s">
        <v>256</v>
      </c>
      <c r="L100" s="120" t="s">
        <v>141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0.5451388889</v>
      </c>
      <c r="AE100" s="133">
        <f t="shared" si="41"/>
        <v>0.5876456134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1037</v>
      </c>
      <c r="C101" s="146" t="str">
        <f>IF(B101&gt;1,VLOOKUP(B101,DB!$D$4:$E$800,2,0),"")</f>
        <v>G 280</v>
      </c>
      <c r="D101" s="259">
        <v>0.5486111111111112</v>
      </c>
      <c r="E101" s="231" t="b">
        <v>1</v>
      </c>
      <c r="F101" s="148"/>
      <c r="G101" s="190" t="b">
        <v>0</v>
      </c>
      <c r="H101" s="228" t="s">
        <v>1184</v>
      </c>
      <c r="I101" s="221" t="s">
        <v>1096</v>
      </c>
      <c r="J101" s="153" t="str">
        <f>IF(L101&gt;1,VLOOKUP(L101,DB!$A$4:$B$500,2,0),"")</f>
        <v/>
      </c>
      <c r="K101" s="169"/>
      <c r="L101" s="150"/>
      <c r="M101" s="168" t="s">
        <v>1153</v>
      </c>
      <c r="N101" s="211"/>
      <c r="O101" s="155" t="str">
        <f t="shared" si="34"/>
        <v>RON</v>
      </c>
      <c r="Q101" s="64" t="str">
        <f t="shared" si="35"/>
        <v>NSA12</v>
      </c>
      <c r="R101" s="64" t="str">
        <f t="shared" si="36"/>
        <v>RON</v>
      </c>
      <c r="S101" s="64" t="str">
        <f t="shared" si="37"/>
        <v>G 280</v>
      </c>
      <c r="T101" s="64" t="str">
        <f t="shared" si="38"/>
        <v>N-308KB</v>
      </c>
      <c r="U101" s="64" t="str">
        <f t="shared" si="39"/>
        <v>AFM</v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0.5486111111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702</v>
      </c>
      <c r="C102" s="117" t="str">
        <f>IF(B102&gt;1,VLOOKUP(B102,DB!$D$4:$E$800,2,0),"")</f>
        <v>CL 850</v>
      </c>
      <c r="D102" s="252">
        <v>0.5680555555555555</v>
      </c>
      <c r="E102" s="229" t="b">
        <v>1</v>
      </c>
      <c r="F102" s="119">
        <v>0.5979166666666667</v>
      </c>
      <c r="G102" s="192" t="b">
        <v>1</v>
      </c>
      <c r="H102" s="230" t="s">
        <v>1096</v>
      </c>
      <c r="I102" s="219" t="s">
        <v>75</v>
      </c>
      <c r="J102" s="123" t="str">
        <f>IF(L102&gt;1,VLOOKUP(L102,DB!$A$4:$B$500,2,0),"")</f>
        <v/>
      </c>
      <c r="K102" s="124" t="s">
        <v>1240</v>
      </c>
      <c r="L102" s="120"/>
      <c r="M102" s="115" t="str">
        <f>IF(B102&gt;1,VLOOKUP(B102,DB!$D$4:$F$800,3,0),"")</f>
        <v>JETSET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47</v>
      </c>
      <c r="AA102" s="14"/>
      <c r="AD102" s="133">
        <f t="shared" si="40"/>
        <v>0.5680555556</v>
      </c>
      <c r="AE102" s="133">
        <f t="shared" si="41"/>
        <v>0.5979166667</v>
      </c>
    </row>
    <row r="103">
      <c r="A103" s="168">
        <v>86.0</v>
      </c>
      <c r="B103" s="168" t="s">
        <v>853</v>
      </c>
      <c r="C103" s="146" t="str">
        <f>IF(B103&gt;1,VLOOKUP(B103,DB!$D$4:$E$800,2,0),"")</f>
        <v>FAL 8X</v>
      </c>
      <c r="D103" s="259">
        <v>0.5708333333333333</v>
      </c>
      <c r="E103" s="231" t="b">
        <v>1</v>
      </c>
      <c r="F103" s="148">
        <v>0.5886919907425181</v>
      </c>
      <c r="G103" s="190" t="b">
        <v>1</v>
      </c>
      <c r="H103" s="228" t="s">
        <v>1079</v>
      </c>
      <c r="I103" s="221" t="s">
        <v>1178</v>
      </c>
      <c r="J103" s="150" t="s">
        <v>1360</v>
      </c>
      <c r="K103" s="169"/>
      <c r="L103" s="150"/>
      <c r="M103" s="168" t="s">
        <v>1153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Z102-'23'!Z102</f>
        <v>9</v>
      </c>
      <c r="AC103" s="133"/>
      <c r="AD103" s="133">
        <f t="shared" si="40"/>
        <v>0.5708333333</v>
      </c>
      <c r="AE103" s="133">
        <f t="shared" si="41"/>
        <v>0.5886919907</v>
      </c>
    </row>
    <row r="104">
      <c r="A104" s="115">
        <v>87.0</v>
      </c>
      <c r="B104" s="115" t="s">
        <v>1061</v>
      </c>
      <c r="C104" s="117" t="str">
        <f>IF(B104&gt;1,VLOOKUP(B104,DB!$D$4:$E$800,2,0),"")</f>
        <v>C 208</v>
      </c>
      <c r="D104" s="252">
        <v>0.5638888888888889</v>
      </c>
      <c r="E104" s="229" t="b">
        <v>1</v>
      </c>
      <c r="F104" s="119">
        <v>0.5763888888888888</v>
      </c>
      <c r="G104" s="192" t="b">
        <v>1</v>
      </c>
      <c r="H104" s="230" t="s">
        <v>1140</v>
      </c>
      <c r="I104" s="219" t="s">
        <v>1218</v>
      </c>
      <c r="J104" s="120" t="s">
        <v>1218</v>
      </c>
      <c r="K104" s="124"/>
      <c r="L104" s="120"/>
      <c r="M104" s="115" t="s">
        <v>759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0.5638888889</v>
      </c>
      <c r="AE104" s="133">
        <f t="shared" si="41"/>
        <v>0.5763888889</v>
      </c>
    </row>
    <row r="105">
      <c r="A105" s="168">
        <v>88.0</v>
      </c>
      <c r="B105" s="168" t="s">
        <v>868</v>
      </c>
      <c r="C105" s="146" t="str">
        <f>IF(B105&gt;1,VLOOKUP(B105,DB!$D$4:$E$800,2,0),"")</f>
        <v>G7500</v>
      </c>
      <c r="D105" s="259">
        <v>0.5604166666666667</v>
      </c>
      <c r="E105" s="231" t="b">
        <v>1</v>
      </c>
      <c r="F105" s="148"/>
      <c r="G105" s="190" t="b">
        <v>0</v>
      </c>
      <c r="H105" s="228" t="s">
        <v>1209</v>
      </c>
      <c r="I105" s="221" t="s">
        <v>1092</v>
      </c>
      <c r="J105" s="153" t="str">
        <f>IF(L105&gt;1,VLOOKUP(L105,DB!$A$4:$B$500,2,0),"")</f>
        <v/>
      </c>
      <c r="K105" s="169"/>
      <c r="L105" s="150"/>
      <c r="M105" s="168" t="s">
        <v>1138</v>
      </c>
      <c r="N105" s="200"/>
      <c r="O105" s="155" t="str">
        <f t="shared" si="34"/>
        <v>RON</v>
      </c>
      <c r="Q105" s="64" t="str">
        <f t="shared" si="35"/>
        <v>RW05</v>
      </c>
      <c r="R105" s="64" t="str">
        <f t="shared" si="36"/>
        <v>RON</v>
      </c>
      <c r="S105" s="64" t="str">
        <f t="shared" si="37"/>
        <v>G7500</v>
      </c>
      <c r="T105" s="64" t="str">
        <f t="shared" si="38"/>
        <v>N-889ST</v>
      </c>
      <c r="U105" s="64" t="str">
        <f t="shared" si="39"/>
        <v>KARISMA</v>
      </c>
      <c r="AC105" s="133"/>
      <c r="AD105" s="133">
        <f t="shared" si="40"/>
        <v>0.5604166667</v>
      </c>
      <c r="AE105" s="133" t="str">
        <f t="shared" si="41"/>
        <v>-</v>
      </c>
    </row>
    <row r="106">
      <c r="A106" s="115">
        <v>89.0</v>
      </c>
      <c r="B106" s="115" t="s">
        <v>413</v>
      </c>
      <c r="C106" s="117" t="str">
        <f>IF(B106&gt;1,VLOOKUP(B106,DB!$D$4:$E$800,2,0),"")</f>
        <v>A 320</v>
      </c>
      <c r="D106" s="252">
        <v>0.5784722222222223</v>
      </c>
      <c r="E106" s="229" t="b">
        <v>1</v>
      </c>
      <c r="F106" s="119">
        <v>0.6069444444444444</v>
      </c>
      <c r="G106" s="192" t="b">
        <v>1</v>
      </c>
      <c r="H106" s="230" t="s">
        <v>1084</v>
      </c>
      <c r="I106" s="122" t="str">
        <f>IF(K106&gt;1,VLOOKUP(K106,DB!$A$4:$B$500,2,0),"")</f>
        <v>WIPP</v>
      </c>
      <c r="J106" s="123" t="str">
        <f>IF(L106&gt;1,VLOOKUP(L106,DB!$A$4:$B$500,2,0),"")</f>
        <v>WARR</v>
      </c>
      <c r="K106" s="124" t="s">
        <v>465</v>
      </c>
      <c r="L106" s="120" t="s">
        <v>495</v>
      </c>
      <c r="M106" s="115" t="str">
        <f>IF(B106&gt;1,VLOOKUP(B106,DB!$D$4:$F$800,3,0),"")</f>
        <v>CITILINK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0.5784722222</v>
      </c>
      <c r="AE106" s="133">
        <f t="shared" si="41"/>
        <v>0.6069444444</v>
      </c>
    </row>
    <row r="107">
      <c r="A107" s="168">
        <v>90.0</v>
      </c>
      <c r="B107" s="168" t="s">
        <v>299</v>
      </c>
      <c r="C107" s="146" t="str">
        <f>IF(B107&gt;1,VLOOKUP(B107,DB!$D$4:$E$800,2,0),"")</f>
        <v>A 320</v>
      </c>
      <c r="D107" s="259">
        <v>0.5847222222222223</v>
      </c>
      <c r="E107" s="231" t="b">
        <v>1</v>
      </c>
      <c r="F107" s="148">
        <v>0.6131944444444445</v>
      </c>
      <c r="G107" s="190" t="b">
        <v>1</v>
      </c>
      <c r="H107" s="228" t="s">
        <v>1087</v>
      </c>
      <c r="I107" s="152" t="str">
        <f>IF(K107&gt;1,VLOOKUP(K107,DB!$A$4:$B$500,2,0),"")</f>
        <v>WAHS</v>
      </c>
      <c r="J107" s="150" t="s">
        <v>638</v>
      </c>
      <c r="K107" s="169" t="s">
        <v>260</v>
      </c>
      <c r="L107" s="150" t="s">
        <v>1394</v>
      </c>
      <c r="M107" s="168" t="str">
        <f>IF(B107&gt;1,VLOOKUP(B107,DB!$D$4:$F$800,3,0),"")</f>
        <v>BATIK AIR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0.5847222222</v>
      </c>
      <c r="AE107" s="133">
        <f t="shared" si="41"/>
        <v>0.6131944444</v>
      </c>
    </row>
    <row r="108">
      <c r="A108" s="115">
        <v>91.0</v>
      </c>
      <c r="B108" s="115" t="s">
        <v>76</v>
      </c>
      <c r="C108" s="117" t="str">
        <f>IF(B108&gt;1,VLOOKUP(B108,DB!$D$4:$E$800,2,0),"")</f>
        <v>A 320</v>
      </c>
      <c r="D108" s="252">
        <v>0.5826388888888889</v>
      </c>
      <c r="E108" s="229" t="b">
        <v>1</v>
      </c>
      <c r="F108" s="119"/>
      <c r="G108" s="192" t="b">
        <v>0</v>
      </c>
      <c r="H108" s="230" t="s">
        <v>1088</v>
      </c>
      <c r="I108" s="122" t="str">
        <f>IF(K108&gt;1,VLOOKUP(K108,DB!$A$4:$B$500,2,0),"")</f>
        <v>WADD</v>
      </c>
      <c r="J108" s="123" t="str">
        <f>IF(L108&gt;1,VLOOKUP(L108,DB!$A$4:$B$500,2,0),"")</f>
        <v/>
      </c>
      <c r="K108" s="124" t="s">
        <v>189</v>
      </c>
      <c r="L108" s="120"/>
      <c r="M108" s="115" t="str">
        <f>IF(B108&gt;1,VLOOKUP(B108,DB!$D$4:$F$800,3,0),"")</f>
        <v>BATIK AIR</v>
      </c>
      <c r="N108" s="220"/>
      <c r="O108" s="128" t="str">
        <f t="shared" si="34"/>
        <v>RON</v>
      </c>
      <c r="Q108" s="64" t="str">
        <f t="shared" si="35"/>
        <v>B10</v>
      </c>
      <c r="R108" s="64" t="str">
        <f t="shared" si="36"/>
        <v>RON</v>
      </c>
      <c r="S108" s="64" t="str">
        <f t="shared" si="37"/>
        <v>A 320</v>
      </c>
      <c r="T108" s="64" t="str">
        <f t="shared" si="38"/>
        <v>PK-BKQ</v>
      </c>
      <c r="U108" s="64" t="str">
        <f t="shared" si="39"/>
        <v>BATIK AIR</v>
      </c>
      <c r="AC108" s="133"/>
      <c r="AD108" s="133">
        <f t="shared" si="40"/>
        <v>0.5826388889</v>
      </c>
      <c r="AE108" s="133" t="str">
        <f t="shared" si="41"/>
        <v>-</v>
      </c>
    </row>
    <row r="109">
      <c r="A109" s="168">
        <v>92.0</v>
      </c>
      <c r="B109" s="168" t="s">
        <v>899</v>
      </c>
      <c r="C109" s="146" t="str">
        <f>IF(B109&gt;1,VLOOKUP(B109,DB!$D$4:$E$800,2,0),"")</f>
        <v>G VI</v>
      </c>
      <c r="D109" s="259">
        <v>0.5965277777777778</v>
      </c>
      <c r="E109" s="231" t="b">
        <v>1</v>
      </c>
      <c r="F109" s="148">
        <v>0.6073707407413167</v>
      </c>
      <c r="G109" s="190" t="b">
        <v>1</v>
      </c>
      <c r="H109" s="228" t="s">
        <v>1092</v>
      </c>
      <c r="I109" s="221" t="s">
        <v>1178</v>
      </c>
      <c r="J109" s="150" t="s">
        <v>1171</v>
      </c>
      <c r="K109" s="169"/>
      <c r="L109" s="150"/>
      <c r="M109" s="168" t="s">
        <v>1153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0.5965277778</v>
      </c>
      <c r="AE109" s="133">
        <f t="shared" si="41"/>
        <v>0.6073707407</v>
      </c>
    </row>
    <row r="110">
      <c r="A110" s="115">
        <v>93.0</v>
      </c>
      <c r="B110" s="115" t="s">
        <v>890</v>
      </c>
      <c r="C110" s="117" t="str">
        <f>IF(B110&gt;1,VLOOKUP(B110,DB!$D$4:$E$800,2,0),"")</f>
        <v>C 208</v>
      </c>
      <c r="D110" s="252">
        <v>0.5756944444444444</v>
      </c>
      <c r="E110" s="229" t="b">
        <v>1</v>
      </c>
      <c r="F110" s="119">
        <v>0.5923611111111111</v>
      </c>
      <c r="G110" s="192" t="b">
        <v>1</v>
      </c>
      <c r="H110" s="230" t="s">
        <v>1148</v>
      </c>
      <c r="I110" s="219" t="s">
        <v>1218</v>
      </c>
      <c r="J110" s="120" t="s">
        <v>1218</v>
      </c>
      <c r="K110" s="124"/>
      <c r="L110" s="120"/>
      <c r="M110" s="115" t="s">
        <v>759</v>
      </c>
      <c r="N110" s="193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0.5756944444</v>
      </c>
      <c r="AE110" s="133">
        <f t="shared" si="41"/>
        <v>0.5923611111</v>
      </c>
    </row>
    <row r="111">
      <c r="A111" s="168">
        <v>94.0</v>
      </c>
      <c r="B111" s="168" t="s">
        <v>352</v>
      </c>
      <c r="C111" s="146" t="str">
        <f>IF(B111&gt;1,VLOOKUP(B111,DB!$D$4:$E$800,2,0),"")</f>
        <v>A 320</v>
      </c>
      <c r="D111" s="259">
        <v>0.60625</v>
      </c>
      <c r="E111" s="231" t="b">
        <v>1</v>
      </c>
      <c r="F111" s="148">
        <v>0.668816898149089</v>
      </c>
      <c r="G111" s="190" t="b">
        <v>1</v>
      </c>
      <c r="H111" s="228" t="s">
        <v>1080</v>
      </c>
      <c r="I111" s="152" t="str">
        <f>IF(K111&gt;1,VLOOKUP(K111,DB!$A$4:$B$500,2,0),"")</f>
        <v>WAHI</v>
      </c>
      <c r="J111" s="153" t="str">
        <f>IF(L111&gt;1,VLOOKUP(L111,DB!$A$4:$B$500,2,0),"")</f>
        <v>WIMM</v>
      </c>
      <c r="K111" s="169" t="s">
        <v>469</v>
      </c>
      <c r="L111" s="150" t="s">
        <v>439</v>
      </c>
      <c r="M111" s="168" t="str">
        <f>IF(B111&gt;1,VLOOKUP(B111,DB!$D$4:$F$800,3,0),"")</f>
        <v>CITILINK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0.60625</v>
      </c>
      <c r="AE111" s="133">
        <f t="shared" si="41"/>
        <v>0.6688168981</v>
      </c>
    </row>
    <row r="112">
      <c r="A112" s="115">
        <v>95.0</v>
      </c>
      <c r="B112" s="115" t="s">
        <v>969</v>
      </c>
      <c r="C112" s="117" t="str">
        <f>IF(B112&gt;1,VLOOKUP(B112,DB!$D$4:$E$800,2,0),"")</f>
        <v>ATR 72</v>
      </c>
      <c r="D112" s="252">
        <v>0.6131944444444445</v>
      </c>
      <c r="E112" s="229" t="b">
        <v>1</v>
      </c>
      <c r="F112" s="119">
        <v>0.7252626967601827</v>
      </c>
      <c r="G112" s="192" t="b">
        <v>1</v>
      </c>
      <c r="H112" s="230" t="s">
        <v>1078</v>
      </c>
      <c r="I112" s="219" t="s">
        <v>422</v>
      </c>
      <c r="J112" s="120" t="s">
        <v>1200</v>
      </c>
      <c r="K112" s="124"/>
      <c r="L112" s="120"/>
      <c r="M112" s="115" t="s">
        <v>1134</v>
      </c>
      <c r="N112" s="220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0.6131944444</v>
      </c>
      <c r="AE112" s="133">
        <f t="shared" si="41"/>
        <v>0.7252626968</v>
      </c>
    </row>
    <row r="113">
      <c r="A113" s="168">
        <v>96.0</v>
      </c>
      <c r="B113" s="168" t="s">
        <v>72</v>
      </c>
      <c r="C113" s="146" t="str">
        <f>IF(B113&gt;1,VLOOKUP(B113,DB!$D$4:$E$800,2,0),"")</f>
        <v>A 320</v>
      </c>
      <c r="D113" s="259">
        <v>0.6166666666666667</v>
      </c>
      <c r="E113" s="231" t="b">
        <v>1</v>
      </c>
      <c r="F113" s="148">
        <v>0.6604166666666667</v>
      </c>
      <c r="G113" s="190" t="b">
        <v>1</v>
      </c>
      <c r="H113" s="228" t="s">
        <v>1076</v>
      </c>
      <c r="I113" s="152" t="str">
        <f>IF(K113&gt;1,VLOOKUP(K113,DB!$A$4:$B$500,2,0),"")</f>
        <v>WARR</v>
      </c>
      <c r="J113" s="153" t="str">
        <f>IF(L113&gt;1,VLOOKUP(L113,DB!$A$4:$B$500,2,0),"")</f>
        <v>WIEE</v>
      </c>
      <c r="K113" s="169" t="s">
        <v>226</v>
      </c>
      <c r="L113" s="150" t="s">
        <v>183</v>
      </c>
      <c r="M113" s="168" t="str">
        <f>IF(B113&gt;1,VLOOKUP(B113,DB!$D$4:$F$800,3,0),"")</f>
        <v>BATIK AIR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0.6166666667</v>
      </c>
      <c r="AE113" s="133">
        <f t="shared" si="41"/>
        <v>0.6604166667</v>
      </c>
    </row>
    <row r="114">
      <c r="A114" s="115">
        <v>97.0</v>
      </c>
      <c r="B114" s="115" t="s">
        <v>833</v>
      </c>
      <c r="C114" s="117" t="str">
        <f>IF(B114&gt;1,VLOOKUP(B114,DB!$D$4:$E$800,2,0),"")</f>
        <v>B 733</v>
      </c>
      <c r="D114" s="252">
        <v>0.5680555555555555</v>
      </c>
      <c r="E114" s="229" t="b">
        <v>1</v>
      </c>
      <c r="F114" s="119">
        <v>0.6708388078695862</v>
      </c>
      <c r="G114" s="192" t="b">
        <v>1</v>
      </c>
      <c r="H114" s="230" t="s">
        <v>1101</v>
      </c>
      <c r="I114" s="122" t="str">
        <f>IF(K114&gt;1,VLOOKUP(K114,DB!$A$4:$B$500,2,0),"")</f>
        <v>WAAA</v>
      </c>
      <c r="J114" s="123" t="str">
        <f>IF(L114&gt;1,VLOOKUP(L114,DB!$A$4:$B$500,2,0),"")</f>
        <v>WAOO</v>
      </c>
      <c r="K114" s="124" t="s">
        <v>326</v>
      </c>
      <c r="L114" s="120" t="s">
        <v>625</v>
      </c>
      <c r="M114" s="115" t="str">
        <f>IF(B114&gt;1,VLOOKUP(B114,DB!$D$4:$F$800,3,0),"")</f>
        <v>TRIGANA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0.5680555556</v>
      </c>
      <c r="AE114" s="133">
        <f t="shared" si="41"/>
        <v>0.6708388079</v>
      </c>
    </row>
    <row r="115">
      <c r="A115" s="168">
        <v>98.0</v>
      </c>
      <c r="B115" s="168" t="s">
        <v>702</v>
      </c>
      <c r="C115" s="146" t="str">
        <f>IF(B115&gt;1,VLOOKUP(B115,DB!$D$4:$E$800,2,0),"")</f>
        <v>CL 850</v>
      </c>
      <c r="D115" s="259">
        <v>0.6006944444444444</v>
      </c>
      <c r="E115" s="231" t="b">
        <v>1</v>
      </c>
      <c r="F115" s="148"/>
      <c r="G115" s="190" t="b">
        <v>0</v>
      </c>
      <c r="H115" s="228" t="s">
        <v>1197</v>
      </c>
      <c r="I115" s="221" t="s">
        <v>1096</v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>JETSET</v>
      </c>
      <c r="N115" s="200"/>
      <c r="O115" s="155" t="str">
        <f t="shared" si="34"/>
        <v>RON</v>
      </c>
      <c r="Q115" s="64" t="str">
        <f t="shared" si="35"/>
        <v>RE05</v>
      </c>
      <c r="R115" s="64" t="str">
        <f t="shared" si="36"/>
        <v>RON</v>
      </c>
      <c r="S115" s="64" t="str">
        <f t="shared" si="37"/>
        <v>CL 850</v>
      </c>
      <c r="T115" s="64" t="str">
        <f t="shared" si="38"/>
        <v>PK-KAS</v>
      </c>
      <c r="U115" s="64" t="str">
        <f t="shared" si="39"/>
        <v>JETSET</v>
      </c>
      <c r="AC115" s="133"/>
      <c r="AD115" s="133">
        <f t="shared" si="40"/>
        <v>0.6006944444</v>
      </c>
      <c r="AE115" s="133" t="str">
        <f t="shared" si="41"/>
        <v>-</v>
      </c>
    </row>
    <row r="116">
      <c r="A116" s="115">
        <v>99.0</v>
      </c>
      <c r="B116" s="326" t="s">
        <v>1068</v>
      </c>
      <c r="C116" s="326" t="s">
        <v>1069</v>
      </c>
      <c r="D116" s="429">
        <v>0.6395833333333333</v>
      </c>
      <c r="E116" s="452" t="b">
        <v>1</v>
      </c>
      <c r="F116" s="119">
        <v>0.7034722222222223</v>
      </c>
      <c r="G116" s="453" t="b">
        <v>1</v>
      </c>
      <c r="H116" s="230" t="s">
        <v>1251</v>
      </c>
      <c r="I116" s="430" t="s">
        <v>1373</v>
      </c>
      <c r="J116" s="329" t="s">
        <v>1143</v>
      </c>
      <c r="K116" s="454" t="s">
        <v>1395</v>
      </c>
      <c r="L116" s="329"/>
      <c r="M116" s="326" t="s">
        <v>1253</v>
      </c>
      <c r="N116" s="330" t="s">
        <v>1396</v>
      </c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0.6395833333</v>
      </c>
      <c r="AE116" s="133">
        <f t="shared" si="41"/>
        <v>0.7034722222</v>
      </c>
    </row>
    <row r="117">
      <c r="A117" s="168">
        <v>100.0</v>
      </c>
      <c r="B117" s="168" t="s">
        <v>715</v>
      </c>
      <c r="C117" s="146" t="str">
        <f>IF(B117&gt;1,VLOOKUP(B117,DB!$D$4:$E$800,2,0),"")</f>
        <v>ATR 72</v>
      </c>
      <c r="D117" s="259">
        <v>0.6673611111111111</v>
      </c>
      <c r="E117" s="231" t="b">
        <v>1</v>
      </c>
      <c r="F117" s="148">
        <v>0.7369498726839083</v>
      </c>
      <c r="G117" s="190" t="b">
        <v>1</v>
      </c>
      <c r="H117" s="228" t="s">
        <v>1084</v>
      </c>
      <c r="I117" s="152" t="str">
        <f>IF(K117&gt;1,VLOOKUP(K117,DB!$A$4:$B$500,2,0),"")</f>
        <v>WIDM</v>
      </c>
      <c r="J117" s="150" t="s">
        <v>1147</v>
      </c>
      <c r="K117" s="169" t="s">
        <v>424</v>
      </c>
      <c r="L117" s="172"/>
      <c r="M117" s="168" t="str">
        <f>IF(B117&gt;1,VLOOKUP(B117,DB!$D$4:$F$800,3,0),"")</f>
        <v>PELITA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0.6673611111</v>
      </c>
      <c r="AE117" s="133">
        <f t="shared" si="41"/>
        <v>0.7369498727</v>
      </c>
    </row>
    <row r="118">
      <c r="A118" s="115">
        <v>101.0</v>
      </c>
      <c r="B118" s="115" t="s">
        <v>823</v>
      </c>
      <c r="C118" s="117" t="str">
        <f>IF(B118&gt;1,VLOOKUP(B118,DB!$D$4:$E$800,2,0),"")</f>
        <v>B 733</v>
      </c>
      <c r="D118" s="252">
        <v>0.6805555555555556</v>
      </c>
      <c r="E118" s="229" t="b">
        <v>1</v>
      </c>
      <c r="F118" s="119">
        <v>0.7402777777777778</v>
      </c>
      <c r="G118" s="192" t="b">
        <v>1</v>
      </c>
      <c r="H118" s="230" t="s">
        <v>1097</v>
      </c>
      <c r="I118" s="122" t="str">
        <f>IF(K118&gt;1,VLOOKUP(K118,DB!$A$4:$B$500,2,0),"")</f>
        <v>WAOO</v>
      </c>
      <c r="J118" s="123" t="str">
        <f>IF(L118&gt;1,VLOOKUP(L118,DB!$A$4:$B$500,2,0),"")</f>
        <v>WIOO</v>
      </c>
      <c r="K118" s="124" t="s">
        <v>343</v>
      </c>
      <c r="L118" s="120" t="s">
        <v>388</v>
      </c>
      <c r="M118" s="115" t="str">
        <f>IF(B118&gt;1,VLOOKUP(B118,DB!$D$4:$F$800,3,0),"")</f>
        <v>TRIGANA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0.6805555556</v>
      </c>
      <c r="AE118" s="133">
        <f t="shared" si="41"/>
        <v>0.7402777778</v>
      </c>
    </row>
    <row r="119">
      <c r="A119" s="168">
        <v>102.0</v>
      </c>
      <c r="B119" s="168" t="s">
        <v>186</v>
      </c>
      <c r="C119" s="146" t="str">
        <f>IF(B119&gt;1,VLOOKUP(B119,DB!$D$4:$E$800,2,0),"")</f>
        <v>A 320</v>
      </c>
      <c r="D119" s="259">
        <v>0.6777397106488934</v>
      </c>
      <c r="E119" s="231" t="b">
        <v>1</v>
      </c>
      <c r="F119" s="148">
        <v>0.9513888888888888</v>
      </c>
      <c r="G119" s="190" t="b">
        <v>1</v>
      </c>
      <c r="H119" s="228" t="s">
        <v>1081</v>
      </c>
      <c r="I119" s="152" t="str">
        <f>IF(K119&gt;1,VLOOKUP(K119,DB!$A$4:$B$500,2,0),"")</f>
        <v>WARA</v>
      </c>
      <c r="J119" s="150" t="s">
        <v>1156</v>
      </c>
      <c r="K119" s="169" t="s">
        <v>269</v>
      </c>
      <c r="L119" s="150"/>
      <c r="M119" s="168" t="str">
        <f>IF(B119&gt;1,VLOOKUP(B119,DB!$D$4:$F$800,3,0),"")</f>
        <v>BATIK AIR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0.6777397106</v>
      </c>
      <c r="AE119" s="133">
        <f t="shared" si="41"/>
        <v>0.9513888889</v>
      </c>
    </row>
    <row r="120">
      <c r="A120" s="115">
        <v>103.0</v>
      </c>
      <c r="B120" s="115" t="s">
        <v>760</v>
      </c>
      <c r="C120" s="117" t="str">
        <f>IF(B120&gt;1,VLOOKUP(B120,DB!$D$4:$E$800,2,0),"")</f>
        <v>PH 300</v>
      </c>
      <c r="D120" s="252">
        <v>0.6618055555555555</v>
      </c>
      <c r="E120" s="229" t="b">
        <v>1</v>
      </c>
      <c r="F120" s="119">
        <v>0.6774963888892671</v>
      </c>
      <c r="G120" s="192" t="b">
        <v>1</v>
      </c>
      <c r="H120" s="230" t="s">
        <v>1096</v>
      </c>
      <c r="I120" s="219" t="s">
        <v>190</v>
      </c>
      <c r="J120" s="120" t="s">
        <v>1171</v>
      </c>
      <c r="K120" s="124"/>
      <c r="L120" s="120"/>
      <c r="M120" s="115" t="str">
        <f>IF(B120&gt;1,VLOOKUP(B120,DB!$D$4:$F$800,3,0),"")</f>
        <v>PURAWISATA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0.6618055556</v>
      </c>
      <c r="AE120" s="133">
        <f t="shared" si="41"/>
        <v>0.6774963889</v>
      </c>
    </row>
    <row r="121">
      <c r="A121" s="168">
        <v>104.0</v>
      </c>
      <c r="B121" s="168" t="s">
        <v>811</v>
      </c>
      <c r="C121" s="146" t="str">
        <f>IF(B121&gt;1,VLOOKUP(B121,DB!$D$4:$E$800,2,0),"")</f>
        <v>C 208</v>
      </c>
      <c r="D121" s="259">
        <v>0.6736111111111112</v>
      </c>
      <c r="E121" s="231" t="b">
        <v>1</v>
      </c>
      <c r="F121" s="148">
        <v>0.6770833333333334</v>
      </c>
      <c r="G121" s="190" t="b">
        <v>1</v>
      </c>
      <c r="H121" s="228" t="s">
        <v>1143</v>
      </c>
      <c r="I121" s="221" t="s">
        <v>75</v>
      </c>
      <c r="J121" s="150" t="s">
        <v>1171</v>
      </c>
      <c r="K121" s="169"/>
      <c r="L121" s="150"/>
      <c r="M121" s="168" t="str">
        <f>IF(B121&gt;1,VLOOKUP(B121,DB!$D$4:$F$800,3,0),"")</f>
        <v>TRAVIRA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0.6736111111</v>
      </c>
      <c r="AE121" s="133">
        <f t="shared" si="41"/>
        <v>0.6770833333</v>
      </c>
    </row>
    <row r="122">
      <c r="A122" s="115">
        <v>105.0</v>
      </c>
      <c r="B122" s="115" t="s">
        <v>420</v>
      </c>
      <c r="C122" s="117" t="str">
        <f>IF(B122&gt;1,VLOOKUP(B122,DB!$D$4:$E$800,2,0),"")</f>
        <v>A 320</v>
      </c>
      <c r="D122" s="252">
        <v>0.6923611111111111</v>
      </c>
      <c r="E122" s="229" t="b">
        <v>1</v>
      </c>
      <c r="F122" s="119">
        <v>0.7169835416716523</v>
      </c>
      <c r="G122" s="192" t="b">
        <v>1</v>
      </c>
      <c r="H122" s="230" t="s">
        <v>1080</v>
      </c>
      <c r="I122" s="122" t="str">
        <f>IF(K122&gt;1,VLOOKUP(K122,DB!$A$4:$B$500,2,0),"")</f>
        <v>WARA</v>
      </c>
      <c r="J122" s="123" t="str">
        <f>IF(L122&gt;1,VLOOKUP(L122,DB!$A$4:$B$500,2,0),"")</f>
        <v>WARR</v>
      </c>
      <c r="K122" s="124" t="s">
        <v>485</v>
      </c>
      <c r="L122" s="120" t="s">
        <v>491</v>
      </c>
      <c r="M122" s="115" t="str">
        <f>IF(B122&gt;1,VLOOKUP(B122,DB!$D$4:$F$800,3,0),"")</f>
        <v>CITILINK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0.6923611111</v>
      </c>
      <c r="AE122" s="133">
        <f t="shared" si="41"/>
        <v>0.7169835417</v>
      </c>
    </row>
    <row r="123">
      <c r="A123" s="168">
        <v>106.0</v>
      </c>
      <c r="B123" s="168" t="s">
        <v>312</v>
      </c>
      <c r="C123" s="146" t="str">
        <f>IF(B123&gt;1,VLOOKUP(B123,DB!$D$4:$E$800,2,0),"")</f>
        <v>A 320</v>
      </c>
      <c r="D123" s="259">
        <v>0.6958333333333333</v>
      </c>
      <c r="E123" s="231" t="b">
        <v>1</v>
      </c>
      <c r="F123" s="148">
        <v>0.7763888888888889</v>
      </c>
      <c r="G123" s="190" t="b">
        <v>1</v>
      </c>
      <c r="H123" s="228" t="s">
        <v>1076</v>
      </c>
      <c r="I123" s="152" t="str">
        <f>IF(K123&gt;1,VLOOKUP(K123,DB!$A$4:$B$500,2,0),"")</f>
        <v>WARR</v>
      </c>
      <c r="J123" s="153" t="str">
        <f>IF(L123&gt;1,VLOOKUP(L123,DB!$A$4:$B$500,2,0),"")</f>
        <v>WIBB</v>
      </c>
      <c r="K123" s="169" t="s">
        <v>214</v>
      </c>
      <c r="L123" s="150" t="s">
        <v>177</v>
      </c>
      <c r="M123" s="168" t="str">
        <f>IF(B123&gt;1,VLOOKUP(B123,DB!$D$4:$F$800,3,0),"")</f>
        <v>BATIK AIR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0.6958333333</v>
      </c>
      <c r="AE123" s="133">
        <f t="shared" si="41"/>
        <v>0.7763888889</v>
      </c>
    </row>
    <row r="124">
      <c r="A124" s="115">
        <v>107.0</v>
      </c>
      <c r="B124" s="115" t="s">
        <v>1061</v>
      </c>
      <c r="C124" s="117" t="str">
        <f>IF(B124&gt;1,VLOOKUP(B124,DB!$D$4:$E$800,2,0),"")</f>
        <v>C 208</v>
      </c>
      <c r="D124" s="252">
        <v>0.6861111111111111</v>
      </c>
      <c r="E124" s="229" t="b">
        <v>1</v>
      </c>
      <c r="F124" s="119">
        <v>0.7013888888888888</v>
      </c>
      <c r="G124" s="192" t="b">
        <v>1</v>
      </c>
      <c r="H124" s="230" t="s">
        <v>1148</v>
      </c>
      <c r="I124" s="219" t="s">
        <v>1218</v>
      </c>
      <c r="J124" s="120" t="s">
        <v>1218</v>
      </c>
      <c r="K124" s="124"/>
      <c r="L124" s="120"/>
      <c r="M124" s="115" t="s">
        <v>759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0.6861111111</v>
      </c>
      <c r="AE124" s="133">
        <f t="shared" si="41"/>
        <v>0.7013888889</v>
      </c>
    </row>
    <row r="125">
      <c r="A125" s="168">
        <v>108.0</v>
      </c>
      <c r="B125" s="168" t="s">
        <v>890</v>
      </c>
      <c r="C125" s="146" t="str">
        <f>IF(B125&gt;1,VLOOKUP(B125,DB!$D$4:$E$800,2,0),"")</f>
        <v>C 208</v>
      </c>
      <c r="D125" s="259">
        <v>0.6902777777777778</v>
      </c>
      <c r="E125" s="231" t="b">
        <v>1</v>
      </c>
      <c r="F125" s="148"/>
      <c r="G125" s="190" t="b">
        <v>0</v>
      </c>
      <c r="H125" s="228" t="s">
        <v>1140</v>
      </c>
      <c r="I125" s="221" t="s">
        <v>1218</v>
      </c>
      <c r="J125" s="153" t="str">
        <f>IF(L125&gt;1,VLOOKUP(L125,DB!$A$4:$B$500,2,0),"")</f>
        <v/>
      </c>
      <c r="K125" s="169"/>
      <c r="L125" s="172"/>
      <c r="M125" s="168" t="s">
        <v>759</v>
      </c>
      <c r="N125" s="200"/>
      <c r="O125" s="155" t="str">
        <f t="shared" si="34"/>
        <v>RON</v>
      </c>
      <c r="Q125" s="64" t="str">
        <f t="shared" si="35"/>
        <v>SA03</v>
      </c>
      <c r="R125" s="64" t="str">
        <f t="shared" si="36"/>
        <v>RON</v>
      </c>
      <c r="S125" s="64" t="str">
        <f t="shared" si="37"/>
        <v>C 208</v>
      </c>
      <c r="T125" s="64" t="str">
        <f t="shared" si="38"/>
        <v>PK-SNM</v>
      </c>
      <c r="U125" s="64" t="str">
        <f t="shared" si="39"/>
        <v>PTN</v>
      </c>
      <c r="AC125" s="133"/>
      <c r="AD125" s="133">
        <f t="shared" si="40"/>
        <v>0.6902777778</v>
      </c>
      <c r="AE125" s="133" t="str">
        <f t="shared" si="41"/>
        <v>-</v>
      </c>
    </row>
    <row r="126">
      <c r="A126" s="115">
        <v>109.0</v>
      </c>
      <c r="B126" s="115" t="s">
        <v>1066</v>
      </c>
      <c r="C126" s="115" t="s">
        <v>1067</v>
      </c>
      <c r="D126" s="252">
        <v>0.6715277777777777</v>
      </c>
      <c r="E126" s="229" t="b">
        <v>1</v>
      </c>
      <c r="F126" s="119"/>
      <c r="G126" s="192" t="b">
        <v>0</v>
      </c>
      <c r="H126" s="230" t="s">
        <v>1146</v>
      </c>
      <c r="I126" s="219" t="s">
        <v>1100</v>
      </c>
      <c r="J126" s="123" t="str">
        <f>IF(L126&gt;1,VLOOKUP(L126,DB!$A$4:$B$500,2,0),"")</f>
        <v/>
      </c>
      <c r="K126" s="124"/>
      <c r="L126" s="120"/>
      <c r="M126" s="115" t="s">
        <v>1168</v>
      </c>
      <c r="N126" s="193"/>
      <c r="O126" s="128" t="str">
        <f t="shared" si="34"/>
        <v>RON</v>
      </c>
      <c r="Q126" s="64" t="str">
        <f t="shared" si="35"/>
        <v>SA09</v>
      </c>
      <c r="R126" s="64" t="str">
        <f t="shared" si="36"/>
        <v>RON</v>
      </c>
      <c r="S126" s="64" t="str">
        <f t="shared" si="37"/>
        <v>B 752</v>
      </c>
      <c r="T126" s="64" t="str">
        <f t="shared" si="38"/>
        <v>TF-FIC</v>
      </c>
      <c r="U126" s="64" t="str">
        <f t="shared" si="39"/>
        <v>JAS</v>
      </c>
      <c r="AC126" s="133"/>
      <c r="AD126" s="133">
        <f t="shared" si="40"/>
        <v>0.6715277778</v>
      </c>
      <c r="AE126" s="133" t="str">
        <f t="shared" si="41"/>
        <v>-</v>
      </c>
    </row>
    <row r="127">
      <c r="A127" s="168">
        <v>110.0</v>
      </c>
      <c r="B127" s="168" t="s">
        <v>340</v>
      </c>
      <c r="C127" s="146" t="str">
        <f>IF(B127&gt;1,VLOOKUP(B127,DB!$D$4:$E$800,2,0),"")</f>
        <v>ATR 72</v>
      </c>
      <c r="D127" s="259">
        <v>0.7251989236101508</v>
      </c>
      <c r="E127" s="231" t="b">
        <v>1</v>
      </c>
      <c r="F127" s="148"/>
      <c r="G127" s="190" t="b">
        <v>0</v>
      </c>
      <c r="H127" s="228" t="s">
        <v>1079</v>
      </c>
      <c r="I127" s="152" t="str">
        <f>IF(K127&gt;1,VLOOKUP(K127,DB!$A$4:$B$500,2,0),"")</f>
        <v>WAHH</v>
      </c>
      <c r="J127" s="153" t="str">
        <f>IF(L127&gt;1,VLOOKUP(L127,DB!$A$4:$B$500,2,0),"")</f>
        <v/>
      </c>
      <c r="K127" s="169" t="s">
        <v>539</v>
      </c>
      <c r="L127" s="172"/>
      <c r="M127" s="168" t="str">
        <f>IF(B127&gt;1,VLOOKUP(B127,DB!$D$4:$F$800,3,0),"")</f>
        <v>CITILINK</v>
      </c>
      <c r="N127" s="271"/>
      <c r="O127" s="155" t="str">
        <f t="shared" si="34"/>
        <v>RON</v>
      </c>
      <c r="Q127" s="64" t="str">
        <f t="shared" si="35"/>
        <v>B7</v>
      </c>
      <c r="R127" s="64" t="str">
        <f t="shared" si="36"/>
        <v>RON</v>
      </c>
      <c r="S127" s="64" t="str">
        <f t="shared" si="37"/>
        <v>ATR 72</v>
      </c>
      <c r="T127" s="64" t="str">
        <f t="shared" si="38"/>
        <v>PK-GJT</v>
      </c>
      <c r="U127" s="64" t="str">
        <f t="shared" si="39"/>
        <v>CITILINK</v>
      </c>
      <c r="AC127" s="133"/>
      <c r="AD127" s="133">
        <f t="shared" si="40"/>
        <v>0.7251989236</v>
      </c>
      <c r="AE127" s="133" t="str">
        <f t="shared" si="41"/>
        <v>-</v>
      </c>
    </row>
    <row r="128">
      <c r="A128" s="115">
        <v>111.0</v>
      </c>
      <c r="B128" s="115" t="s">
        <v>620</v>
      </c>
      <c r="C128" s="117" t="str">
        <f>IF(B128&gt;1,VLOOKUP(B128,DB!$D$4:$E$800,2,0),"")</f>
        <v>B 738</v>
      </c>
      <c r="D128" s="252">
        <v>0.7041666666666667</v>
      </c>
      <c r="E128" s="229" t="b">
        <v>1</v>
      </c>
      <c r="F128" s="119">
        <v>0.7451388888888889</v>
      </c>
      <c r="G128" s="192" t="b">
        <v>1</v>
      </c>
      <c r="H128" s="230" t="s">
        <v>1087</v>
      </c>
      <c r="I128" s="122" t="str">
        <f>IF(K128&gt;1,VLOOKUP(K128,DB!$A$4:$B$500,2,0),"")</f>
        <v>WARR</v>
      </c>
      <c r="J128" s="123" t="str">
        <f>IF(L128&gt;1,VLOOKUP(L128,DB!$A$4:$B$500,2,0),"")</f>
        <v>WIEE</v>
      </c>
      <c r="K128" s="124" t="s">
        <v>77</v>
      </c>
      <c r="L128" s="120" t="s">
        <v>69</v>
      </c>
      <c r="M128" s="115" t="str">
        <f>IF(B128&gt;1,VLOOKUP(B128,DB!$D$4:$F$800,3,0),"")</f>
        <v>GARUDA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0.7041666667</v>
      </c>
      <c r="AE128" s="133">
        <f t="shared" si="41"/>
        <v>0.7451388889</v>
      </c>
    </row>
    <row r="129">
      <c r="A129" s="168">
        <v>112.0</v>
      </c>
      <c r="B129" s="168" t="s">
        <v>749</v>
      </c>
      <c r="C129" s="146" t="str">
        <f>IF(B129&gt;1,VLOOKUP(B129,DB!$D$4:$E$800,2,0),"")</f>
        <v>G V</v>
      </c>
      <c r="D129" s="259">
        <v>0.7138888888888889</v>
      </c>
      <c r="E129" s="231" t="b">
        <v>1</v>
      </c>
      <c r="F129" s="148">
        <v>0.8263888888888888</v>
      </c>
      <c r="G129" s="190" t="b">
        <v>1</v>
      </c>
      <c r="H129" s="228" t="s">
        <v>1092</v>
      </c>
      <c r="I129" s="221" t="s">
        <v>1247</v>
      </c>
      <c r="J129" s="150" t="s">
        <v>1171</v>
      </c>
      <c r="K129" s="169"/>
      <c r="L129" s="172"/>
      <c r="M129" s="168" t="str">
        <f>IF(B129&gt;1,VLOOKUP(B129,DB!$D$4:$F$800,3,0),"")</f>
        <v>PREMI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0.7138888889</v>
      </c>
      <c r="AE129" s="133">
        <f t="shared" si="41"/>
        <v>0.8263888889</v>
      </c>
    </row>
    <row r="130">
      <c r="A130" s="115">
        <v>113.0</v>
      </c>
      <c r="B130" s="115" t="s">
        <v>299</v>
      </c>
      <c r="C130" s="117" t="str">
        <f>IF(B130&gt;1,VLOOKUP(B130,DB!$D$4:$E$800,2,0),"")</f>
        <v>A 320</v>
      </c>
      <c r="D130" s="252">
        <v>0.7201388888888889</v>
      </c>
      <c r="E130" s="229" t="b">
        <v>1</v>
      </c>
      <c r="F130" s="119">
        <v>0.7937406712953816</v>
      </c>
      <c r="G130" s="192" t="b">
        <v>1</v>
      </c>
      <c r="H130" s="230" t="s">
        <v>1077</v>
      </c>
      <c r="I130" s="219" t="s">
        <v>638</v>
      </c>
      <c r="J130" s="123" t="str">
        <f>IF(L130&gt;1,VLOOKUP(L130,DB!$A$4:$B$500,2,0),"")</f>
        <v>WIPP</v>
      </c>
      <c r="K130" s="124" t="s">
        <v>1397</v>
      </c>
      <c r="L130" s="120" t="s">
        <v>161</v>
      </c>
      <c r="M130" s="115" t="str">
        <f>IF(B130&gt;1,VLOOKUP(B130,DB!$D$4:$F$800,3,0),"")</f>
        <v>BATIK AIR</v>
      </c>
      <c r="N130" s="220"/>
      <c r="O130" s="128" t="str">
        <f t="shared" si="34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0.7201388889</v>
      </c>
      <c r="AE130" s="133">
        <f t="shared" si="41"/>
        <v>0.7937406713</v>
      </c>
    </row>
    <row r="131">
      <c r="A131" s="168">
        <v>114.0</v>
      </c>
      <c r="B131" s="168" t="s">
        <v>751</v>
      </c>
      <c r="C131" s="146" t="str">
        <f>IF(B131&gt;1,VLOOKUP(B131,DB!$D$4:$E$800,2,0),"")</f>
        <v>GLEX</v>
      </c>
      <c r="D131" s="259">
        <v>0.7229166666666667</v>
      </c>
      <c r="E131" s="231" t="b">
        <v>1</v>
      </c>
      <c r="F131" s="148">
        <v>0.7513888888888889</v>
      </c>
      <c r="G131" s="190" t="b">
        <v>1</v>
      </c>
      <c r="H131" s="228" t="s">
        <v>1100</v>
      </c>
      <c r="I131" s="221" t="s">
        <v>170</v>
      </c>
      <c r="J131" s="150" t="s">
        <v>1149</v>
      </c>
      <c r="K131" s="169"/>
      <c r="L131" s="172"/>
      <c r="M131" s="168" t="str">
        <f>IF(B131&gt;1,VLOOKUP(B131,DB!$D$4:$F$800,3,0),"")</f>
        <v>PREMI</v>
      </c>
      <c r="N131" s="200"/>
      <c r="O131" s="155" t="str">
        <f t="shared" si="34"/>
        <v/>
      </c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>
        <f t="shared" si="40"/>
        <v>0.7229166667</v>
      </c>
      <c r="AE131" s="133">
        <f t="shared" si="41"/>
        <v>0.7513888889</v>
      </c>
    </row>
    <row r="132">
      <c r="A132" s="115">
        <v>115.0</v>
      </c>
      <c r="B132" s="115" t="s">
        <v>746</v>
      </c>
      <c r="C132" s="117" t="str">
        <f>IF(B132&gt;1,VLOOKUP(B132,DB!$D$4:$E$800,2,0),"")</f>
        <v>G VI</v>
      </c>
      <c r="D132" s="252">
        <v>0.7166666666666667</v>
      </c>
      <c r="E132" s="229" t="b">
        <v>1</v>
      </c>
      <c r="F132" s="119">
        <v>0.7638888888888888</v>
      </c>
      <c r="G132" s="192" t="b">
        <v>1</v>
      </c>
      <c r="H132" s="230" t="s">
        <v>1096</v>
      </c>
      <c r="I132" s="219" t="s">
        <v>55</v>
      </c>
      <c r="J132" s="120" t="s">
        <v>1150</v>
      </c>
      <c r="K132" s="124" t="s">
        <v>1271</v>
      </c>
      <c r="L132" s="120"/>
      <c r="M132" s="115" t="str">
        <f>IF(B132&gt;1,VLOOKUP(B132,DB!$D$4:$F$800,3,0),"")</f>
        <v>PREMI</v>
      </c>
      <c r="N132" s="193"/>
      <c r="O132" s="128" t="str">
        <f t="shared" si="34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>
        <f t="shared" si="40"/>
        <v>0.7166666667</v>
      </c>
      <c r="AE132" s="133">
        <f t="shared" si="41"/>
        <v>0.7638888889</v>
      </c>
    </row>
    <row r="133">
      <c r="A133" s="168">
        <v>116.0</v>
      </c>
      <c r="B133" s="168" t="s">
        <v>1068</v>
      </c>
      <c r="C133" s="168" t="s">
        <v>1069</v>
      </c>
      <c r="D133" s="259">
        <v>0.7104166666666667</v>
      </c>
      <c r="E133" s="231" t="b">
        <v>1</v>
      </c>
      <c r="F133" s="148"/>
      <c r="G133" s="190" t="b">
        <v>0</v>
      </c>
      <c r="H133" s="228" t="s">
        <v>1143</v>
      </c>
      <c r="I133" s="221" t="s">
        <v>1251</v>
      </c>
      <c r="J133" s="153" t="str">
        <f>IF(L133&gt;1,VLOOKUP(L133,DB!$A$4:$B$500,2,0),"")</f>
        <v/>
      </c>
      <c r="K133" s="169"/>
      <c r="L133" s="172"/>
      <c r="M133" s="168" t="s">
        <v>1253</v>
      </c>
      <c r="N133" s="200"/>
      <c r="O133" s="155" t="str">
        <f t="shared" si="34"/>
        <v>RON</v>
      </c>
      <c r="Q133" s="64" t="str">
        <f t="shared" si="35"/>
        <v>SA06</v>
      </c>
      <c r="R133" s="64" t="str">
        <f t="shared" si="36"/>
        <v>RON</v>
      </c>
      <c r="S133" s="64" t="str">
        <f t="shared" si="37"/>
        <v>B 748</v>
      </c>
      <c r="T133" s="64" t="str">
        <f t="shared" si="38"/>
        <v>B-2480</v>
      </c>
      <c r="U133" s="64" t="str">
        <f t="shared" si="39"/>
        <v>GAPURA</v>
      </c>
      <c r="AC133" s="133"/>
      <c r="AD133" s="133">
        <f t="shared" si="40"/>
        <v>0.7104166667</v>
      </c>
      <c r="AE133" s="133" t="str">
        <f t="shared" si="41"/>
        <v>-</v>
      </c>
    </row>
    <row r="134">
      <c r="A134" s="272">
        <v>117.0</v>
      </c>
      <c r="B134" s="272" t="s">
        <v>406</v>
      </c>
      <c r="C134" s="117" t="str">
        <f>IF(B134&gt;1,VLOOKUP(B134,DB!$D$4:$E$800,2,0),"")</f>
        <v>A 320</v>
      </c>
      <c r="D134" s="273">
        <v>0.7291666666666666</v>
      </c>
      <c r="E134" s="274" t="b">
        <v>1</v>
      </c>
      <c r="F134" s="275">
        <v>0.7551826157432515</v>
      </c>
      <c r="G134" s="276" t="b">
        <v>1</v>
      </c>
      <c r="H134" s="277" t="s">
        <v>1080</v>
      </c>
      <c r="I134" s="122" t="str">
        <f>IF(K134&gt;1,VLOOKUP(K134,DB!$A$4:$B$500,2,0),"")</f>
        <v>WADD</v>
      </c>
      <c r="J134" s="123" t="str">
        <f>IF(L134&gt;1,VLOOKUP(L134,DB!$A$4:$B$500,2,0),"")</f>
        <v>WADD</v>
      </c>
      <c r="K134" s="278" t="s">
        <v>518</v>
      </c>
      <c r="L134" s="279" t="s">
        <v>516</v>
      </c>
      <c r="M134" s="115" t="str">
        <f>IF(B134&gt;1,VLOOKUP(B134,DB!$D$4:$F$800,3,0),"")</f>
        <v>CITILINK</v>
      </c>
      <c r="N134" s="280"/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0.7291666667</v>
      </c>
      <c r="AE134" s="133">
        <f t="shared" si="41"/>
        <v>0.7551826157</v>
      </c>
    </row>
    <row r="135">
      <c r="A135" s="168">
        <v>118.0</v>
      </c>
      <c r="B135" s="168" t="s">
        <v>78</v>
      </c>
      <c r="C135" s="146" t="str">
        <f>IF(B135&gt;1,VLOOKUP(B135,DB!$D$4:$E$800,2,0),"")</f>
        <v>A 320</v>
      </c>
      <c r="D135" s="259">
        <v>0.7319444444444444</v>
      </c>
      <c r="E135" s="231" t="b">
        <v>1</v>
      </c>
      <c r="F135" s="148">
        <v>0.7583333333333333</v>
      </c>
      <c r="G135" s="190" t="b">
        <v>1</v>
      </c>
      <c r="H135" s="228" t="s">
        <v>1078</v>
      </c>
      <c r="I135" s="152" t="str">
        <f>IF(K135&gt;1,VLOOKUP(K135,DB!$A$4:$B$500,2,0),"")</f>
        <v>WIPP</v>
      </c>
      <c r="J135" s="153" t="str">
        <f>IF(L135&gt;1,VLOOKUP(L135,DB!$A$4:$B$500,2,0),"")</f>
        <v>WARR</v>
      </c>
      <c r="K135" s="169" t="s">
        <v>155</v>
      </c>
      <c r="L135" s="150" t="s">
        <v>202</v>
      </c>
      <c r="M135" s="168" t="str">
        <f>IF(B135&gt;1,VLOOKUP(B135,DB!$D$4:$F$800,3,0),"")</f>
        <v>BATIK AIR</v>
      </c>
      <c r="N135" s="200"/>
      <c r="O135" s="155" t="str">
        <f t="shared" si="34"/>
        <v/>
      </c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>
        <f t="shared" si="40"/>
        <v>0.7319444444</v>
      </c>
      <c r="AE135" s="133">
        <f t="shared" si="41"/>
        <v>0.7583333333</v>
      </c>
    </row>
    <row r="136">
      <c r="A136" s="272">
        <v>119.0</v>
      </c>
      <c r="B136" s="272" t="s">
        <v>969</v>
      </c>
      <c r="C136" s="117" t="str">
        <f>IF(B136&gt;1,VLOOKUP(B136,DB!$D$4:$E$800,2,0),"")</f>
        <v>ATR 72</v>
      </c>
      <c r="D136" s="273">
        <v>0.7284722222222222</v>
      </c>
      <c r="E136" s="274" t="b">
        <v>1</v>
      </c>
      <c r="F136" s="275"/>
      <c r="G136" s="276" t="b">
        <v>0</v>
      </c>
      <c r="H136" s="277" t="s">
        <v>1200</v>
      </c>
      <c r="I136" s="219" t="s">
        <v>1078</v>
      </c>
      <c r="J136" s="123" t="str">
        <f>IF(L136&gt;1,VLOOKUP(L136,DB!$A$4:$B$500,2,0),"")</f>
        <v/>
      </c>
      <c r="K136" s="278"/>
      <c r="L136" s="279"/>
      <c r="M136" s="115" t="s">
        <v>1134</v>
      </c>
      <c r="N136" s="280"/>
      <c r="O136" s="281" t="str">
        <f t="shared" si="34"/>
        <v>RON</v>
      </c>
      <c r="Q136" s="64" t="str">
        <f t="shared" si="35"/>
        <v>RE07</v>
      </c>
      <c r="R136" s="64" t="str">
        <f t="shared" si="36"/>
        <v>RON</v>
      </c>
      <c r="S136" s="64" t="str">
        <f t="shared" si="37"/>
        <v>ATR 72</v>
      </c>
      <c r="T136" s="64" t="str">
        <f t="shared" si="38"/>
        <v>PK-OTR</v>
      </c>
      <c r="U136" s="64" t="str">
        <f t="shared" si="39"/>
        <v>TAS</v>
      </c>
      <c r="AC136" s="133"/>
      <c r="AD136" s="133">
        <f t="shared" si="40"/>
        <v>0.7284722222</v>
      </c>
      <c r="AE136" s="133" t="str">
        <f t="shared" si="41"/>
        <v>-</v>
      </c>
    </row>
    <row r="137">
      <c r="A137" s="168">
        <v>120.0</v>
      </c>
      <c r="B137" s="168" t="s">
        <v>715</v>
      </c>
      <c r="C137" s="146" t="str">
        <f>IF(B137&gt;1,VLOOKUP(B137,DB!$D$4:$E$800,2,0),"")</f>
        <v>ATR 72</v>
      </c>
      <c r="D137" s="259">
        <v>0.74375</v>
      </c>
      <c r="E137" s="231" t="b">
        <v>1</v>
      </c>
      <c r="F137" s="148"/>
      <c r="G137" s="190" t="b">
        <v>0</v>
      </c>
      <c r="H137" s="228" t="s">
        <v>1147</v>
      </c>
      <c r="I137" s="221" t="s">
        <v>1084</v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>PELITA</v>
      </c>
      <c r="N137" s="200"/>
      <c r="O137" s="155" t="str">
        <f t="shared" si="34"/>
        <v>RON</v>
      </c>
      <c r="Q137" s="64" t="str">
        <f t="shared" si="35"/>
        <v>SA10</v>
      </c>
      <c r="R137" s="64" t="str">
        <f t="shared" si="36"/>
        <v>RON</v>
      </c>
      <c r="S137" s="64" t="str">
        <f t="shared" si="37"/>
        <v>ATR 72</v>
      </c>
      <c r="T137" s="64" t="str">
        <f t="shared" si="38"/>
        <v>PK-PAH</v>
      </c>
      <c r="U137" s="64" t="str">
        <f t="shared" si="39"/>
        <v>PELITA</v>
      </c>
      <c r="AC137" s="133"/>
      <c r="AD137" s="133">
        <f t="shared" si="40"/>
        <v>0.74375</v>
      </c>
      <c r="AE137" s="133" t="str">
        <f t="shared" si="41"/>
        <v>-</v>
      </c>
    </row>
    <row r="138">
      <c r="A138" s="272">
        <v>121.0</v>
      </c>
      <c r="B138" s="272" t="s">
        <v>24</v>
      </c>
      <c r="C138" s="117" t="str">
        <f>IF(B138&gt;1,VLOOKUP(B138,DB!$D$4:$E$800,2,0),"")</f>
        <v>B 733</v>
      </c>
      <c r="D138" s="273">
        <v>0.7652777777777777</v>
      </c>
      <c r="E138" s="274" t="b">
        <v>1</v>
      </c>
      <c r="F138" s="275">
        <v>0.9055555555555556</v>
      </c>
      <c r="G138" s="276" t="b">
        <v>1</v>
      </c>
      <c r="H138" s="277" t="s">
        <v>1101</v>
      </c>
      <c r="I138" s="219" t="s">
        <v>55</v>
      </c>
      <c r="J138" s="120" t="s">
        <v>23</v>
      </c>
      <c r="K138" s="278"/>
      <c r="L138" s="279"/>
      <c r="M138" s="115" t="str">
        <f>IF(B138&gt;1,VLOOKUP(B138,DB!$D$4:$F$800,3,0),"")</f>
        <v>AIRNESIA</v>
      </c>
      <c r="N138" s="280"/>
      <c r="O138" s="281" t="str">
        <f t="shared" si="34"/>
        <v/>
      </c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>
        <f t="shared" si="40"/>
        <v>0.7652777778</v>
      </c>
      <c r="AE138" s="133">
        <f t="shared" si="41"/>
        <v>0.9055555556</v>
      </c>
    </row>
    <row r="139">
      <c r="A139" s="168">
        <v>122.0</v>
      </c>
      <c r="B139" s="168" t="s">
        <v>301</v>
      </c>
      <c r="C139" s="146" t="str">
        <f>IF(B139&gt;1,VLOOKUP(B139,DB!$D$4:$E$800,2,0),"")</f>
        <v>A 320</v>
      </c>
      <c r="D139" s="259">
        <v>0.7861111111111111</v>
      </c>
      <c r="E139" s="231" t="b">
        <v>1</v>
      </c>
      <c r="F139" s="148">
        <v>0.8652777777777778</v>
      </c>
      <c r="G139" s="190" t="b">
        <v>1</v>
      </c>
      <c r="H139" s="228" t="s">
        <v>1084</v>
      </c>
      <c r="I139" s="152" t="str">
        <f>IF(K139&gt;1,VLOOKUP(K139,DB!$A$4:$B$500,2,0),"")</f>
        <v>WIMM</v>
      </c>
      <c r="J139" s="153" t="str">
        <f>IF(L139&gt;1,VLOOKUP(L139,DB!$A$4:$B$500,2,0),"")</f>
        <v>WARR</v>
      </c>
      <c r="K139" s="169" t="s">
        <v>139</v>
      </c>
      <c r="L139" s="150" t="s">
        <v>228</v>
      </c>
      <c r="M139" s="168" t="str">
        <f>IF(B139&gt;1,VLOOKUP(B139,DB!$D$4:$F$800,3,0),"")</f>
        <v>BATIK AIR</v>
      </c>
      <c r="N139" s="200"/>
      <c r="O139" s="155" t="str">
        <f t="shared" si="34"/>
        <v/>
      </c>
      <c r="Q139" s="64" t="str">
        <f t="shared" si="35"/>
        <v/>
      </c>
      <c r="R139" s="64" t="str">
        <f t="shared" si="36"/>
        <v/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>
        <f t="shared" si="40"/>
        <v>0.7861111111</v>
      </c>
      <c r="AE139" s="133">
        <f t="shared" si="41"/>
        <v>0.8652777778</v>
      </c>
    </row>
    <row r="140">
      <c r="A140" s="272">
        <v>123.0</v>
      </c>
      <c r="B140" s="272" t="s">
        <v>751</v>
      </c>
      <c r="C140" s="117" t="str">
        <f>IF(B140&gt;1,VLOOKUP(B140,DB!$D$4:$E$800,2,0),"")</f>
        <v>GLEX</v>
      </c>
      <c r="D140" s="273">
        <v>0.7583333333333333</v>
      </c>
      <c r="E140" s="274" t="b">
        <v>1</v>
      </c>
      <c r="F140" s="275"/>
      <c r="G140" s="276" t="b">
        <v>0</v>
      </c>
      <c r="H140" s="277" t="s">
        <v>1149</v>
      </c>
      <c r="I140" s="219" t="s">
        <v>1100</v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>PREMI</v>
      </c>
      <c r="N140" s="280"/>
      <c r="O140" s="281" t="str">
        <f t="shared" si="34"/>
        <v>RON</v>
      </c>
      <c r="Q140" s="64" t="str">
        <f t="shared" si="35"/>
        <v>SA11</v>
      </c>
      <c r="R140" s="64" t="str">
        <f t="shared" si="36"/>
        <v>RON</v>
      </c>
      <c r="S140" s="64" t="str">
        <f t="shared" si="37"/>
        <v>GLEX</v>
      </c>
      <c r="T140" s="64" t="str">
        <f t="shared" si="38"/>
        <v>T7-MEL</v>
      </c>
      <c r="U140" s="64" t="str">
        <f t="shared" si="39"/>
        <v>PREMI</v>
      </c>
      <c r="AD140" s="133">
        <f t="shared" si="40"/>
        <v>0.7583333333</v>
      </c>
      <c r="AE140" s="133" t="str">
        <f t="shared" si="41"/>
        <v>-</v>
      </c>
    </row>
    <row r="141">
      <c r="A141" s="168">
        <v>124.0</v>
      </c>
      <c r="B141" s="168" t="s">
        <v>1061</v>
      </c>
      <c r="C141" s="146" t="str">
        <f>IF(B141&gt;1,VLOOKUP(B141,DB!$D$4:$E$800,2,0),"")</f>
        <v>C 208</v>
      </c>
      <c r="D141" s="259">
        <v>0.7604166666666666</v>
      </c>
      <c r="E141" s="231" t="b">
        <v>1</v>
      </c>
      <c r="F141" s="148"/>
      <c r="G141" s="190" t="b">
        <v>0</v>
      </c>
      <c r="H141" s="228" t="s">
        <v>1148</v>
      </c>
      <c r="I141" s="221" t="s">
        <v>1218</v>
      </c>
      <c r="J141" s="153" t="str">
        <f>IF(L141&gt;1,VLOOKUP(L141,DB!$A$4:$B$500,2,0),"")</f>
        <v/>
      </c>
      <c r="K141" s="169"/>
      <c r="L141" s="172"/>
      <c r="M141" s="168" t="s">
        <v>759</v>
      </c>
      <c r="N141" s="200"/>
      <c r="O141" s="155" t="str">
        <f t="shared" si="34"/>
        <v>RON</v>
      </c>
      <c r="Q141" s="64" t="str">
        <f t="shared" si="35"/>
        <v>SA02</v>
      </c>
      <c r="R141" s="64" t="str">
        <f t="shared" si="36"/>
        <v>RON</v>
      </c>
      <c r="S141" s="64" t="str">
        <f t="shared" si="37"/>
        <v>C 208</v>
      </c>
      <c r="T141" s="64" t="str">
        <f t="shared" si="38"/>
        <v>PK-SNK</v>
      </c>
      <c r="U141" s="64" t="str">
        <f t="shared" si="39"/>
        <v>PTN</v>
      </c>
      <c r="AD141" s="133">
        <f t="shared" si="40"/>
        <v>0.7604166667</v>
      </c>
      <c r="AE141" s="133" t="str">
        <f t="shared" si="41"/>
        <v>-</v>
      </c>
    </row>
    <row r="142">
      <c r="A142" s="272">
        <v>125.0</v>
      </c>
      <c r="B142" s="272" t="s">
        <v>746</v>
      </c>
      <c r="C142" s="117" t="str">
        <f>IF(B142&gt;1,VLOOKUP(B142,DB!$D$4:$E$800,2,0),"")</f>
        <v>G VI</v>
      </c>
      <c r="D142" s="273">
        <v>0.7708333333333334</v>
      </c>
      <c r="E142" s="274" t="b">
        <v>1</v>
      </c>
      <c r="F142" s="275"/>
      <c r="G142" s="276" t="b">
        <v>0</v>
      </c>
      <c r="H142" s="277" t="s">
        <v>1150</v>
      </c>
      <c r="I142" s="219" t="s">
        <v>1096</v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>PREMI</v>
      </c>
      <c r="N142" s="280"/>
      <c r="O142" s="281" t="str">
        <f t="shared" si="34"/>
        <v>RON</v>
      </c>
      <c r="Q142" s="64" t="str">
        <f t="shared" si="35"/>
        <v>SA12</v>
      </c>
      <c r="R142" s="64" t="str">
        <f t="shared" si="36"/>
        <v>RON</v>
      </c>
      <c r="S142" s="64" t="str">
        <f t="shared" si="37"/>
        <v>G VI</v>
      </c>
      <c r="T142" s="64" t="str">
        <f t="shared" si="38"/>
        <v>T7-ARN</v>
      </c>
      <c r="U142" s="64" t="str">
        <f t="shared" si="39"/>
        <v>PREMI</v>
      </c>
      <c r="AD142" s="133">
        <f t="shared" si="40"/>
        <v>0.7708333333</v>
      </c>
      <c r="AE142" s="133" t="str">
        <f t="shared" si="41"/>
        <v>-</v>
      </c>
    </row>
    <row r="143">
      <c r="A143" s="168">
        <v>126.0</v>
      </c>
      <c r="B143" s="168" t="s">
        <v>827</v>
      </c>
      <c r="C143" s="146" t="str">
        <f>IF(B143&gt;1,VLOOKUP(B143,DB!$D$4:$E$800,2,0),"")</f>
        <v>B 733</v>
      </c>
      <c r="D143" s="259">
        <v>0.7979166666666667</v>
      </c>
      <c r="E143" s="231" t="b">
        <v>1</v>
      </c>
      <c r="F143" s="148">
        <v>0.8895833333333333</v>
      </c>
      <c r="G143" s="190" t="b">
        <v>1</v>
      </c>
      <c r="H143" s="228" t="s">
        <v>1097</v>
      </c>
      <c r="I143" s="152" t="str">
        <f>IF(K143&gt;1,VLOOKUP(K143,DB!$A$4:$B$500,2,0),"")</f>
        <v>WIDN</v>
      </c>
      <c r="J143" s="153" t="str">
        <f>IF(L143&gt;1,VLOOKUP(L143,DB!$A$4:$B$500,2,0),"")</f>
        <v>WAAA</v>
      </c>
      <c r="K143" s="169" t="s">
        <v>316</v>
      </c>
      <c r="L143" s="150" t="s">
        <v>335</v>
      </c>
      <c r="M143" s="168" t="str">
        <f>IF(B143&gt;1,VLOOKUP(B143,DB!$D$4:$F$800,3,0),"")</f>
        <v>TRIGANA</v>
      </c>
      <c r="N143" s="200"/>
      <c r="O143" s="155" t="str">
        <f t="shared" si="34"/>
        <v/>
      </c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>
        <f t="shared" si="40"/>
        <v>0.7979166667</v>
      </c>
      <c r="AE143" s="133">
        <f t="shared" si="41"/>
        <v>0.8895833333</v>
      </c>
    </row>
    <row r="144">
      <c r="A144" s="272">
        <v>127.0</v>
      </c>
      <c r="B144" s="272" t="s">
        <v>1062</v>
      </c>
      <c r="C144" s="117" t="str">
        <f>IF(B144&gt;1,VLOOKUP(B144,DB!$D$4:$E$800,2,0),"")</f>
        <v>A  332</v>
      </c>
      <c r="D144" s="273">
        <v>0.8090277777777778</v>
      </c>
      <c r="E144" s="274" t="b">
        <v>1</v>
      </c>
      <c r="F144" s="275">
        <v>0.8576388888888888</v>
      </c>
      <c r="G144" s="276" t="b">
        <v>1</v>
      </c>
      <c r="H144" s="277" t="s">
        <v>1100</v>
      </c>
      <c r="I144" s="219" t="s">
        <v>1285</v>
      </c>
      <c r="J144" s="120" t="s">
        <v>1285</v>
      </c>
      <c r="K144" s="278" t="s">
        <v>1398</v>
      </c>
      <c r="L144" s="279"/>
      <c r="M144" s="115" t="s">
        <v>1168</v>
      </c>
      <c r="N144" s="280"/>
      <c r="O144" s="281" t="str">
        <f t="shared" si="34"/>
        <v/>
      </c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>
        <f t="shared" si="40"/>
        <v>0.8090277778</v>
      </c>
      <c r="AE144" s="133">
        <f t="shared" si="41"/>
        <v>0.8576388889</v>
      </c>
    </row>
    <row r="145">
      <c r="A145" s="168">
        <v>128.0</v>
      </c>
      <c r="B145" s="168" t="s">
        <v>1062</v>
      </c>
      <c r="C145" s="146" t="str">
        <f>IF(B145&gt;1,VLOOKUP(B145,DB!$D$4:$E$800,2,0),"")</f>
        <v>A  332</v>
      </c>
      <c r="D145" s="259">
        <v>0.8090277777777778</v>
      </c>
      <c r="E145" s="231" t="b">
        <v>1</v>
      </c>
      <c r="F145" s="148">
        <v>0.8576388888888888</v>
      </c>
      <c r="G145" s="190" t="b">
        <v>1</v>
      </c>
      <c r="H145" s="228" t="s">
        <v>1077</v>
      </c>
      <c r="I145" s="221" t="s">
        <v>1285</v>
      </c>
      <c r="J145" s="150" t="s">
        <v>1285</v>
      </c>
      <c r="K145" s="169" t="s">
        <v>1398</v>
      </c>
      <c r="L145" s="172"/>
      <c r="M145" s="168" t="s">
        <v>1168</v>
      </c>
      <c r="N145" s="200"/>
      <c r="O145" s="155" t="str">
        <f t="shared" si="34"/>
        <v/>
      </c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>
        <f t="shared" si="40"/>
        <v>0.8090277778</v>
      </c>
      <c r="AE145" s="133">
        <f t="shared" si="41"/>
        <v>0.8576388889</v>
      </c>
    </row>
    <row r="146">
      <c r="A146" s="272">
        <v>129.0</v>
      </c>
      <c r="B146" s="272" t="s">
        <v>559</v>
      </c>
      <c r="C146" s="117" t="str">
        <f>IF(B146&gt;1,VLOOKUP(B146,DB!$D$4:$E$800,2,0),"")</f>
        <v>B 738</v>
      </c>
      <c r="D146" s="273">
        <v>0.8111111111111111</v>
      </c>
      <c r="E146" s="274" t="b">
        <v>1</v>
      </c>
      <c r="F146" s="275"/>
      <c r="G146" s="276" t="b">
        <v>0</v>
      </c>
      <c r="H146" s="277" t="s">
        <v>1087</v>
      </c>
      <c r="I146" s="122" t="str">
        <f>IF(K146&gt;1,VLOOKUP(K146,DB!$A$4:$B$500,2,0),"")</f>
        <v>WIEE</v>
      </c>
      <c r="J146" s="123" t="str">
        <f>IF(L146&gt;1,VLOOKUP(L146,DB!$A$4:$B$500,2,0),"")</f>
        <v/>
      </c>
      <c r="K146" s="278" t="s">
        <v>66</v>
      </c>
      <c r="L146" s="279"/>
      <c r="M146" s="115" t="str">
        <f>IF(B146&gt;1,VLOOKUP(B146,DB!$D$4:$F$800,3,0),"")</f>
        <v>GARUDA</v>
      </c>
      <c r="N146" s="280"/>
      <c r="O146" s="281" t="str">
        <f t="shared" si="34"/>
        <v>RON</v>
      </c>
      <c r="Q146" s="64" t="str">
        <f t="shared" si="35"/>
        <v>B2</v>
      </c>
      <c r="R146" s="64" t="str">
        <f t="shared" si="36"/>
        <v>RON</v>
      </c>
      <c r="S146" s="64" t="str">
        <f t="shared" si="37"/>
        <v>B 738</v>
      </c>
      <c r="T146" s="64" t="str">
        <f t="shared" si="38"/>
        <v>PK-GFP</v>
      </c>
      <c r="U146" s="64" t="str">
        <f t="shared" si="39"/>
        <v>GARUDA</v>
      </c>
      <c r="AD146" s="133">
        <f t="shared" si="40"/>
        <v>0.8111111111</v>
      </c>
      <c r="AE146" s="133" t="str">
        <f t="shared" si="41"/>
        <v>-</v>
      </c>
    </row>
    <row r="147">
      <c r="A147" s="168">
        <v>130.0</v>
      </c>
      <c r="B147" s="168" t="s">
        <v>72</v>
      </c>
      <c r="C147" s="146" t="str">
        <f>IF(B147&gt;1,VLOOKUP(B147,DB!$D$4:$E$800,2,0),"")</f>
        <v>A 320</v>
      </c>
      <c r="D147" s="259">
        <v>0.8375</v>
      </c>
      <c r="E147" s="231" t="b">
        <v>1</v>
      </c>
      <c r="F147" s="148">
        <v>0.9583333333333334</v>
      </c>
      <c r="G147" s="190" t="b">
        <v>1</v>
      </c>
      <c r="H147" s="228" t="s">
        <v>1085</v>
      </c>
      <c r="I147" s="152" t="str">
        <f>IF(K147&gt;1,VLOOKUP(K147,DB!$A$4:$B$500,2,0),"")</f>
        <v>WIEE</v>
      </c>
      <c r="J147" s="150" t="s">
        <v>1151</v>
      </c>
      <c r="K147" s="169" t="s">
        <v>181</v>
      </c>
      <c r="L147" s="172"/>
      <c r="M147" s="168" t="str">
        <f>IF(B147&gt;1,VLOOKUP(B147,DB!$D$4:$F$800,3,0),"")</f>
        <v>BATIK AIR</v>
      </c>
      <c r="N147" s="200"/>
      <c r="O147" s="155" t="str">
        <f t="shared" si="34"/>
        <v/>
      </c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>
        <f t="shared" si="40"/>
        <v>0.8375</v>
      </c>
      <c r="AE147" s="133">
        <f t="shared" si="41"/>
        <v>0.9583333333</v>
      </c>
    </row>
    <row r="148">
      <c r="A148" s="272">
        <v>131.0</v>
      </c>
      <c r="B148" s="272" t="s">
        <v>305</v>
      </c>
      <c r="C148" s="117" t="str">
        <f>IF(B148&gt;1,VLOOKUP(B148,DB!$D$4:$E$800,2,0),"")</f>
        <v>A 320</v>
      </c>
      <c r="D148" s="273">
        <v>0.8409722222222222</v>
      </c>
      <c r="E148" s="274" t="b">
        <v>1</v>
      </c>
      <c r="F148" s="275"/>
      <c r="G148" s="276" t="b">
        <v>0</v>
      </c>
      <c r="H148" s="277" t="s">
        <v>1078</v>
      </c>
      <c r="I148" s="122" t="str">
        <f>IF(K148&gt;1,VLOOKUP(K148,DB!$A$4:$B$500,2,0),"")</f>
        <v>WADD</v>
      </c>
      <c r="J148" s="123" t="str">
        <f>IF(L148&gt;1,VLOOKUP(L148,DB!$A$4:$B$500,2,0),"")</f>
        <v/>
      </c>
      <c r="K148" s="278" t="s">
        <v>194</v>
      </c>
      <c r="L148" s="279"/>
      <c r="M148" s="115" t="str">
        <f>IF(B148&gt;1,VLOOKUP(B148,DB!$D$4:$F$800,3,0),"")</f>
        <v>BATIK AIR</v>
      </c>
      <c r="N148" s="280"/>
      <c r="O148" s="281" t="str">
        <f t="shared" si="34"/>
        <v>RON</v>
      </c>
      <c r="Q148" s="64" t="str">
        <f t="shared" si="35"/>
        <v>A2</v>
      </c>
      <c r="R148" s="64" t="str">
        <f t="shared" si="36"/>
        <v>RON</v>
      </c>
      <c r="S148" s="64" t="str">
        <f t="shared" si="37"/>
        <v>A 320</v>
      </c>
      <c r="T148" s="64" t="str">
        <f t="shared" si="38"/>
        <v>PK-LUT</v>
      </c>
      <c r="U148" s="64" t="str">
        <f t="shared" si="39"/>
        <v>BATIK AIR</v>
      </c>
      <c r="AD148" s="133">
        <f t="shared" si="40"/>
        <v>0.8409722222</v>
      </c>
      <c r="AE148" s="133" t="str">
        <f t="shared" si="41"/>
        <v>-</v>
      </c>
    </row>
    <row r="149">
      <c r="A149" s="168">
        <v>132.0</v>
      </c>
      <c r="B149" s="168" t="s">
        <v>420</v>
      </c>
      <c r="C149" s="146" t="str">
        <f>IF(B149&gt;1,VLOOKUP(B149,DB!$D$4:$E$800,2,0),"")</f>
        <v>A 320</v>
      </c>
      <c r="D149" s="259">
        <v>0.8506944444444444</v>
      </c>
      <c r="E149" s="231" t="b">
        <v>1</v>
      </c>
      <c r="F149" s="148"/>
      <c r="G149" s="190" t="b">
        <v>0</v>
      </c>
      <c r="H149" s="228" t="s">
        <v>1080</v>
      </c>
      <c r="I149" s="152" t="str">
        <f>IF(K149&gt;1,VLOOKUP(K149,DB!$A$4:$B$500,2,0),"")</f>
        <v>WARR</v>
      </c>
      <c r="J149" s="153" t="str">
        <f>IF(L149&gt;1,VLOOKUP(L149,DB!$A$4:$B$500,2,0),"")</f>
        <v/>
      </c>
      <c r="K149" s="169" t="s">
        <v>493</v>
      </c>
      <c r="L149" s="172"/>
      <c r="M149" s="168" t="str">
        <f>IF(B149&gt;1,VLOOKUP(B149,DB!$D$4:$F$800,3,0),"")</f>
        <v>CITILINK</v>
      </c>
      <c r="N149" s="200"/>
      <c r="O149" s="155" t="str">
        <f t="shared" si="34"/>
        <v>RON</v>
      </c>
      <c r="Q149" s="64" t="str">
        <f t="shared" si="35"/>
        <v>A3</v>
      </c>
      <c r="R149" s="64" t="str">
        <f t="shared" si="36"/>
        <v>RON</v>
      </c>
      <c r="S149" s="64" t="str">
        <f t="shared" si="37"/>
        <v>A 320</v>
      </c>
      <c r="T149" s="64" t="str">
        <f t="shared" si="38"/>
        <v>PK-GQL</v>
      </c>
      <c r="U149" s="64" t="str">
        <f t="shared" si="39"/>
        <v>CITILINK</v>
      </c>
      <c r="AD149" s="133">
        <f t="shared" si="40"/>
        <v>0.8506944444</v>
      </c>
      <c r="AE149" s="133" t="str">
        <f t="shared" si="41"/>
        <v>-</v>
      </c>
    </row>
    <row r="150">
      <c r="A150" s="272">
        <v>133.0</v>
      </c>
      <c r="B150" s="272" t="s">
        <v>705</v>
      </c>
      <c r="C150" s="117" t="str">
        <f>IF(B150&gt;1,VLOOKUP(B150,DB!$D$4:$E$800,2,0),"")</f>
        <v>CT 680</v>
      </c>
      <c r="D150" s="273">
        <v>0.84375</v>
      </c>
      <c r="E150" s="274" t="b">
        <v>1</v>
      </c>
      <c r="F150" s="275">
        <v>0.875</v>
      </c>
      <c r="G150" s="276" t="b">
        <v>1</v>
      </c>
      <c r="H150" s="277" t="s">
        <v>1092</v>
      </c>
      <c r="I150" s="219" t="s">
        <v>23</v>
      </c>
      <c r="J150" s="120" t="s">
        <v>1185</v>
      </c>
      <c r="K150" s="278"/>
      <c r="L150" s="279"/>
      <c r="M150" s="115" t="str">
        <f>IF(B150&gt;1,VLOOKUP(B150,DB!$D$4:$F$800,3,0),"")</f>
        <v>JIP</v>
      </c>
      <c r="N150" s="280"/>
      <c r="O150" s="281" t="str">
        <f t="shared" si="34"/>
        <v/>
      </c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>
        <f t="shared" si="40"/>
        <v>0.84375</v>
      </c>
      <c r="AE150" s="133">
        <f t="shared" si="41"/>
        <v>0.875</v>
      </c>
    </row>
    <row r="151">
      <c r="A151" s="168">
        <v>134.0</v>
      </c>
      <c r="B151" s="168" t="s">
        <v>823</v>
      </c>
      <c r="C151" s="146" t="str">
        <f>IF(B151&gt;1,VLOOKUP(B151,DB!$D$4:$E$800,2,0),"")</f>
        <v>B 733</v>
      </c>
      <c r="D151" s="259">
        <v>0.8826388888888889</v>
      </c>
      <c r="E151" s="231" t="b">
        <v>1</v>
      </c>
      <c r="F151" s="148">
        <v>0.9451388888888889</v>
      </c>
      <c r="G151" s="190" t="b">
        <v>1</v>
      </c>
      <c r="H151" s="228" t="s">
        <v>1093</v>
      </c>
      <c r="I151" s="152" t="str">
        <f>IF(K151&gt;1,VLOOKUP(K151,DB!$A$4:$B$500,2,0),"")</f>
        <v>WIOO</v>
      </c>
      <c r="J151" s="153" t="str">
        <f>IF(L151&gt;1,VLOOKUP(L151,DB!$A$4:$B$500,2,0),"")</f>
        <v>WIMM</v>
      </c>
      <c r="K151" s="169" t="s">
        <v>390</v>
      </c>
      <c r="L151" s="150" t="s">
        <v>290</v>
      </c>
      <c r="M151" s="168" t="str">
        <f>IF(B151&gt;1,VLOOKUP(B151,DB!$D$4:$F$800,3,0),"")</f>
        <v>TRIGANA</v>
      </c>
      <c r="N151" s="200"/>
      <c r="O151" s="155" t="str">
        <f t="shared" si="34"/>
        <v/>
      </c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>
        <f t="shared" si="40"/>
        <v>0.8826388889</v>
      </c>
      <c r="AE151" s="133">
        <f t="shared" si="41"/>
        <v>0.9451388889</v>
      </c>
    </row>
    <row r="152">
      <c r="A152" s="272">
        <v>135.0</v>
      </c>
      <c r="B152" s="272" t="s">
        <v>705</v>
      </c>
      <c r="C152" s="117" t="str">
        <f>IF(B152&gt;1,VLOOKUP(B152,DB!$D$4:$E$800,2,0),"")</f>
        <v>CT 680</v>
      </c>
      <c r="D152" s="273">
        <v>0.8888888888888888</v>
      </c>
      <c r="E152" s="274" t="b">
        <v>1</v>
      </c>
      <c r="F152" s="275"/>
      <c r="G152" s="276" t="b">
        <v>0</v>
      </c>
      <c r="H152" s="277" t="s">
        <v>1185</v>
      </c>
      <c r="I152" s="219" t="s">
        <v>1092</v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>JIP</v>
      </c>
      <c r="N152" s="280"/>
      <c r="O152" s="281" t="str">
        <f t="shared" si="34"/>
        <v>RON</v>
      </c>
      <c r="Q152" s="64" t="str">
        <f t="shared" si="35"/>
        <v>NSA13</v>
      </c>
      <c r="R152" s="64" t="str">
        <f t="shared" si="36"/>
        <v>RON</v>
      </c>
      <c r="S152" s="64" t="str">
        <f t="shared" si="37"/>
        <v>CT 680</v>
      </c>
      <c r="T152" s="64" t="str">
        <f t="shared" si="38"/>
        <v>N-977JH</v>
      </c>
      <c r="U152" s="64" t="str">
        <f t="shared" si="39"/>
        <v>JIP</v>
      </c>
      <c r="AD152" s="133">
        <f t="shared" si="40"/>
        <v>0.8888888889</v>
      </c>
      <c r="AE152" s="133" t="str">
        <f t="shared" si="41"/>
        <v>-</v>
      </c>
    </row>
    <row r="153">
      <c r="A153" s="168">
        <v>136.0</v>
      </c>
      <c r="B153" s="168" t="s">
        <v>310</v>
      </c>
      <c r="C153" s="146" t="str">
        <f>IF(B153&gt;1,VLOOKUP(B153,DB!$D$4:$E$800,2,0),"")</f>
        <v>A 320</v>
      </c>
      <c r="D153" s="259">
        <v>0.8986111111111111</v>
      </c>
      <c r="E153" s="231" t="b">
        <v>1</v>
      </c>
      <c r="F153" s="148"/>
      <c r="G153" s="190" t="b">
        <v>0</v>
      </c>
      <c r="H153" s="228" t="s">
        <v>1076</v>
      </c>
      <c r="I153" s="152" t="str">
        <f>IF(K153&gt;1,VLOOKUP(K153,DB!$A$4:$B$500,2,0),"")</f>
        <v>WARR</v>
      </c>
      <c r="J153" s="153" t="str">
        <f>IF(L153&gt;1,VLOOKUP(L153,DB!$A$4:$B$500,2,0),"")</f>
        <v/>
      </c>
      <c r="K153" s="169" t="s">
        <v>200</v>
      </c>
      <c r="L153" s="172"/>
      <c r="M153" s="168" t="str">
        <f>IF(B153&gt;1,VLOOKUP(B153,DB!$D$4:$F$800,3,0),"")</f>
        <v>BATIK AIR</v>
      </c>
      <c r="N153" s="200"/>
      <c r="O153" s="155" t="str">
        <f t="shared" si="34"/>
        <v>RON</v>
      </c>
      <c r="Q153" s="64" t="str">
        <f t="shared" si="35"/>
        <v>A1</v>
      </c>
      <c r="R153" s="64" t="str">
        <f t="shared" si="36"/>
        <v>RON</v>
      </c>
      <c r="S153" s="64" t="str">
        <f t="shared" si="37"/>
        <v>A 320</v>
      </c>
      <c r="T153" s="64" t="str">
        <f t="shared" si="38"/>
        <v>PK-LUV</v>
      </c>
      <c r="U153" s="64" t="str">
        <f t="shared" si="39"/>
        <v>BATIK AIR</v>
      </c>
      <c r="AD153" s="133">
        <f t="shared" si="40"/>
        <v>0.8986111111</v>
      </c>
      <c r="AE153" s="133" t="str">
        <f t="shared" si="41"/>
        <v>-</v>
      </c>
    </row>
    <row r="154">
      <c r="A154" s="272">
        <v>137.0</v>
      </c>
      <c r="B154" s="272" t="s">
        <v>352</v>
      </c>
      <c r="C154" s="117" t="str">
        <f>IF(B154&gt;1,VLOOKUP(B154,DB!$D$4:$E$800,2,0),"")</f>
        <v>A 320</v>
      </c>
      <c r="D154" s="273">
        <v>0.9041666666666667</v>
      </c>
      <c r="E154" s="274" t="b">
        <v>1</v>
      </c>
      <c r="F154" s="275"/>
      <c r="G154" s="276" t="b">
        <v>0</v>
      </c>
      <c r="H154" s="277" t="s">
        <v>1084</v>
      </c>
      <c r="I154" s="122" t="str">
        <f>IF(K154&gt;1,VLOOKUP(K154,DB!$A$4:$B$500,2,0),"")</f>
        <v>WIMM</v>
      </c>
      <c r="J154" s="123" t="str">
        <f>IF(L154&gt;1,VLOOKUP(L154,DB!$A$4:$B$500,2,0),"")</f>
        <v/>
      </c>
      <c r="K154" s="278" t="s">
        <v>441</v>
      </c>
      <c r="L154" s="279"/>
      <c r="M154" s="115" t="str">
        <f>IF(B154&gt;1,VLOOKUP(B154,DB!$D$4:$F$800,3,0),"")</f>
        <v>CITILINK</v>
      </c>
      <c r="N154" s="280"/>
      <c r="O154" s="281" t="str">
        <f t="shared" si="34"/>
        <v>RON</v>
      </c>
      <c r="Q154" s="64" t="str">
        <f t="shared" si="35"/>
        <v>B1</v>
      </c>
      <c r="R154" s="64" t="str">
        <f t="shared" si="36"/>
        <v>RON</v>
      </c>
      <c r="S154" s="64" t="str">
        <f t="shared" si="37"/>
        <v>A 320</v>
      </c>
      <c r="T154" s="64" t="str">
        <f t="shared" si="38"/>
        <v>PK-GLG</v>
      </c>
      <c r="U154" s="64" t="str">
        <f t="shared" si="39"/>
        <v>CITILINK</v>
      </c>
      <c r="AD154" s="133">
        <f t="shared" si="40"/>
        <v>0.9041666667</v>
      </c>
      <c r="AE154" s="133" t="str">
        <f t="shared" si="41"/>
        <v>-</v>
      </c>
    </row>
    <row r="155">
      <c r="A155" s="168">
        <v>138.0</v>
      </c>
      <c r="B155" s="168" t="s">
        <v>833</v>
      </c>
      <c r="C155" s="146" t="str">
        <f>IF(B155&gt;1,VLOOKUP(B155,DB!$D$4:$E$800,2,0),"")</f>
        <v>B 733</v>
      </c>
      <c r="D155" s="259">
        <v>0.9277777777777778</v>
      </c>
      <c r="E155" s="231" t="b">
        <v>1</v>
      </c>
      <c r="F155" s="148"/>
      <c r="G155" s="190" t="b">
        <v>0</v>
      </c>
      <c r="H155" s="228" t="s">
        <v>1097</v>
      </c>
      <c r="I155" s="152" t="str">
        <f>IF(K155&gt;1,VLOOKUP(K155,DB!$A$4:$B$500,2,0),"")</f>
        <v>WALL</v>
      </c>
      <c r="J155" s="153" t="str">
        <f>IF(L155&gt;1,VLOOKUP(L155,DB!$A$4:$B$500,2,0),"")</f>
        <v/>
      </c>
      <c r="K155" s="169" t="s">
        <v>353</v>
      </c>
      <c r="L155" s="172"/>
      <c r="M155" s="168" t="str">
        <f>IF(B155&gt;1,VLOOKUP(B155,DB!$D$4:$F$800,3,0),"")</f>
        <v>TRIGANA</v>
      </c>
      <c r="N155" s="200"/>
      <c r="O155" s="155" t="str">
        <f t="shared" si="34"/>
        <v>RON</v>
      </c>
      <c r="Q155" s="64" t="str">
        <f t="shared" si="35"/>
        <v>B12</v>
      </c>
      <c r="R155" s="64" t="str">
        <f t="shared" si="36"/>
        <v>RON</v>
      </c>
      <c r="S155" s="64" t="str">
        <f t="shared" si="37"/>
        <v>B 733</v>
      </c>
      <c r="T155" s="64" t="str">
        <f t="shared" si="38"/>
        <v>PK-YST</v>
      </c>
      <c r="U155" s="64" t="str">
        <f t="shared" si="39"/>
        <v>TRIGANA</v>
      </c>
      <c r="AD155" s="133">
        <f t="shared" si="40"/>
        <v>0.9277777778</v>
      </c>
      <c r="AE155" s="133" t="str">
        <f t="shared" si="41"/>
        <v>-</v>
      </c>
    </row>
    <row r="156">
      <c r="A156" s="272">
        <v>139.0</v>
      </c>
      <c r="B156" s="272" t="s">
        <v>186</v>
      </c>
      <c r="C156" s="117" t="str">
        <f>IF(B156&gt;1,VLOOKUP(B156,DB!$D$4:$E$800,2,0),"")</f>
        <v>A 320</v>
      </c>
      <c r="D156" s="273">
        <v>0.9541666666666667</v>
      </c>
      <c r="E156" s="274" t="b">
        <v>1</v>
      </c>
      <c r="F156" s="275"/>
      <c r="G156" s="276" t="b">
        <v>0</v>
      </c>
      <c r="H156" s="277" t="s">
        <v>1156</v>
      </c>
      <c r="I156" s="219" t="s">
        <v>1081</v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>BATIK AIR</v>
      </c>
      <c r="N156" s="280"/>
      <c r="O156" s="281" t="str">
        <f t="shared" si="34"/>
        <v>RON</v>
      </c>
      <c r="Q156" s="64" t="str">
        <f t="shared" si="35"/>
        <v>SA13</v>
      </c>
      <c r="R156" s="64" t="str">
        <f t="shared" si="36"/>
        <v>RON</v>
      </c>
      <c r="S156" s="64" t="str">
        <f t="shared" si="37"/>
        <v>A 320</v>
      </c>
      <c r="T156" s="64" t="str">
        <f t="shared" si="38"/>
        <v>PK-LAO</v>
      </c>
      <c r="U156" s="64" t="str">
        <f t="shared" si="39"/>
        <v>BATIK AIR</v>
      </c>
      <c r="AD156" s="133">
        <f t="shared" si="40"/>
        <v>0.9541666667</v>
      </c>
      <c r="AE156" s="133" t="str">
        <f t="shared" si="41"/>
        <v>-</v>
      </c>
    </row>
    <row r="157">
      <c r="A157" s="168">
        <v>140.0</v>
      </c>
      <c r="B157" s="168" t="s">
        <v>72</v>
      </c>
      <c r="C157" s="146" t="str">
        <f>IF(B157&gt;1,VLOOKUP(B157,DB!$D$4:$E$800,2,0),"")</f>
        <v>A 320</v>
      </c>
      <c r="D157" s="259">
        <v>0.96875</v>
      </c>
      <c r="E157" s="231" t="b">
        <v>1</v>
      </c>
      <c r="F157" s="148"/>
      <c r="G157" s="190" t="b">
        <v>0</v>
      </c>
      <c r="H157" s="228" t="s">
        <v>1151</v>
      </c>
      <c r="I157" s="221" t="s">
        <v>1085</v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>BATIK AIR</v>
      </c>
      <c r="N157" s="200"/>
      <c r="O157" s="155" t="str">
        <f t="shared" si="34"/>
        <v>RON</v>
      </c>
      <c r="Q157" s="64" t="str">
        <f t="shared" si="35"/>
        <v>SA14</v>
      </c>
      <c r="R157" s="64" t="str">
        <f t="shared" si="36"/>
        <v>RON</v>
      </c>
      <c r="S157" s="64" t="str">
        <f t="shared" si="37"/>
        <v>A 320</v>
      </c>
      <c r="T157" s="64" t="str">
        <f t="shared" si="38"/>
        <v>PK-BKP</v>
      </c>
      <c r="U157" s="64" t="str">
        <f t="shared" si="39"/>
        <v>BATIK AIR</v>
      </c>
      <c r="AD157" s="133">
        <f t="shared" si="40"/>
        <v>0.96875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45802.0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1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1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7"/>
      <c r="D17" s="89"/>
      <c r="E17" s="90"/>
      <c r="F17" s="91"/>
      <c r="G17" s="92"/>
      <c r="H17" s="87"/>
      <c r="I17" s="95"/>
      <c r="J17" s="96"/>
      <c r="K17" s="95"/>
      <c r="L17" s="96"/>
      <c r="M17" s="381"/>
      <c r="N17" s="98"/>
      <c r="O17" s="382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1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1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PK-PAH</v>
      </c>
      <c r="X18" s="131" t="str">
        <f t="shared" si="6"/>
        <v>ATR 72</v>
      </c>
      <c r="Y18" s="132" t="str">
        <f t="shared" si="7"/>
        <v>PELITA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1</v>
      </c>
      <c r="AY18" s="141">
        <f t="shared" si="21"/>
        <v>1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1</v>
      </c>
      <c r="BD18" s="141">
        <f t="shared" si="26"/>
        <v>0</v>
      </c>
      <c r="BE18" s="141">
        <f t="shared" si="27"/>
        <v>1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6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PK-LUW</v>
      </c>
      <c r="X19" s="160" t="str">
        <f t="shared" si="6"/>
        <v>A 320</v>
      </c>
      <c r="Y19" s="161" t="str">
        <f t="shared" si="7"/>
        <v>BATIK AIR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1</v>
      </c>
      <c r="AZ19" s="141">
        <f t="shared" si="22"/>
        <v>1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1</v>
      </c>
      <c r="BE19" s="141">
        <f t="shared" si="27"/>
        <v>0</v>
      </c>
      <c r="BF19" s="141">
        <f t="shared" si="28"/>
        <v>1</v>
      </c>
      <c r="BG19" s="141">
        <f t="shared" si="29"/>
        <v>1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6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PK-GJT</v>
      </c>
      <c r="X20" s="131" t="str">
        <f t="shared" si="6"/>
        <v>ATR 72</v>
      </c>
      <c r="Y20" s="132" t="str">
        <f t="shared" si="7"/>
        <v>CITILINK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1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1</v>
      </c>
      <c r="AY20" s="141">
        <f t="shared" si="21"/>
        <v>1</v>
      </c>
      <c r="AZ20" s="141">
        <f t="shared" si="22"/>
        <v>1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1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7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PK-LUQ</v>
      </c>
      <c r="X21" s="160" t="str">
        <f t="shared" si="6"/>
        <v>A 320</v>
      </c>
      <c r="Y21" s="161" t="str">
        <f t="shared" si="7"/>
        <v>BATIK AIR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1</v>
      </c>
      <c r="AI21" s="165">
        <f>COUNTIFS($AE$18:$AE$167,"&gt;04:00",$AE$18:$AE$167,"&lt;=05:00")</f>
        <v>1</v>
      </c>
      <c r="AJ21" s="109">
        <f t="shared" si="8"/>
        <v>2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0</v>
      </c>
      <c r="AY21" s="141">
        <f t="shared" si="21"/>
        <v>1</v>
      </c>
      <c r="AZ21" s="141">
        <f t="shared" si="22"/>
        <v>0</v>
      </c>
      <c r="BA21" s="141">
        <f t="shared" si="23"/>
        <v>1</v>
      </c>
      <c r="BB21" s="141">
        <f t="shared" si="24"/>
        <v>0</v>
      </c>
      <c r="BC21" s="141">
        <f t="shared" si="25"/>
        <v>0</v>
      </c>
      <c r="BD21" s="141">
        <f t="shared" si="26"/>
        <v>1</v>
      </c>
      <c r="BE21" s="141">
        <f t="shared" si="27"/>
        <v>1</v>
      </c>
      <c r="BF21" s="141">
        <f t="shared" si="28"/>
        <v>0</v>
      </c>
      <c r="BG21" s="141">
        <f t="shared" si="29"/>
        <v>1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5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PK-GMI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3</v>
      </c>
      <c r="AI22" s="137">
        <f>COUNTIFS($AE$18:$AE$167,"&gt;05:00",$AE$18:$AE$167,"&lt;=06:00")</f>
        <v>4</v>
      </c>
      <c r="AJ22" s="138">
        <f t="shared" si="8"/>
        <v>7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1</v>
      </c>
      <c r="AU22" s="141">
        <f t="shared" si="17"/>
        <v>0</v>
      </c>
      <c r="AV22" s="141">
        <f t="shared" si="18"/>
        <v>0</v>
      </c>
      <c r="AW22" s="141">
        <f t="shared" si="19"/>
        <v>1</v>
      </c>
      <c r="AX22" s="141">
        <f t="shared" si="20"/>
        <v>1</v>
      </c>
      <c r="AY22" s="141">
        <f t="shared" si="21"/>
        <v>0</v>
      </c>
      <c r="AZ22" s="141">
        <f t="shared" si="22"/>
        <v>1</v>
      </c>
      <c r="BA22" s="141">
        <f t="shared" si="23"/>
        <v>0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>PK-GLG</v>
      </c>
      <c r="X23" s="160" t="str">
        <f t="shared" si="6"/>
        <v>A 320</v>
      </c>
      <c r="Y23" s="161" t="str">
        <f t="shared" si="7"/>
        <v>CITILINK</v>
      </c>
      <c r="Z23" s="104" t="b">
        <v>1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2</v>
      </c>
      <c r="AI23" s="165">
        <f>COUNTIFS($AE$18:$AE$167,"&gt;06:00",$AE$18:$AE$167,"&lt;=07:00")</f>
        <v>4</v>
      </c>
      <c r="AJ23" s="109">
        <f t="shared" si="8"/>
        <v>6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1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1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1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1</v>
      </c>
      <c r="BG23" s="141">
        <f t="shared" si="29"/>
        <v>0</v>
      </c>
      <c r="BH23" s="141">
        <f t="shared" si="30"/>
        <v>1</v>
      </c>
      <c r="BI23" s="141">
        <f t="shared" si="31"/>
        <v>0</v>
      </c>
      <c r="BJ23" s="142">
        <f t="shared" si="32"/>
        <v>0</v>
      </c>
      <c r="BK23" s="143">
        <f t="shared" si="33"/>
        <v>6</v>
      </c>
    </row>
    <row r="24">
      <c r="A24" s="115">
        <v>7.0</v>
      </c>
      <c r="B24" s="295" t="s">
        <v>775</v>
      </c>
      <c r="C24" s="117" t="str">
        <f>IF(B24&gt;1,VLOOKUP(B24,DB!$D$4:$E$800,2,0),"")</f>
        <v>AVANTI</v>
      </c>
      <c r="D24" s="252" t="s">
        <v>7</v>
      </c>
      <c r="E24" s="119" t="b">
        <v>0</v>
      </c>
      <c r="F24" s="119">
        <v>0.5402777777777777</v>
      </c>
      <c r="G24" s="120" t="b">
        <v>1</v>
      </c>
      <c r="H24" s="230" t="s">
        <v>1133</v>
      </c>
      <c r="I24" s="122" t="str">
        <f>IF(K24&gt;1,VLOOKUP(K24,DB!$A$4:$B$500,2,0),"")</f>
        <v>EX RON</v>
      </c>
      <c r="J24" s="120" t="s">
        <v>1075</v>
      </c>
      <c r="K24" s="124" t="s">
        <v>7</v>
      </c>
      <c r="L24" s="125"/>
      <c r="M24" s="115" t="str">
        <f>IF(B24&gt;1,VLOOKUP(B24,DB!$D$4:$F$800,3,0),"")</f>
        <v>SUSI AIR</v>
      </c>
      <c r="N24" s="127"/>
      <c r="O24" s="128" t="str">
        <f t="shared" si="34"/>
        <v/>
      </c>
      <c r="Q24" s="64" t="str">
        <f t="shared" si="35"/>
        <v/>
      </c>
      <c r="R24" s="64" t="str">
        <f t="shared" si="36"/>
        <v/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>
        <f t="shared" si="41"/>
        <v>0.5402777778</v>
      </c>
      <c r="AF24" s="134">
        <v>0.2923611111111111</v>
      </c>
      <c r="AG24" s="135">
        <v>0.3333333333333333</v>
      </c>
      <c r="AH24" s="136">
        <f>COUNTIFS($AD$18:$AD$167,"&gt;07:00",$AD$18:$AD$167,"&lt;=08:00")</f>
        <v>6</v>
      </c>
      <c r="AI24" s="137">
        <f>COUNTIFS($AE$18:$AE$167,"&gt;07:00",$AE$18:$AE$167,"&lt;=08:00")</f>
        <v>7</v>
      </c>
      <c r="AJ24" s="138">
        <f t="shared" si="8"/>
        <v>13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1</v>
      </c>
      <c r="AS24" s="141">
        <f t="shared" si="15"/>
        <v>0</v>
      </c>
      <c r="AT24" s="141">
        <f t="shared" si="16"/>
        <v>0</v>
      </c>
      <c r="AU24" s="141">
        <f t="shared" si="17"/>
        <v>1</v>
      </c>
      <c r="AV24" s="141">
        <f t="shared" si="18"/>
        <v>0</v>
      </c>
      <c r="AW24" s="141">
        <f t="shared" si="19"/>
        <v>0</v>
      </c>
      <c r="AX24" s="141">
        <f t="shared" si="20"/>
        <v>1</v>
      </c>
      <c r="AY24" s="141">
        <f t="shared" si="21"/>
        <v>0</v>
      </c>
      <c r="AZ24" s="141">
        <f t="shared" si="22"/>
        <v>0</v>
      </c>
      <c r="BA24" s="141">
        <f t="shared" si="23"/>
        <v>1</v>
      </c>
      <c r="BB24" s="141">
        <f t="shared" si="24"/>
        <v>0</v>
      </c>
      <c r="BC24" s="141">
        <f t="shared" si="25"/>
        <v>0</v>
      </c>
      <c r="BD24" s="141">
        <f t="shared" si="26"/>
        <v>1</v>
      </c>
      <c r="BE24" s="141">
        <f t="shared" si="27"/>
        <v>0</v>
      </c>
      <c r="BF24" s="141">
        <f t="shared" si="28"/>
        <v>1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817</v>
      </c>
      <c r="C25" s="146" t="str">
        <f>IF(B25&gt;1,VLOOKUP(B25,DB!$D$4:$E$800,2,0),"")</f>
        <v>HK 800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>TRI MG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HK 800</v>
      </c>
      <c r="T25" s="64" t="str">
        <f t="shared" si="38"/>
        <v>PK-YGR</v>
      </c>
      <c r="U25" s="64" t="str">
        <f t="shared" si="39"/>
        <v>TRI MG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4</v>
      </c>
      <c r="AI25" s="165">
        <f>COUNTIFS($AE$18:$AE$167,"&gt;08:00",$AE$18:$AE$167,"&lt;=09:00")</f>
        <v>5</v>
      </c>
      <c r="AJ25" s="109">
        <f t="shared" si="8"/>
        <v>9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1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1</v>
      </c>
      <c r="BD25" s="141">
        <f t="shared" si="26"/>
        <v>0</v>
      </c>
      <c r="BE25" s="141">
        <f t="shared" si="27"/>
        <v>0</v>
      </c>
      <c r="BF25" s="141">
        <f t="shared" si="28"/>
        <v>1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297" t="s">
        <v>857</v>
      </c>
      <c r="C26" s="117" t="str">
        <f>IF(B26&gt;1,VLOOKUP(B26,DB!$D$4:$E$800,2,0),"")</f>
        <v>LJ 60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1136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LJ 60</v>
      </c>
      <c r="T26" s="64" t="str">
        <f t="shared" si="38"/>
        <v>N-38SV</v>
      </c>
      <c r="U26" s="64" t="str">
        <f t="shared" si="39"/>
        <v>B. G. S.</v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5</v>
      </c>
      <c r="AI26" s="137">
        <f>COUNTIFS($AE$18:$AE$167,"&gt;09:00",$AE$18:$AE$167,"&lt;=10:00")</f>
        <v>8</v>
      </c>
      <c r="AJ26" s="138">
        <f t="shared" si="8"/>
        <v>13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1</v>
      </c>
      <c r="AT26" s="141">
        <f t="shared" si="16"/>
        <v>0</v>
      </c>
      <c r="AU26" s="141">
        <f t="shared" si="17"/>
        <v>0</v>
      </c>
      <c r="AV26" s="141">
        <f t="shared" si="18"/>
        <v>1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1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1</v>
      </c>
      <c r="BE26" s="141">
        <f t="shared" si="27"/>
        <v>0</v>
      </c>
      <c r="BF26" s="141">
        <f t="shared" si="28"/>
        <v>1</v>
      </c>
      <c r="BG26" s="141">
        <f t="shared" si="29"/>
        <v>0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6</v>
      </c>
    </row>
    <row r="27">
      <c r="A27" s="168">
        <v>10.0</v>
      </c>
      <c r="B27" s="298" t="s">
        <v>1054</v>
      </c>
      <c r="C27" s="146" t="str">
        <f>IF(B27&gt;1,VLOOKUP(B27,DB!$D$4:$E$800,2,0),"")</f>
        <v>HK 800</v>
      </c>
      <c r="D27" s="259" t="s">
        <v>7</v>
      </c>
      <c r="E27" s="148" t="b">
        <v>0</v>
      </c>
      <c r="F27" s="148">
        <v>0.2847222222222222</v>
      </c>
      <c r="G27" s="150" t="b">
        <v>1</v>
      </c>
      <c r="H27" s="228" t="s">
        <v>1135</v>
      </c>
      <c r="I27" s="152" t="str">
        <f>IF(K27&gt;1,VLOOKUP(K27,DB!$A$4:$B$500,2,0),"")</f>
        <v>EX RON</v>
      </c>
      <c r="J27" s="150" t="s">
        <v>1077</v>
      </c>
      <c r="K27" s="169" t="s">
        <v>7</v>
      </c>
      <c r="L27" s="172"/>
      <c r="M27" s="168" t="str">
        <f>IF(B27&gt;1,VLOOKUP(B27,DB!$D$4:$F$800,3,0),"")</f>
        <v>JETSET</v>
      </c>
      <c r="N27" s="170"/>
      <c r="O27" s="155" t="str">
        <f t="shared" si="34"/>
        <v/>
      </c>
      <c r="Q27" s="64" t="str">
        <f t="shared" si="35"/>
        <v/>
      </c>
      <c r="R27" s="64" t="str">
        <f t="shared" si="36"/>
        <v/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>PK-GQL</v>
      </c>
      <c r="X27" s="160" t="str">
        <f t="shared" si="6"/>
        <v>A 320</v>
      </c>
      <c r="Y27" s="161" t="str">
        <f t="shared" si="7"/>
        <v>CITILINK</v>
      </c>
      <c r="Z27" s="104" t="b">
        <v>1</v>
      </c>
      <c r="AA27" s="64"/>
      <c r="AC27" s="133"/>
      <c r="AD27" s="133" t="str">
        <f t="shared" si="40"/>
        <v>-</v>
      </c>
      <c r="AE27" s="133">
        <f t="shared" si="41"/>
        <v>0.2847222222</v>
      </c>
      <c r="AF27" s="162">
        <v>0.4173611111111111</v>
      </c>
      <c r="AG27" s="163">
        <v>0.4583333333333333</v>
      </c>
      <c r="AH27" s="164">
        <f>COUNTIFS($AD$18:$AD$167,"&gt;10:00",$AD$18:$AD$167,"&lt;=11:00")</f>
        <v>10</v>
      </c>
      <c r="AI27" s="165">
        <f>COUNTIFS($AE$18:$AE$167,"&gt;10:00",$AE$18:$AE$167,"&lt;=11:00")</f>
        <v>8</v>
      </c>
      <c r="AJ27" s="109">
        <f t="shared" si="8"/>
        <v>18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1</v>
      </c>
      <c r="BD27" s="141">
        <f t="shared" si="26"/>
        <v>0</v>
      </c>
      <c r="BE27" s="141">
        <f t="shared" si="27"/>
        <v>1</v>
      </c>
      <c r="BF27" s="141">
        <f t="shared" si="28"/>
        <v>1</v>
      </c>
      <c r="BG27" s="141">
        <f t="shared" si="29"/>
        <v>0</v>
      </c>
      <c r="BH27" s="141">
        <f t="shared" si="30"/>
        <v>0</v>
      </c>
      <c r="BI27" s="141">
        <f t="shared" si="31"/>
        <v>1</v>
      </c>
      <c r="BJ27" s="142">
        <f t="shared" si="32"/>
        <v>0</v>
      </c>
      <c r="BK27" s="143">
        <f t="shared" si="33"/>
        <v>5</v>
      </c>
    </row>
    <row r="28">
      <c r="A28" s="115">
        <v>11.0</v>
      </c>
      <c r="B28" s="297" t="s">
        <v>856</v>
      </c>
      <c r="C28" s="117" t="str">
        <f>IF(B28&gt;1,VLOOKUP(B28,DB!$D$4:$E$800,2,0),"")</f>
        <v>HK 800</v>
      </c>
      <c r="D28" s="252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">
        <v>1153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N-2409K</v>
      </c>
      <c r="U28" s="64" t="str">
        <f t="shared" si="39"/>
        <v>AFM</v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6</v>
      </c>
      <c r="AI28" s="137">
        <f>COUNTIFS($AE$18:$AE$167,"&gt;11:00",$AE$18:$AE$167,"&lt;=12:00")</f>
        <v>3</v>
      </c>
      <c r="AJ28" s="138">
        <f t="shared" si="8"/>
        <v>9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1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1</v>
      </c>
      <c r="BE28" s="141">
        <f t="shared" si="27"/>
        <v>0</v>
      </c>
      <c r="BF28" s="141">
        <f t="shared" si="28"/>
        <v>0</v>
      </c>
      <c r="BG28" s="141">
        <f t="shared" si="29"/>
        <v>1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8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228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PK-BKR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7</v>
      </c>
      <c r="AI29" s="165">
        <f>COUNTIFS($AE$18:$AE$167,"&gt;12:00",$AE$18:$AE$167,"&lt;=13:00")</f>
        <v>10</v>
      </c>
      <c r="AJ29" s="109">
        <f t="shared" si="8"/>
        <v>17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1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1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1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5" t="s">
        <v>31</v>
      </c>
      <c r="C30" s="117" t="str">
        <f>IF(B30&gt;1,VLOOKUP(B30,DB!$D$4:$E$800,2,0),"")</f>
        <v>B 734</v>
      </c>
      <c r="D30" s="252" t="s">
        <v>7</v>
      </c>
      <c r="E30" s="119" t="b">
        <v>0</v>
      </c>
      <c r="F30" s="119"/>
      <c r="G30" s="120" t="b">
        <v>0</v>
      </c>
      <c r="H30" s="230" t="s">
        <v>1141</v>
      </c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>B. B. N.</v>
      </c>
      <c r="N30" s="171"/>
      <c r="O30" s="128" t="str">
        <f t="shared" si="34"/>
        <v>RON</v>
      </c>
      <c r="Q30" s="64" t="str">
        <f t="shared" si="35"/>
        <v>SA04</v>
      </c>
      <c r="R30" s="64" t="str">
        <f t="shared" si="36"/>
        <v>RON</v>
      </c>
      <c r="S30" s="64" t="str">
        <f t="shared" si="37"/>
        <v>B 734</v>
      </c>
      <c r="T30" s="64" t="str">
        <f t="shared" si="38"/>
        <v>PK-BBJ</v>
      </c>
      <c r="U30" s="64" t="str">
        <f t="shared" si="39"/>
        <v>B. B. N.</v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7</v>
      </c>
      <c r="AI30" s="137">
        <f>COUNTIFS($AE$18:$AE$167,"&gt;13:00",$AE$18:$AE$167,"&lt;=14:00")</f>
        <v>10</v>
      </c>
      <c r="AJ30" s="138">
        <f t="shared" si="8"/>
        <v>17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1</v>
      </c>
    </row>
    <row r="31">
      <c r="A31" s="168">
        <v>14.0</v>
      </c>
      <c r="B31" s="296" t="s">
        <v>704</v>
      </c>
      <c r="C31" s="146" t="str">
        <f>IF(B31&gt;1,VLOOKUP(B31,DB!$D$4:$E$800,2,0),"")</f>
        <v>EMB 135</v>
      </c>
      <c r="D31" s="259" t="s">
        <v>7</v>
      </c>
      <c r="E31" s="148" t="b">
        <v>0</v>
      </c>
      <c r="F31" s="148"/>
      <c r="G31" s="150" t="b">
        <v>0</v>
      </c>
      <c r="H31" s="228" t="s">
        <v>1142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>JETSET</v>
      </c>
      <c r="N31" s="170"/>
      <c r="O31" s="155" t="str">
        <f t="shared" si="34"/>
        <v>RON</v>
      </c>
      <c r="Q31" s="64" t="str">
        <f t="shared" si="35"/>
        <v>SA05</v>
      </c>
      <c r="R31" s="64" t="str">
        <f t="shared" si="36"/>
        <v>RON</v>
      </c>
      <c r="S31" s="64" t="str">
        <f t="shared" si="37"/>
        <v>EMB 135</v>
      </c>
      <c r="T31" s="64" t="str">
        <f t="shared" si="38"/>
        <v>PK-VCS</v>
      </c>
      <c r="U31" s="64" t="str">
        <f t="shared" si="39"/>
        <v>JETSET</v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5</v>
      </c>
      <c r="AI31" s="165">
        <f>COUNTIFS($AE$18:$AE$167,"&gt;14:00",$AE$18:$AE$167,"&lt;=15:00")</f>
        <v>4</v>
      </c>
      <c r="AJ31" s="109">
        <f t="shared" si="8"/>
        <v>9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1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2</v>
      </c>
    </row>
    <row r="32">
      <c r="A32" s="115">
        <v>15.0</v>
      </c>
      <c r="B32" s="297" t="s">
        <v>502</v>
      </c>
      <c r="C32" s="117" t="str">
        <f>IF(B32&gt;1,VLOOKUP(B32,DB!$D$4:$E$800,2,0),"")</f>
        <v>ATR 72</v>
      </c>
      <c r="D32" s="252" t="s">
        <v>7</v>
      </c>
      <c r="E32" s="119" t="b">
        <v>0</v>
      </c>
      <c r="F32" s="119"/>
      <c r="G32" s="120" t="b">
        <v>0</v>
      </c>
      <c r="H32" s="230" t="s">
        <v>1144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CITILINK</v>
      </c>
      <c r="N32" s="171"/>
      <c r="O32" s="128" t="str">
        <f t="shared" si="34"/>
        <v>RON</v>
      </c>
      <c r="Q32" s="64" t="str">
        <f t="shared" si="35"/>
        <v>SA07</v>
      </c>
      <c r="R32" s="64" t="str">
        <f t="shared" si="36"/>
        <v>RON</v>
      </c>
      <c r="S32" s="64" t="str">
        <f t="shared" si="37"/>
        <v>ATR 72</v>
      </c>
      <c r="T32" s="64" t="str">
        <f t="shared" si="38"/>
        <v>PK-GJV</v>
      </c>
      <c r="U32" s="64" t="str">
        <f t="shared" si="39"/>
        <v>CITILINK</v>
      </c>
      <c r="V32" s="129" t="s">
        <v>1097</v>
      </c>
      <c r="W32" s="130" t="str">
        <f t="shared" si="5"/>
        <v>PK-YSH</v>
      </c>
      <c r="X32" s="131" t="str">
        <f t="shared" si="6"/>
        <v>B 733</v>
      </c>
      <c r="Y32" s="132" t="str">
        <f t="shared" si="7"/>
        <v>TRIGANA</v>
      </c>
      <c r="Z32" s="104" t="b">
        <v>1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2</v>
      </c>
      <c r="AI32" s="137">
        <f>COUNTIFS($AE$18:$AE$167,"&gt;15:00",$AE$18:$AE$167,"&lt;=16:00")</f>
        <v>4</v>
      </c>
      <c r="AJ32" s="138">
        <f t="shared" si="8"/>
        <v>6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1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1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1</v>
      </c>
      <c r="BG32" s="141">
        <f t="shared" si="29"/>
        <v>1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4</v>
      </c>
    </row>
    <row r="33">
      <c r="A33" s="168">
        <v>16.0</v>
      </c>
      <c r="B33" s="298" t="s">
        <v>757</v>
      </c>
      <c r="C33" s="146" t="str">
        <f>IF(B33&gt;1,VLOOKUP(B33,DB!$D$4:$E$800,2,0),"")</f>
        <v>BBJ 2</v>
      </c>
      <c r="D33" s="259" t="s">
        <v>7</v>
      </c>
      <c r="E33" s="148" t="b">
        <v>0</v>
      </c>
      <c r="F33" s="148">
        <v>0.5416666666666666</v>
      </c>
      <c r="G33" s="150" t="b">
        <v>1</v>
      </c>
      <c r="H33" s="228" t="s">
        <v>1145</v>
      </c>
      <c r="I33" s="152" t="str">
        <f>IF(K33&gt;1,VLOOKUP(K33,DB!$A$4:$B$500,2,0),"")</f>
        <v>EX RON</v>
      </c>
      <c r="J33" s="150" t="s">
        <v>1273</v>
      </c>
      <c r="K33" s="169" t="s">
        <v>7</v>
      </c>
      <c r="L33" s="155"/>
      <c r="M33" s="168" t="str">
        <f>IF(B33&gt;1,VLOOKUP(B33,DB!$D$4:$F$800,3,0),"")</f>
        <v>PTN</v>
      </c>
      <c r="N33" s="170"/>
      <c r="O33" s="155" t="str">
        <f t="shared" si="34"/>
        <v/>
      </c>
      <c r="Q33" s="64" t="str">
        <f t="shared" si="35"/>
        <v/>
      </c>
      <c r="R33" s="64" t="str">
        <f t="shared" si="36"/>
        <v/>
      </c>
      <c r="S33" s="64" t="str">
        <f t="shared" si="37"/>
        <v/>
      </c>
      <c r="T33" s="64" t="str">
        <f t="shared" si="38"/>
        <v/>
      </c>
      <c r="U33" s="64" t="str">
        <f t="shared" si="39"/>
        <v/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>
        <f t="shared" si="41"/>
        <v>0.5416666667</v>
      </c>
      <c r="AF33" s="162">
        <v>0.6673611111111111</v>
      </c>
      <c r="AG33" s="163">
        <v>0.7083333333333334</v>
      </c>
      <c r="AH33" s="164">
        <f>COUNTIFS($AD$18:$AD$167,"&gt;16:00",$AD$18:$AD$167,"&lt;=17:00")</f>
        <v>6</v>
      </c>
      <c r="AI33" s="165">
        <f>COUNTIFS($AE$18:$AE$167,"&gt;16:00",$AE$18:$AE$167,"&lt;=17:00")</f>
        <v>4</v>
      </c>
      <c r="AJ33" s="109">
        <f t="shared" si="8"/>
        <v>10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1</v>
      </c>
      <c r="AR33" s="179">
        <f t="shared" si="14"/>
        <v>0</v>
      </c>
      <c r="AS33" s="179">
        <f t="shared" si="15"/>
        <v>0</v>
      </c>
      <c r="AT33" s="179">
        <f t="shared" si="16"/>
        <v>1</v>
      </c>
      <c r="AU33" s="179">
        <f t="shared" si="17"/>
        <v>0</v>
      </c>
      <c r="AV33" s="179">
        <f t="shared" si="18"/>
        <v>0</v>
      </c>
      <c r="AW33" s="179">
        <f t="shared" si="19"/>
        <v>1</v>
      </c>
      <c r="AX33" s="179">
        <f t="shared" si="20"/>
        <v>0</v>
      </c>
      <c r="AY33" s="179">
        <f t="shared" si="21"/>
        <v>0</v>
      </c>
      <c r="AZ33" s="179">
        <f t="shared" si="22"/>
        <v>1</v>
      </c>
      <c r="BA33" s="179">
        <f t="shared" si="23"/>
        <v>0</v>
      </c>
      <c r="BB33" s="179">
        <f t="shared" si="24"/>
        <v>0</v>
      </c>
      <c r="BC33" s="179">
        <f t="shared" si="25"/>
        <v>1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5</v>
      </c>
    </row>
    <row r="34">
      <c r="A34" s="115">
        <v>17.0</v>
      </c>
      <c r="B34" s="116" t="s">
        <v>327</v>
      </c>
      <c r="C34" s="117" t="str">
        <f>IF(B34&gt;1,VLOOKUP(B34,DB!$D$4:$E$800,2,0),"")</f>
        <v>GLEX</v>
      </c>
      <c r="D34" s="252" t="s">
        <v>7</v>
      </c>
      <c r="E34" s="119" t="b">
        <v>0</v>
      </c>
      <c r="F34" s="119"/>
      <c r="G34" s="120" t="b">
        <v>0</v>
      </c>
      <c r="H34" s="230" t="s">
        <v>1204</v>
      </c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>BIOMANTARA</v>
      </c>
      <c r="N34" s="171"/>
      <c r="O34" s="128" t="str">
        <f t="shared" si="34"/>
        <v>RON</v>
      </c>
      <c r="Q34" s="64" t="str">
        <f t="shared" si="35"/>
        <v>RW01</v>
      </c>
      <c r="R34" s="64" t="str">
        <f t="shared" si="36"/>
        <v>RON</v>
      </c>
      <c r="S34" s="64" t="str">
        <f t="shared" si="37"/>
        <v>GLEX</v>
      </c>
      <c r="T34" s="64" t="str">
        <f t="shared" si="38"/>
        <v>N-939AP</v>
      </c>
      <c r="U34" s="64" t="str">
        <f t="shared" si="39"/>
        <v>BIOMANTARA</v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7</v>
      </c>
      <c r="AI34" s="137">
        <f>COUNTIFS($AE$18:$AE$167,"&gt;17:00",$AE$18:$AE$167,"&lt;=18:00")</f>
        <v>8</v>
      </c>
      <c r="AJ34" s="138">
        <f t="shared" si="8"/>
        <v>15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1</v>
      </c>
      <c r="AR34" s="187">
        <f t="shared" si="42"/>
        <v>3</v>
      </c>
      <c r="AS34" s="187">
        <f t="shared" si="42"/>
        <v>1</v>
      </c>
      <c r="AT34" s="187">
        <f t="shared" si="42"/>
        <v>5</v>
      </c>
      <c r="AU34" s="187">
        <f t="shared" si="42"/>
        <v>2</v>
      </c>
      <c r="AV34" s="187">
        <f t="shared" si="42"/>
        <v>4</v>
      </c>
      <c r="AW34" s="187">
        <f t="shared" si="42"/>
        <v>5</v>
      </c>
      <c r="AX34" s="187">
        <f t="shared" si="42"/>
        <v>6</v>
      </c>
      <c r="AY34" s="187">
        <f t="shared" si="42"/>
        <v>4</v>
      </c>
      <c r="AZ34" s="187">
        <f t="shared" si="42"/>
        <v>6</v>
      </c>
      <c r="BA34" s="187">
        <f t="shared" si="42"/>
        <v>4</v>
      </c>
      <c r="BB34" s="187">
        <f t="shared" si="42"/>
        <v>2</v>
      </c>
      <c r="BC34" s="187">
        <f t="shared" si="42"/>
        <v>6</v>
      </c>
      <c r="BD34" s="187">
        <f t="shared" si="42"/>
        <v>6</v>
      </c>
      <c r="BE34" s="187">
        <f t="shared" si="42"/>
        <v>4</v>
      </c>
      <c r="BF34" s="187">
        <f t="shared" si="42"/>
        <v>8</v>
      </c>
      <c r="BG34" s="187">
        <f t="shared" si="42"/>
        <v>6</v>
      </c>
      <c r="BH34" s="187">
        <f t="shared" si="42"/>
        <v>3</v>
      </c>
      <c r="BI34" s="187">
        <f t="shared" si="42"/>
        <v>1</v>
      </c>
      <c r="BJ34" s="188">
        <f t="shared" si="42"/>
        <v>0</v>
      </c>
    </row>
    <row r="35">
      <c r="A35" s="168">
        <v>18.0</v>
      </c>
      <c r="B35" s="298" t="s">
        <v>1060</v>
      </c>
      <c r="C35" s="146" t="str">
        <f>IF(B35&gt;1,VLOOKUP(B35,DB!$D$4:$E$800,2,0),"")</f>
        <v>FAL 900</v>
      </c>
      <c r="D35" s="259" t="s">
        <v>7</v>
      </c>
      <c r="E35" s="148" t="b">
        <v>0</v>
      </c>
      <c r="F35" s="149"/>
      <c r="G35" s="150" t="b">
        <v>0</v>
      </c>
      <c r="H35" s="228" t="s">
        <v>1205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">
        <v>1153</v>
      </c>
      <c r="N35" s="170"/>
      <c r="O35" s="155" t="str">
        <f t="shared" si="34"/>
        <v>RON</v>
      </c>
      <c r="Q35" s="64" t="str">
        <f t="shared" si="35"/>
        <v>RW02</v>
      </c>
      <c r="R35" s="64" t="str">
        <f t="shared" si="36"/>
        <v>RON</v>
      </c>
      <c r="S35" s="64" t="str">
        <f t="shared" si="37"/>
        <v>FAL 900</v>
      </c>
      <c r="T35" s="64" t="str">
        <f t="shared" si="38"/>
        <v>N-577QT</v>
      </c>
      <c r="U35" s="64" t="str">
        <f t="shared" si="39"/>
        <v>AFM</v>
      </c>
      <c r="V35" s="158" t="s">
        <v>1148</v>
      </c>
      <c r="W35" s="159" t="str">
        <f t="shared" si="5"/>
        <v>PK-SNM</v>
      </c>
      <c r="X35" s="160" t="str">
        <f t="shared" si="6"/>
        <v>C 208</v>
      </c>
      <c r="Y35" s="161" t="str">
        <f t="shared" si="7"/>
        <v>PTN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6</v>
      </c>
      <c r="AI35" s="165">
        <f>COUNTIFS($AE$18:$AE$167,"&gt;18:00",$AE$18:$AE$167,"&lt;=19:00")</f>
        <v>3</v>
      </c>
      <c r="AJ35" s="109">
        <f t="shared" si="8"/>
        <v>9</v>
      </c>
    </row>
    <row r="36">
      <c r="A36" s="115">
        <v>19.0</v>
      </c>
      <c r="B36" s="297" t="s">
        <v>699</v>
      </c>
      <c r="C36" s="117" t="str">
        <f>IF(B36&gt;1,VLOOKUP(B36,DB!$D$4:$E$800,2,0),"")</f>
        <v>G IV</v>
      </c>
      <c r="D36" s="252" t="s">
        <v>7</v>
      </c>
      <c r="E36" s="119" t="b">
        <v>0</v>
      </c>
      <c r="F36" s="119"/>
      <c r="G36" s="120" t="b">
        <v>0</v>
      </c>
      <c r="H36" s="230" t="s">
        <v>1207</v>
      </c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>JETSET</v>
      </c>
      <c r="N36" s="171"/>
      <c r="O36" s="128" t="str">
        <f t="shared" si="34"/>
        <v>RON</v>
      </c>
      <c r="Q36" s="64" t="str">
        <f t="shared" si="35"/>
        <v>RW03</v>
      </c>
      <c r="R36" s="64" t="str">
        <f t="shared" si="36"/>
        <v>RON</v>
      </c>
      <c r="S36" s="64" t="str">
        <f t="shared" si="37"/>
        <v>G IV</v>
      </c>
      <c r="T36" s="64" t="str">
        <f t="shared" si="38"/>
        <v>PK-BON</v>
      </c>
      <c r="U36" s="64" t="str">
        <f t="shared" si="39"/>
        <v>JETSET</v>
      </c>
      <c r="V36" s="129" t="s">
        <v>1140</v>
      </c>
      <c r="W36" s="130" t="str">
        <f t="shared" si="5"/>
        <v>PK-SNK</v>
      </c>
      <c r="X36" s="131" t="str">
        <f t="shared" si="6"/>
        <v>C 208</v>
      </c>
      <c r="Y36" s="132" t="str">
        <f t="shared" si="7"/>
        <v>PTN</v>
      </c>
      <c r="Z36" s="104" t="b">
        <v>1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8</v>
      </c>
      <c r="AI36" s="137">
        <f>COUNTIFS($AE$18:$AE$167,"&gt;19:00",$AE$18:$AE$167,"&lt;=20:00")</f>
        <v>4</v>
      </c>
      <c r="AJ36" s="138">
        <f t="shared" si="8"/>
        <v>12</v>
      </c>
    </row>
    <row r="37">
      <c r="A37" s="168">
        <v>20.0</v>
      </c>
      <c r="B37" s="298" t="s">
        <v>1013</v>
      </c>
      <c r="C37" s="146" t="str">
        <f>IF(B37&gt;1,VLOOKUP(B37,DB!$D$4:$E$800,2,0),"")</f>
        <v>EMB 135</v>
      </c>
      <c r="D37" s="259" t="s">
        <v>7</v>
      </c>
      <c r="E37" s="148" t="b">
        <v>0</v>
      </c>
      <c r="F37" s="148"/>
      <c r="G37" s="150" t="b">
        <v>0</v>
      </c>
      <c r="H37" s="228" t="s">
        <v>1192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1138</v>
      </c>
      <c r="N37" s="170"/>
      <c r="O37" s="155" t="str">
        <f t="shared" si="34"/>
        <v>RON</v>
      </c>
      <c r="Q37" s="64" t="str">
        <f t="shared" si="35"/>
        <v>RE01</v>
      </c>
      <c r="R37" s="64" t="str">
        <f t="shared" si="36"/>
        <v>RON</v>
      </c>
      <c r="S37" s="64" t="str">
        <f t="shared" si="37"/>
        <v>EMB 135</v>
      </c>
      <c r="T37" s="64" t="str">
        <f t="shared" si="38"/>
        <v>T7-GBS</v>
      </c>
      <c r="U37" s="64" t="str">
        <f t="shared" si="39"/>
        <v>KARISMA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8</v>
      </c>
      <c r="AI37" s="165">
        <f>COUNTIFS($AE$18:$AE$167,"&gt;20:00",$AE$18:$AE$167,"&lt;=21:00")</f>
        <v>6</v>
      </c>
      <c r="AJ37" s="109">
        <f t="shared" si="8"/>
        <v>14</v>
      </c>
    </row>
    <row r="38">
      <c r="A38" s="115">
        <v>21.0</v>
      </c>
      <c r="B38" s="297" t="s">
        <v>845</v>
      </c>
      <c r="C38" s="117" t="str">
        <f>IF(B38&gt;1,VLOOKUP(B38,DB!$D$4:$E$800,2,0),"")</f>
        <v>G V</v>
      </c>
      <c r="D38" s="252" t="s">
        <v>7</v>
      </c>
      <c r="E38" s="119" t="b">
        <v>0</v>
      </c>
      <c r="F38" s="119"/>
      <c r="G38" s="120" t="b">
        <v>0</v>
      </c>
      <c r="H38" s="230" t="s">
        <v>1193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1153</v>
      </c>
      <c r="N38" s="171"/>
      <c r="O38" s="128" t="str">
        <f t="shared" si="34"/>
        <v>RON</v>
      </c>
      <c r="Q38" s="64" t="str">
        <f t="shared" si="35"/>
        <v>RE02</v>
      </c>
      <c r="R38" s="64" t="str">
        <f t="shared" si="36"/>
        <v>RON</v>
      </c>
      <c r="S38" s="64" t="str">
        <f t="shared" si="37"/>
        <v>G V</v>
      </c>
      <c r="T38" s="64" t="str">
        <f t="shared" si="38"/>
        <v>B-8160</v>
      </c>
      <c r="U38" s="64" t="str">
        <f t="shared" si="39"/>
        <v>AFM</v>
      </c>
      <c r="V38" s="129" t="s">
        <v>1142</v>
      </c>
      <c r="W38" s="130" t="str">
        <f t="shared" si="5"/>
        <v>PK-VCS</v>
      </c>
      <c r="X38" s="131" t="str">
        <f t="shared" si="6"/>
        <v>EMB 135</v>
      </c>
      <c r="Y38" s="132" t="str">
        <f t="shared" si="7"/>
        <v>JETSET</v>
      </c>
      <c r="Z38" s="104" t="b">
        <v>1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4</v>
      </c>
      <c r="AI38" s="137">
        <f>COUNTIFS($AE$18:$AE$167,"&gt;21:00",$AE$18:$AE$167,"&lt;=22:00")</f>
        <v>3</v>
      </c>
      <c r="AJ38" s="138">
        <f t="shared" si="8"/>
        <v>7</v>
      </c>
    </row>
    <row r="39">
      <c r="A39" s="168">
        <v>22.0</v>
      </c>
      <c r="B39" s="298" t="s">
        <v>888</v>
      </c>
      <c r="C39" s="146" t="str">
        <f>IF(B39&gt;1,VLOOKUP(B39,DB!$D$4:$E$800,2,0),"")</f>
        <v>EMB 135</v>
      </c>
      <c r="D39" s="259" t="s">
        <v>7</v>
      </c>
      <c r="E39" s="189" t="b">
        <v>0</v>
      </c>
      <c r="F39" s="148"/>
      <c r="G39" s="190" t="b">
        <v>0</v>
      </c>
      <c r="H39" s="228" t="s">
        <v>1194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">
        <v>759</v>
      </c>
      <c r="N39" s="170"/>
      <c r="O39" s="155" t="str">
        <f t="shared" si="34"/>
        <v>RON</v>
      </c>
      <c r="Q39" s="64" t="str">
        <f t="shared" si="35"/>
        <v>RE03</v>
      </c>
      <c r="R39" s="64" t="str">
        <f t="shared" si="36"/>
        <v>RON</v>
      </c>
      <c r="S39" s="64" t="str">
        <f t="shared" si="37"/>
        <v>EMB 135</v>
      </c>
      <c r="T39" s="64" t="str">
        <f t="shared" si="38"/>
        <v>PK-RSS</v>
      </c>
      <c r="U39" s="64" t="str">
        <f t="shared" si="39"/>
        <v>PTN</v>
      </c>
      <c r="V39" s="158" t="s">
        <v>1143</v>
      </c>
      <c r="W39" s="159" t="str">
        <f t="shared" si="5"/>
        <v>B-2480</v>
      </c>
      <c r="X39" s="160" t="str">
        <f t="shared" si="6"/>
        <v>B 748</v>
      </c>
      <c r="Y39" s="161" t="str">
        <f t="shared" si="7"/>
        <v>GAPURA</v>
      </c>
      <c r="Z39" s="104" t="b">
        <v>1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2</v>
      </c>
      <c r="AI39" s="165">
        <f>COUNTIFS($AE$18:$AE$167,"&gt;22:00",$AE$18:$AE$167,"&lt;=23:00")</f>
        <v>2</v>
      </c>
      <c r="AJ39" s="109">
        <f t="shared" si="8"/>
        <v>4</v>
      </c>
    </row>
    <row r="40">
      <c r="A40" s="115">
        <v>23.0</v>
      </c>
      <c r="B40" s="297" t="s">
        <v>906</v>
      </c>
      <c r="C40" s="117" t="str">
        <f>IF(B40&gt;1,VLOOKUP(B40,DB!$D$4:$E$800,2,0),"")</f>
        <v>G IV</v>
      </c>
      <c r="D40" s="252" t="s">
        <v>7</v>
      </c>
      <c r="E40" s="191" t="b">
        <v>0</v>
      </c>
      <c r="F40" s="119">
        <v>0.4354166666666667</v>
      </c>
      <c r="G40" s="192" t="b">
        <v>1</v>
      </c>
      <c r="H40" s="230" t="s">
        <v>1195</v>
      </c>
      <c r="I40" s="122" t="str">
        <f>IF(K40&gt;1,VLOOKUP(K40,DB!$A$4:$B$500,2,0),"")</f>
        <v>EX RON</v>
      </c>
      <c r="J40" s="120" t="s">
        <v>1100</v>
      </c>
      <c r="K40" s="124" t="s">
        <v>7</v>
      </c>
      <c r="L40" s="120"/>
      <c r="M40" s="115" t="s">
        <v>1153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PK-GJV</v>
      </c>
      <c r="X40" s="131" t="str">
        <f t="shared" si="6"/>
        <v>ATR 72</v>
      </c>
      <c r="Y40" s="132" t="str">
        <f t="shared" si="7"/>
        <v>CITILINK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0.4354166667</v>
      </c>
      <c r="AF40" s="194">
        <v>0.9590277777777778</v>
      </c>
      <c r="AG40" s="195">
        <v>0.0</v>
      </c>
      <c r="AH40" s="196">
        <f>COUNTIF($AD$18:$AD$167,"&gt;23:00")</f>
        <v>1</v>
      </c>
      <c r="AI40" s="197">
        <f>COUNTIF($AE$18:$AE$167,"&gt;23:00")</f>
        <v>1</v>
      </c>
      <c r="AJ40" s="198">
        <f t="shared" si="8"/>
        <v>2</v>
      </c>
    </row>
    <row r="41">
      <c r="A41" s="168">
        <v>24.0</v>
      </c>
      <c r="B41" s="298" t="s">
        <v>855</v>
      </c>
      <c r="C41" s="146" t="str">
        <f>IF(B41&gt;1,VLOOKUP(B41,DB!$D$4:$E$800,2,0),"")</f>
        <v>GLEX</v>
      </c>
      <c r="D41" s="259" t="s">
        <v>7</v>
      </c>
      <c r="E41" s="199" t="b">
        <v>0</v>
      </c>
      <c r="F41" s="148"/>
      <c r="G41" s="190" t="b">
        <v>0</v>
      </c>
      <c r="H41" s="228" t="s">
        <v>1199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759</v>
      </c>
      <c r="N41" s="200"/>
      <c r="O41" s="155" t="str">
        <f t="shared" si="34"/>
        <v>RON</v>
      </c>
      <c r="Q41" s="64" t="str">
        <f t="shared" si="35"/>
        <v>RE06</v>
      </c>
      <c r="R41" s="64" t="str">
        <f t="shared" si="36"/>
        <v>RON</v>
      </c>
      <c r="S41" s="64" t="str">
        <f t="shared" si="37"/>
        <v>GLEX</v>
      </c>
      <c r="T41" s="64" t="str">
        <f t="shared" si="38"/>
        <v>N-11UB</v>
      </c>
      <c r="U41" s="64" t="str">
        <f t="shared" si="39"/>
        <v>PTN</v>
      </c>
      <c r="V41" s="158" t="s">
        <v>1145</v>
      </c>
      <c r="W41" s="159" t="str">
        <f t="shared" si="5"/>
        <v>T7-777</v>
      </c>
      <c r="X41" s="160" t="str">
        <f t="shared" si="6"/>
        <v>BBJ</v>
      </c>
      <c r="Y41" s="161" t="str">
        <f t="shared" si="7"/>
        <v>JIP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100</v>
      </c>
      <c r="AI41" s="204">
        <f t="shared" si="43"/>
        <v>99</v>
      </c>
      <c r="AJ41" s="204">
        <f t="shared" si="43"/>
        <v>199</v>
      </c>
    </row>
    <row r="42">
      <c r="A42" s="115">
        <v>25.0</v>
      </c>
      <c r="B42" s="115" t="s">
        <v>921</v>
      </c>
      <c r="C42" s="117" t="str">
        <f>IF(B42&gt;1,VLOOKUP(B42,DB!$D$4:$E$800,2,0),"")</f>
        <v>EMB 135</v>
      </c>
      <c r="D42" s="252" t="s">
        <v>7</v>
      </c>
      <c r="E42" s="191" t="b">
        <v>0</v>
      </c>
      <c r="F42" s="119"/>
      <c r="G42" s="192" t="b">
        <v>0</v>
      </c>
      <c r="H42" s="230" t="s">
        <v>1208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1138</v>
      </c>
      <c r="N42" s="220"/>
      <c r="O42" s="128" t="str">
        <f t="shared" si="34"/>
        <v>RON</v>
      </c>
      <c r="Q42" s="64" t="str">
        <f t="shared" si="35"/>
        <v>RW04</v>
      </c>
      <c r="R42" s="64" t="str">
        <f t="shared" si="36"/>
        <v>RON</v>
      </c>
      <c r="S42" s="64" t="str">
        <f t="shared" si="37"/>
        <v>EMB 135</v>
      </c>
      <c r="T42" s="64" t="str">
        <f t="shared" si="38"/>
        <v>VP-CLL</v>
      </c>
      <c r="U42" s="64" t="str">
        <f t="shared" si="39"/>
        <v>KARISMA</v>
      </c>
      <c r="V42" s="129" t="s">
        <v>1146</v>
      </c>
      <c r="W42" s="130" t="str">
        <f t="shared" si="5"/>
        <v>TF-FIC</v>
      </c>
      <c r="X42" s="131" t="str">
        <f t="shared" si="6"/>
        <v>B 752</v>
      </c>
      <c r="Y42" s="132" t="str">
        <f t="shared" si="7"/>
        <v>JAS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3</v>
      </c>
      <c r="AJ42" s="210">
        <f t="shared" ref="AJ42:AJ43" si="46">SUM(AH42:AI42)</f>
        <v>8</v>
      </c>
    </row>
    <row r="43">
      <c r="A43" s="168">
        <v>26.0</v>
      </c>
      <c r="B43" s="168" t="s">
        <v>1037</v>
      </c>
      <c r="C43" s="146" t="str">
        <f>IF(B43&gt;1,VLOOKUP(B43,DB!$D$4:$E$800,2,0),"")</f>
        <v>G 280</v>
      </c>
      <c r="D43" s="259" t="s">
        <v>7</v>
      </c>
      <c r="E43" s="189" t="b">
        <v>0</v>
      </c>
      <c r="F43" s="148">
        <v>0.3263888888888889</v>
      </c>
      <c r="G43" s="190" t="b">
        <v>1</v>
      </c>
      <c r="H43" s="228" t="s">
        <v>1184</v>
      </c>
      <c r="I43" s="152" t="str">
        <f>IF(K43&gt;1,VLOOKUP(K43,DB!$A$4:$B$500,2,0),"")</f>
        <v>EX RON</v>
      </c>
      <c r="J43" s="150" t="s">
        <v>1096</v>
      </c>
      <c r="K43" s="169" t="s">
        <v>7</v>
      </c>
      <c r="L43" s="150"/>
      <c r="M43" s="168" t="s">
        <v>1153</v>
      </c>
      <c r="N43" s="200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>PK-BKP</v>
      </c>
      <c r="X43" s="160" t="str">
        <f t="shared" si="6"/>
        <v>A 320</v>
      </c>
      <c r="Y43" s="161" t="str">
        <f t="shared" si="7"/>
        <v>BATIK AIR</v>
      </c>
      <c r="Z43" s="104" t="b">
        <v>1</v>
      </c>
      <c r="AA43" s="64"/>
      <c r="AC43" s="133"/>
      <c r="AD43" s="133" t="str">
        <f t="shared" si="40"/>
        <v>-</v>
      </c>
      <c r="AE43" s="133">
        <f t="shared" si="41"/>
        <v>0.3263888889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4</v>
      </c>
      <c r="AJ43" s="215">
        <f t="shared" si="46"/>
        <v>8</v>
      </c>
    </row>
    <row r="44">
      <c r="A44" s="115">
        <v>27.0</v>
      </c>
      <c r="B44" s="115" t="s">
        <v>868</v>
      </c>
      <c r="C44" s="117" t="str">
        <f>IF(B44&gt;1,VLOOKUP(B44,DB!$D$4:$E$800,2,0),"")</f>
        <v>G7500</v>
      </c>
      <c r="D44" s="252" t="s">
        <v>7</v>
      </c>
      <c r="E44" s="206" t="b">
        <v>0</v>
      </c>
      <c r="F44" s="119">
        <v>0.21875</v>
      </c>
      <c r="G44" s="192" t="b">
        <v>1</v>
      </c>
      <c r="H44" s="230" t="s">
        <v>1209</v>
      </c>
      <c r="I44" s="122" t="str">
        <f>IF(K44&gt;1,VLOOKUP(K44,DB!$A$4:$B$500,2,0),"")</f>
        <v>EX RON</v>
      </c>
      <c r="J44" s="120" t="s">
        <v>1096</v>
      </c>
      <c r="K44" s="124" t="s">
        <v>7</v>
      </c>
      <c r="L44" s="120"/>
      <c r="M44" s="115" t="s">
        <v>1138</v>
      </c>
      <c r="N44" s="220"/>
      <c r="O44" s="128" t="str">
        <f t="shared" si="34"/>
        <v/>
      </c>
      <c r="Q44" s="64" t="str">
        <f t="shared" si="35"/>
        <v/>
      </c>
      <c r="R44" s="64" t="str">
        <f t="shared" si="36"/>
        <v/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>PK-LUV</v>
      </c>
      <c r="X44" s="131" t="str">
        <f t="shared" si="6"/>
        <v>A 320</v>
      </c>
      <c r="Y44" s="132" t="str">
        <f t="shared" si="7"/>
        <v>BATIK AIR</v>
      </c>
      <c r="Z44" s="104" t="b">
        <v>1</v>
      </c>
      <c r="AA44" s="64"/>
      <c r="AC44" s="133"/>
      <c r="AD44" s="133" t="str">
        <f t="shared" si="40"/>
        <v>-</v>
      </c>
      <c r="AE44" s="133">
        <f t="shared" si="41"/>
        <v>0.21875</v>
      </c>
    </row>
    <row r="45">
      <c r="A45" s="168">
        <v>28.0</v>
      </c>
      <c r="B45" s="168" t="s">
        <v>76</v>
      </c>
      <c r="C45" s="146" t="str">
        <f>IF(B45&gt;1,VLOOKUP(B45,DB!$D$4:$E$800,2,0),"")</f>
        <v>A 320</v>
      </c>
      <c r="D45" s="259" t="s">
        <v>7</v>
      </c>
      <c r="E45" s="199" t="b">
        <v>0</v>
      </c>
      <c r="F45" s="148">
        <v>0.36666666666666664</v>
      </c>
      <c r="G45" s="190" t="b">
        <v>1</v>
      </c>
      <c r="H45" s="228" t="s">
        <v>1088</v>
      </c>
      <c r="I45" s="152" t="str">
        <f>IF(K45&gt;1,VLOOKUP(K45,DB!$A$4:$B$500,2,0),"")</f>
        <v>EX RON</v>
      </c>
      <c r="J45" s="153" t="str">
        <f>IF(L45&gt;1,VLOOKUP(L45,DB!$A$4:$B$500,2,0),"")</f>
        <v>WARR</v>
      </c>
      <c r="K45" s="169" t="s">
        <v>7</v>
      </c>
      <c r="L45" s="150" t="s">
        <v>212</v>
      </c>
      <c r="M45" s="168" t="str">
        <f>IF(B45&gt;1,VLOOKUP(B45,DB!$D$4:$F$800,3,0),"")</f>
        <v>BATIK AIR</v>
      </c>
      <c r="N45" s="200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>T7-ARN</v>
      </c>
      <c r="X45" s="160" t="str">
        <f t="shared" si="6"/>
        <v>G VI</v>
      </c>
      <c r="Y45" s="161" t="str">
        <f t="shared" si="7"/>
        <v>PREMI</v>
      </c>
      <c r="Z45" s="104" t="b">
        <v>1</v>
      </c>
      <c r="AA45" s="64"/>
      <c r="AC45" s="133"/>
      <c r="AD45" s="133" t="str">
        <f t="shared" si="40"/>
        <v>-</v>
      </c>
      <c r="AE45" s="133">
        <f t="shared" si="41"/>
        <v>0.3666666667</v>
      </c>
    </row>
    <row r="46">
      <c r="A46" s="115">
        <v>29.0</v>
      </c>
      <c r="B46" s="115" t="s">
        <v>702</v>
      </c>
      <c r="C46" s="117" t="str">
        <f>IF(B46&gt;1,VLOOKUP(B46,DB!$D$4:$E$800,2,0),"")</f>
        <v>CL 850</v>
      </c>
      <c r="D46" s="252" t="s">
        <v>7</v>
      </c>
      <c r="E46" s="191" t="b">
        <v>0</v>
      </c>
      <c r="F46" s="119"/>
      <c r="G46" s="192" t="b">
        <v>0</v>
      </c>
      <c r="H46" s="230" t="s">
        <v>1197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>JETSET</v>
      </c>
      <c r="N46" s="193"/>
      <c r="O46" s="128" t="str">
        <f t="shared" si="34"/>
        <v>RON</v>
      </c>
      <c r="Q46" s="64" t="str">
        <f t="shared" si="35"/>
        <v>RE05</v>
      </c>
      <c r="R46" s="64" t="str">
        <f t="shared" si="36"/>
        <v>RON</v>
      </c>
      <c r="S46" s="64" t="str">
        <f t="shared" si="37"/>
        <v>CL 850</v>
      </c>
      <c r="T46" s="64" t="str">
        <f t="shared" si="38"/>
        <v>PK-KAS</v>
      </c>
      <c r="U46" s="64" t="str">
        <f t="shared" si="39"/>
        <v>JETSET</v>
      </c>
      <c r="V46" s="129" t="s">
        <v>1156</v>
      </c>
      <c r="W46" s="130" t="str">
        <f t="shared" si="5"/>
        <v>PK-IDR</v>
      </c>
      <c r="X46" s="131" t="str">
        <f t="shared" si="6"/>
        <v>CL 850</v>
      </c>
      <c r="Y46" s="132" t="str">
        <f t="shared" si="7"/>
        <v>PREMI</v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168" t="s">
        <v>890</v>
      </c>
      <c r="C47" s="146" t="str">
        <f>IF(B47&gt;1,VLOOKUP(B47,DB!$D$4:$E$800,2,0),"")</f>
        <v>C 208</v>
      </c>
      <c r="D47" s="259" t="s">
        <v>7</v>
      </c>
      <c r="E47" s="189" t="b">
        <v>0</v>
      </c>
      <c r="F47" s="148">
        <v>0.3090277777777778</v>
      </c>
      <c r="G47" s="190" t="b">
        <v>1</v>
      </c>
      <c r="H47" s="228" t="s">
        <v>1140</v>
      </c>
      <c r="I47" s="152" t="str">
        <f>IF(K47&gt;1,VLOOKUP(K47,DB!$A$4:$B$500,2,0),"")</f>
        <v>EX RON</v>
      </c>
      <c r="J47" s="150" t="s">
        <v>1218</v>
      </c>
      <c r="K47" s="169" t="s">
        <v>7</v>
      </c>
      <c r="L47" s="150"/>
      <c r="M47" s="168" t="s">
        <v>759</v>
      </c>
      <c r="N47" s="211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>
        <f t="shared" si="41"/>
        <v>0.3090277778</v>
      </c>
    </row>
    <row r="48">
      <c r="A48" s="115">
        <v>31.0</v>
      </c>
      <c r="B48" s="115" t="s">
        <v>1066</v>
      </c>
      <c r="C48" s="115" t="s">
        <v>1067</v>
      </c>
      <c r="D48" s="252" t="s">
        <v>7</v>
      </c>
      <c r="E48" s="191" t="b">
        <v>0</v>
      </c>
      <c r="F48" s="119"/>
      <c r="G48" s="192" t="b">
        <v>0</v>
      </c>
      <c r="H48" s="230" t="s">
        <v>1146</v>
      </c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">
        <v>1168</v>
      </c>
      <c r="N48" s="220"/>
      <c r="O48" s="128" t="str">
        <f t="shared" si="34"/>
        <v>RON</v>
      </c>
      <c r="Q48" s="64" t="str">
        <f t="shared" si="35"/>
        <v>SA09</v>
      </c>
      <c r="R48" s="64" t="str">
        <f t="shared" si="36"/>
        <v>RON</v>
      </c>
      <c r="S48" s="64" t="str">
        <f t="shared" si="37"/>
        <v>B 752</v>
      </c>
      <c r="T48" s="64" t="str">
        <f t="shared" si="38"/>
        <v>TF-FIC</v>
      </c>
      <c r="U48" s="64" t="str">
        <f t="shared" si="39"/>
        <v>JAS</v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168" t="s">
        <v>340</v>
      </c>
      <c r="C49" s="146" t="str">
        <f>IF(B49&gt;1,VLOOKUP(B49,DB!$D$4:$E$800,2,0),"")</f>
        <v>ATR 72</v>
      </c>
      <c r="D49" s="259" t="s">
        <v>7</v>
      </c>
      <c r="E49" s="189" t="b">
        <v>0</v>
      </c>
      <c r="F49" s="148">
        <v>0.24097222222222223</v>
      </c>
      <c r="G49" s="190" t="b">
        <v>1</v>
      </c>
      <c r="H49" s="228" t="s">
        <v>1079</v>
      </c>
      <c r="I49" s="221" t="s">
        <v>8</v>
      </c>
      <c r="J49" s="153" t="str">
        <f>IF(L49&gt;1,VLOOKUP(L49,DB!$A$4:$B$500,2,0),"")</f>
        <v>WAHH</v>
      </c>
      <c r="K49" s="169" t="s">
        <v>7</v>
      </c>
      <c r="L49" s="150" t="s">
        <v>527</v>
      </c>
      <c r="M49" s="168" t="str">
        <f>IF(B49&gt;1,VLOOKUP(B49,DB!$D$4:$F$800,3,0),"")</f>
        <v>CITILINK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>
        <f t="shared" si="41"/>
        <v>0.2409722222</v>
      </c>
    </row>
    <row r="50">
      <c r="A50" s="115">
        <v>33.0</v>
      </c>
      <c r="B50" s="115" t="s">
        <v>1068</v>
      </c>
      <c r="C50" s="115" t="s">
        <v>1069</v>
      </c>
      <c r="D50" s="252" t="s">
        <v>7</v>
      </c>
      <c r="E50" s="191" t="b">
        <v>0</v>
      </c>
      <c r="F50" s="119"/>
      <c r="G50" s="192" t="b">
        <v>0</v>
      </c>
      <c r="H50" s="230" t="s">
        <v>1143</v>
      </c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15" t="s">
        <v>1253</v>
      </c>
      <c r="N50" s="193"/>
      <c r="O50" s="128" t="str">
        <f t="shared" si="34"/>
        <v>RON</v>
      </c>
      <c r="Q50" s="64" t="str">
        <f t="shared" si="35"/>
        <v>SA06</v>
      </c>
      <c r="R50" s="64" t="str">
        <f t="shared" si="36"/>
        <v>RON</v>
      </c>
      <c r="S50" s="64" t="str">
        <f t="shared" si="37"/>
        <v>B 748</v>
      </c>
      <c r="T50" s="64" t="str">
        <f t="shared" si="38"/>
        <v>B-2480</v>
      </c>
      <c r="U50" s="64" t="str">
        <f t="shared" si="39"/>
        <v>GAPURA</v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372" t="s">
        <v>969</v>
      </c>
      <c r="C51" s="146" t="str">
        <f>IF(B51&gt;1,VLOOKUP(B51,DB!$D$4:$E$800,2,0),"")</f>
        <v>ATR 72</v>
      </c>
      <c r="D51" s="259" t="s">
        <v>7</v>
      </c>
      <c r="E51" s="189" t="b">
        <v>0</v>
      </c>
      <c r="F51" s="148"/>
      <c r="G51" s="190" t="b">
        <v>0</v>
      </c>
      <c r="H51" s="377" t="s">
        <v>1200</v>
      </c>
      <c r="I51" s="152" t="str">
        <f>IF(K51&gt;1,VLOOKUP(K51,DB!$A$4:$B$500,2,0),"")</f>
        <v/>
      </c>
      <c r="J51" s="153" t="str">
        <f>IF(L51&gt;1,VLOOKUP(L51,DB!$A$4:$B$500,2,0),"")</f>
        <v/>
      </c>
      <c r="K51" s="169"/>
      <c r="L51" s="150"/>
      <c r="M51" s="168" t="s">
        <v>1134</v>
      </c>
      <c r="N51" s="211"/>
      <c r="O51" s="155" t="str">
        <f t="shared" si="34"/>
        <v>RON</v>
      </c>
      <c r="Q51" s="64" t="str">
        <f t="shared" si="35"/>
        <v>RE07</v>
      </c>
      <c r="R51" s="64" t="str">
        <f t="shared" si="36"/>
        <v>RON</v>
      </c>
      <c r="S51" s="64" t="str">
        <f t="shared" si="37"/>
        <v>ATR 72</v>
      </c>
      <c r="T51" s="64" t="str">
        <f t="shared" si="38"/>
        <v>PK-OTR</v>
      </c>
      <c r="U51" s="64" t="str">
        <f t="shared" si="39"/>
        <v>TAS</v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-</v>
      </c>
    </row>
    <row r="52">
      <c r="A52" s="115">
        <v>35.0</v>
      </c>
      <c r="B52" s="115" t="s">
        <v>715</v>
      </c>
      <c r="C52" s="117" t="str">
        <f>IF(B52&gt;1,VLOOKUP(B52,DB!$D$4:$E$800,2,0),"")</f>
        <v>ATR 72</v>
      </c>
      <c r="D52" s="252" t="s">
        <v>7</v>
      </c>
      <c r="E52" s="191" t="b">
        <v>0</v>
      </c>
      <c r="F52" s="119">
        <v>0.7555555555555555</v>
      </c>
      <c r="G52" s="192" t="b">
        <v>1</v>
      </c>
      <c r="H52" s="230" t="s">
        <v>1147</v>
      </c>
      <c r="I52" s="122" t="str">
        <f>IF(K52&gt;1,VLOOKUP(K52,DB!$A$4:$B$500,2,0),"")</f>
        <v>EX RON</v>
      </c>
      <c r="J52" s="120" t="s">
        <v>1076</v>
      </c>
      <c r="K52" s="124" t="s">
        <v>7</v>
      </c>
      <c r="L52" s="120"/>
      <c r="M52" s="115" t="str">
        <f>IF(B52&gt;1,VLOOKUP(B52,DB!$D$4:$F$800,3,0),"")</f>
        <v>PELITA</v>
      </c>
      <c r="N52" s="193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0.7555555556</v>
      </c>
    </row>
    <row r="53">
      <c r="A53" s="168">
        <v>36.0</v>
      </c>
      <c r="B53" s="372" t="s">
        <v>751</v>
      </c>
      <c r="C53" s="146" t="str">
        <f>IF(B53&gt;1,VLOOKUP(B53,DB!$D$4:$E$800,2,0),"")</f>
        <v>GLEX</v>
      </c>
      <c r="D53" s="259" t="s">
        <v>7</v>
      </c>
      <c r="E53" s="189" t="b">
        <v>0</v>
      </c>
      <c r="F53" s="148">
        <v>0.5416666666666666</v>
      </c>
      <c r="G53" s="190" t="b">
        <v>1</v>
      </c>
      <c r="H53" s="377" t="s">
        <v>1149</v>
      </c>
      <c r="I53" s="152" t="str">
        <f>IF(K53&gt;1,VLOOKUP(K53,DB!$A$4:$B$500,2,0),"")</f>
        <v>EX RON</v>
      </c>
      <c r="J53" s="150" t="s">
        <v>1087</v>
      </c>
      <c r="K53" s="169" t="s">
        <v>7</v>
      </c>
      <c r="L53" s="150"/>
      <c r="M53" s="168" t="str">
        <f>IF(B53&gt;1,VLOOKUP(B53,DB!$D$4:$F$800,3,0),"")</f>
        <v>PREMI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>
        <f t="shared" si="41"/>
        <v>0.5416666667</v>
      </c>
    </row>
    <row r="54">
      <c r="A54" s="115">
        <v>37.0</v>
      </c>
      <c r="B54" s="115" t="s">
        <v>1061</v>
      </c>
      <c r="C54" s="117" t="str">
        <f>IF(B54&gt;1,VLOOKUP(B54,DB!$D$4:$E$800,2,0),"")</f>
        <v>C 208</v>
      </c>
      <c r="D54" s="252" t="s">
        <v>7</v>
      </c>
      <c r="E54" s="191" t="b">
        <v>0</v>
      </c>
      <c r="F54" s="119">
        <v>0.22083333333333333</v>
      </c>
      <c r="G54" s="192" t="b">
        <v>1</v>
      </c>
      <c r="H54" s="230" t="s">
        <v>1148</v>
      </c>
      <c r="I54" s="122" t="str">
        <f>IF(K54&gt;1,VLOOKUP(K54,DB!$A$4:$B$500,2,0),"")</f>
        <v>EX RON</v>
      </c>
      <c r="J54" s="120" t="s">
        <v>1218</v>
      </c>
      <c r="K54" s="124" t="s">
        <v>7</v>
      </c>
      <c r="L54" s="120"/>
      <c r="M54" s="115" t="s">
        <v>759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0.2208333333</v>
      </c>
    </row>
    <row r="55">
      <c r="A55" s="168">
        <v>38.0</v>
      </c>
      <c r="B55" s="372" t="s">
        <v>746</v>
      </c>
      <c r="C55" s="146" t="str">
        <f>IF(B55&gt;1,VLOOKUP(B55,DB!$D$4:$E$800,2,0),"")</f>
        <v>G VI</v>
      </c>
      <c r="D55" s="259" t="s">
        <v>7</v>
      </c>
      <c r="E55" s="189" t="b">
        <v>0</v>
      </c>
      <c r="F55" s="148"/>
      <c r="G55" s="190" t="b">
        <v>0</v>
      </c>
      <c r="H55" s="377" t="s">
        <v>1150</v>
      </c>
      <c r="I55" s="152" t="str">
        <f>IF(K55&gt;1,VLOOKUP(K55,DB!$A$4:$B$500,2,0),"")</f>
        <v/>
      </c>
      <c r="J55" s="153" t="str">
        <f>IF(L55&gt;1,VLOOKUP(L55,DB!$A$4:$B$500,2,0),"")</f>
        <v/>
      </c>
      <c r="K55" s="169"/>
      <c r="L55" s="150"/>
      <c r="M55" s="168" t="str">
        <f>IF(B55&gt;1,VLOOKUP(B55,DB!$D$4:$F$800,3,0),"")</f>
        <v>PREMI</v>
      </c>
      <c r="N55" s="200"/>
      <c r="O55" s="155" t="str">
        <f t="shared" si="34"/>
        <v>RON</v>
      </c>
      <c r="Q55" s="64" t="str">
        <f t="shared" si="35"/>
        <v>SA12</v>
      </c>
      <c r="R55" s="64" t="str">
        <f t="shared" si="36"/>
        <v>RON</v>
      </c>
      <c r="S55" s="64" t="str">
        <f t="shared" si="37"/>
        <v>G VI</v>
      </c>
      <c r="T55" s="64" t="str">
        <f t="shared" si="38"/>
        <v>T7-ARN</v>
      </c>
      <c r="U55" s="64" t="str">
        <f t="shared" si="39"/>
        <v>PREMI</v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-</v>
      </c>
      <c r="AF55" s="4"/>
    </row>
    <row r="56">
      <c r="A56" s="115">
        <v>39.0</v>
      </c>
      <c r="B56" s="272" t="s">
        <v>559</v>
      </c>
      <c r="C56" s="117" t="str">
        <f>IF(B56&gt;1,VLOOKUP(B56,DB!$D$4:$E$800,2,0),"")</f>
        <v>B 738</v>
      </c>
      <c r="D56" s="252" t="s">
        <v>7</v>
      </c>
      <c r="E56" s="191" t="b">
        <v>0</v>
      </c>
      <c r="F56" s="119">
        <v>0.2569444444444444</v>
      </c>
      <c r="G56" s="192" t="b">
        <v>1</v>
      </c>
      <c r="H56" s="277" t="s">
        <v>1087</v>
      </c>
      <c r="I56" s="219" t="s">
        <v>8</v>
      </c>
      <c r="J56" s="123" t="str">
        <f>IF(L56&gt;1,VLOOKUP(L56,DB!$A$4:$B$500,2,0),"")</f>
        <v>WIMM</v>
      </c>
      <c r="K56" s="124" t="s">
        <v>7</v>
      </c>
      <c r="L56" s="120" t="s">
        <v>71</v>
      </c>
      <c r="M56" s="115" t="str">
        <f>IF(B56&gt;1,VLOOKUP(B56,DB!$D$4:$F$800,3,0),"")</f>
        <v>GARUDA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0.2569444444</v>
      </c>
      <c r="AF56" s="4"/>
    </row>
    <row r="57">
      <c r="A57" s="168">
        <v>40.0</v>
      </c>
      <c r="B57" s="372" t="s">
        <v>305</v>
      </c>
      <c r="C57" s="146" t="str">
        <f>IF(B57&gt;1,VLOOKUP(B57,DB!$D$4:$E$800,2,0),"")</f>
        <v>A 320</v>
      </c>
      <c r="D57" s="259" t="s">
        <v>7</v>
      </c>
      <c r="E57" s="404" t="b">
        <v>0</v>
      </c>
      <c r="F57" s="148">
        <v>0.3902777777777778</v>
      </c>
      <c r="G57" s="150" t="b">
        <v>1</v>
      </c>
      <c r="H57" s="377" t="s">
        <v>1078</v>
      </c>
      <c r="I57" s="152" t="str">
        <f>IF(K57&gt;1,VLOOKUP(K57,DB!$A$4:$B$500,2,0),"")</f>
        <v>EX RON</v>
      </c>
      <c r="J57" s="153" t="str">
        <f>IF(L57&gt;1,VLOOKUP(L57,DB!$A$4:$B$500,2,0),"")</f>
        <v>WADD</v>
      </c>
      <c r="K57" s="169" t="s">
        <v>7</v>
      </c>
      <c r="L57" s="150" t="s">
        <v>192</v>
      </c>
      <c r="M57" s="168" t="str">
        <f>IF(B57&gt;1,VLOOKUP(B57,DB!$D$4:$F$800,3,0),"")</f>
        <v>BATIK AIR</v>
      </c>
      <c r="N57" s="17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0.3902777778</v>
      </c>
      <c r="AF57" s="4"/>
    </row>
    <row r="58">
      <c r="A58" s="115">
        <v>41.0</v>
      </c>
      <c r="B58" s="115" t="s">
        <v>420</v>
      </c>
      <c r="C58" s="117" t="str">
        <f>IF(B58&gt;1,VLOOKUP(B58,DB!$D$4:$E$800,2,0),"")</f>
        <v>A 320</v>
      </c>
      <c r="D58" s="252" t="s">
        <v>7</v>
      </c>
      <c r="E58" s="224" t="b">
        <v>0</v>
      </c>
      <c r="F58" s="119">
        <v>0.2743055555555556</v>
      </c>
      <c r="G58" s="120" t="b">
        <v>1</v>
      </c>
      <c r="H58" s="230" t="s">
        <v>1080</v>
      </c>
      <c r="I58" s="122" t="str">
        <f>IF(K58&gt;1,VLOOKUP(K58,DB!$A$4:$B$500,2,0),"")</f>
        <v>EX RON</v>
      </c>
      <c r="J58" s="123" t="str">
        <f>IF(L58&gt;1,VLOOKUP(L58,DB!$A$4:$B$500,2,0),"")</f>
        <v>WIMN</v>
      </c>
      <c r="K58" s="124" t="s">
        <v>7</v>
      </c>
      <c r="L58" s="120" t="s">
        <v>434</v>
      </c>
      <c r="M58" s="115" t="str">
        <f>IF(B58&gt;1,VLOOKUP(B58,DB!$D$4:$F$800,3,0),"")</f>
        <v>CITILINK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0.2743055556</v>
      </c>
      <c r="AF58" s="4"/>
    </row>
    <row r="59">
      <c r="A59" s="168">
        <v>42.0</v>
      </c>
      <c r="B59" s="372" t="s">
        <v>705</v>
      </c>
      <c r="C59" s="146" t="str">
        <f>IF(B59&gt;1,VLOOKUP(B59,DB!$D$4:$E$800,2,0),"")</f>
        <v>CT 680</v>
      </c>
      <c r="D59" s="259" t="s">
        <v>7</v>
      </c>
      <c r="E59" s="231" t="b">
        <v>0</v>
      </c>
      <c r="F59" s="148">
        <v>0.2361111111111111</v>
      </c>
      <c r="G59" s="190" t="b">
        <v>1</v>
      </c>
      <c r="H59" s="377" t="s">
        <v>1185</v>
      </c>
      <c r="I59" s="152" t="str">
        <f>IF(K59&gt;1,VLOOKUP(K59,DB!$A$4:$B$500,2,0),"")</f>
        <v>EX RON</v>
      </c>
      <c r="J59" s="150" t="s">
        <v>1092</v>
      </c>
      <c r="K59" s="169" t="s">
        <v>7</v>
      </c>
      <c r="L59" s="150"/>
      <c r="M59" s="168" t="str">
        <f>IF(B59&gt;1,VLOOKUP(B59,DB!$D$4:$F$800,3,0),"")</f>
        <v>JIP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0.2361111111</v>
      </c>
      <c r="AF59" s="4"/>
    </row>
    <row r="60">
      <c r="A60" s="115">
        <v>43.0</v>
      </c>
      <c r="B60" s="115" t="s">
        <v>310</v>
      </c>
      <c r="C60" s="117" t="str">
        <f>IF(B60&gt;1,VLOOKUP(B60,DB!$D$4:$E$800,2,0),"")</f>
        <v>A 320</v>
      </c>
      <c r="D60" s="252" t="s">
        <v>7</v>
      </c>
      <c r="E60" s="229" t="b">
        <v>0</v>
      </c>
      <c r="F60" s="119">
        <v>0.28125</v>
      </c>
      <c r="G60" s="192" t="b">
        <v>1</v>
      </c>
      <c r="H60" s="230" t="s">
        <v>1076</v>
      </c>
      <c r="I60" s="122" t="str">
        <f>IF(K60&gt;1,VLOOKUP(K60,DB!$A$4:$B$500,2,0),"")</f>
        <v>EX RON</v>
      </c>
      <c r="J60" s="123" t="str">
        <f>IF(L60&gt;1,VLOOKUP(L60,DB!$A$4:$B$500,2,0),"")</f>
        <v>WARA</v>
      </c>
      <c r="K60" s="124" t="s">
        <v>7</v>
      </c>
      <c r="L60" s="120" t="s">
        <v>267</v>
      </c>
      <c r="M60" s="115" t="str">
        <f>IF(B60&gt;1,VLOOKUP(B60,DB!$D$4:$F$800,3,0),"")</f>
        <v>BATIK AIR</v>
      </c>
      <c r="N60" s="220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>
        <f t="shared" si="41"/>
        <v>0.28125</v>
      </c>
    </row>
    <row r="61">
      <c r="A61" s="168">
        <v>44.0</v>
      </c>
      <c r="B61" s="372" t="s">
        <v>352</v>
      </c>
      <c r="C61" s="146" t="str">
        <f>IF(B61&gt;1,VLOOKUP(B61,DB!$D$4:$E$800,2,0),"")</f>
        <v>A 320</v>
      </c>
      <c r="D61" s="259" t="s">
        <v>7</v>
      </c>
      <c r="E61" s="231" t="b">
        <v>0</v>
      </c>
      <c r="F61" s="148">
        <v>0.44722222222222224</v>
      </c>
      <c r="G61" s="190" t="b">
        <v>1</v>
      </c>
      <c r="H61" s="377" t="s">
        <v>1084</v>
      </c>
      <c r="I61" s="152" t="str">
        <f>IF(K61&gt;1,VLOOKUP(K61,DB!$A$4:$B$500,2,0),"")</f>
        <v>EX RON</v>
      </c>
      <c r="J61" s="153" t="str">
        <f>IF(L61&gt;1,VLOOKUP(L61,DB!$A$4:$B$500,2,0),"")</f>
        <v>WAHI</v>
      </c>
      <c r="K61" s="169" t="s">
        <v>7</v>
      </c>
      <c r="L61" s="150" t="s">
        <v>467</v>
      </c>
      <c r="M61" s="168" t="str">
        <f>IF(B61&gt;1,VLOOKUP(B61,DB!$D$4:$F$800,3,0),"")</f>
        <v>CITILINK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>
        <f t="shared" si="41"/>
        <v>0.4472222222</v>
      </c>
    </row>
    <row r="62">
      <c r="A62" s="115">
        <v>45.0</v>
      </c>
      <c r="B62" s="115" t="s">
        <v>833</v>
      </c>
      <c r="C62" s="117" t="str">
        <f>IF(B62&gt;1,VLOOKUP(B62,DB!$D$4:$E$800,2,0),"")</f>
        <v>B 733</v>
      </c>
      <c r="D62" s="252" t="s">
        <v>7</v>
      </c>
      <c r="E62" s="229" t="b">
        <v>0</v>
      </c>
      <c r="F62" s="119">
        <v>0.20833333333333334</v>
      </c>
      <c r="G62" s="192" t="b">
        <v>1</v>
      </c>
      <c r="H62" s="230" t="s">
        <v>1097</v>
      </c>
      <c r="I62" s="122" t="str">
        <f>IF(K62&gt;1,VLOOKUP(K62,DB!$A$4:$B$500,2,0),"")</f>
        <v>EX RON</v>
      </c>
      <c r="J62" s="123" t="str">
        <f>IF(L62&gt;1,VLOOKUP(L62,DB!$A$4:$B$500,2,0),"")</f>
        <v>WIMM</v>
      </c>
      <c r="K62" s="124" t="s">
        <v>7</v>
      </c>
      <c r="L62" s="120" t="s">
        <v>296</v>
      </c>
      <c r="M62" s="115" t="str">
        <f>IF(B62&gt;1,VLOOKUP(B62,DB!$D$4:$F$800,3,0),"")</f>
        <v>TRIGANA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>
        <f t="shared" si="41"/>
        <v>0.2083333333</v>
      </c>
    </row>
    <row r="63">
      <c r="A63" s="168">
        <v>46.0</v>
      </c>
      <c r="B63" s="372" t="s">
        <v>186</v>
      </c>
      <c r="C63" s="146" t="str">
        <f>IF(B63&gt;1,VLOOKUP(B63,DB!$D$4:$E$800,2,0),"")</f>
        <v>A 320</v>
      </c>
      <c r="D63" s="259" t="s">
        <v>7</v>
      </c>
      <c r="E63" s="231" t="b">
        <v>0</v>
      </c>
      <c r="F63" s="148">
        <v>0.3590277777777778</v>
      </c>
      <c r="G63" s="190" t="b">
        <v>1</v>
      </c>
      <c r="H63" s="377" t="s">
        <v>1156</v>
      </c>
      <c r="I63" s="152" t="str">
        <f>IF(K63&gt;1,VLOOKUP(K63,DB!$A$4:$B$500,2,0),"")</f>
        <v>EX RON</v>
      </c>
      <c r="J63" s="150" t="s">
        <v>1081</v>
      </c>
      <c r="K63" s="169" t="s">
        <v>7</v>
      </c>
      <c r="L63" s="150"/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>
        <f t="shared" si="41"/>
        <v>0.3590277778</v>
      </c>
    </row>
    <row r="64">
      <c r="A64" s="115">
        <v>47.0</v>
      </c>
      <c r="B64" s="115" t="s">
        <v>72</v>
      </c>
      <c r="C64" s="117" t="str">
        <f>IF(B64&gt;1,VLOOKUP(B64,DB!$D$4:$E$800,2,0),"")</f>
        <v>A 320</v>
      </c>
      <c r="D64" s="252" t="s">
        <v>7</v>
      </c>
      <c r="E64" s="229" t="b">
        <v>0</v>
      </c>
      <c r="F64" s="119">
        <v>0.3194444444444444</v>
      </c>
      <c r="G64" s="192" t="b">
        <v>1</v>
      </c>
      <c r="H64" s="230" t="s">
        <v>1151</v>
      </c>
      <c r="I64" s="122" t="str">
        <f>IF(K64&gt;1,VLOOKUP(K64,DB!$A$4:$B$500,2,0),"")</f>
        <v>EX RON</v>
      </c>
      <c r="J64" s="120" t="s">
        <v>1076</v>
      </c>
      <c r="K64" s="124" t="s">
        <v>7</v>
      </c>
      <c r="L64" s="120"/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-</v>
      </c>
      <c r="AE64" s="133">
        <f t="shared" si="41"/>
        <v>0.3194444444</v>
      </c>
    </row>
    <row r="65">
      <c r="A65" s="168">
        <v>48.0</v>
      </c>
      <c r="B65" s="168" t="s">
        <v>24</v>
      </c>
      <c r="C65" s="146" t="str">
        <f>IF(B65&gt;1,VLOOKUP(B65,DB!$D$4:$E$800,2,0),"")</f>
        <v>B 733</v>
      </c>
      <c r="D65" s="259">
        <v>0.1736111111111111</v>
      </c>
      <c r="E65" s="231" t="b">
        <v>1</v>
      </c>
      <c r="F65" s="148">
        <v>0.2986111111111111</v>
      </c>
      <c r="G65" s="190" t="b">
        <v>1</v>
      </c>
      <c r="H65" s="228" t="s">
        <v>1101</v>
      </c>
      <c r="I65" s="221" t="s">
        <v>23</v>
      </c>
      <c r="J65" s="150" t="s">
        <v>46</v>
      </c>
      <c r="K65" s="169"/>
      <c r="L65" s="150"/>
      <c r="M65" s="168" t="str">
        <f>IF(B65&gt;1,VLOOKUP(B65,DB!$D$4:$F$800,3,0),"")</f>
        <v>AIRNESIA</v>
      </c>
      <c r="N65" s="170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0.1736111111</v>
      </c>
      <c r="AE65" s="133">
        <f t="shared" si="41"/>
        <v>0.2986111111</v>
      </c>
    </row>
    <row r="66">
      <c r="A66" s="115">
        <v>49.0</v>
      </c>
      <c r="B66" s="115" t="s">
        <v>823</v>
      </c>
      <c r="C66" s="117" t="str">
        <f>IF(B66&gt;1,VLOOKUP(B66,DB!$D$4:$E$800,2,0),"")</f>
        <v>B 733</v>
      </c>
      <c r="D66" s="252">
        <v>0.2152777777777778</v>
      </c>
      <c r="E66" s="229" t="b">
        <v>1</v>
      </c>
      <c r="F66" s="119">
        <v>0.30416666666666664</v>
      </c>
      <c r="G66" s="192" t="b">
        <v>1</v>
      </c>
      <c r="H66" s="230" t="s">
        <v>1093</v>
      </c>
      <c r="I66" s="122" t="str">
        <f>IF(K66&gt;1,VLOOKUP(K66,DB!$A$4:$B$500,2,0),"")</f>
        <v>WIMM</v>
      </c>
      <c r="J66" s="123" t="str">
        <f>IF(L66&gt;1,VLOOKUP(L66,DB!$A$4:$B$500,2,0),"")</f>
        <v>WIKK</v>
      </c>
      <c r="K66" s="124" t="s">
        <v>292</v>
      </c>
      <c r="L66" s="120" t="s">
        <v>308</v>
      </c>
      <c r="M66" s="115" t="str">
        <f>IF(B66&gt;1,VLOOKUP(B66,DB!$D$4:$F$800,3,0),"")</f>
        <v>TRIGANA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0.2152777778</v>
      </c>
      <c r="AE66" s="133">
        <f t="shared" si="41"/>
        <v>0.3041666667</v>
      </c>
    </row>
    <row r="67">
      <c r="A67" s="168">
        <v>50.0</v>
      </c>
      <c r="B67" s="168" t="s">
        <v>868</v>
      </c>
      <c r="C67" s="168" t="s">
        <v>869</v>
      </c>
      <c r="D67" s="259">
        <v>0.22083333333333333</v>
      </c>
      <c r="E67" s="231" t="b">
        <v>1</v>
      </c>
      <c r="F67" s="148">
        <v>0.3104166666666667</v>
      </c>
      <c r="G67" s="190" t="b">
        <v>1</v>
      </c>
      <c r="H67" s="228" t="s">
        <v>1096</v>
      </c>
      <c r="I67" s="221" t="s">
        <v>1209</v>
      </c>
      <c r="J67" s="150" t="s">
        <v>1178</v>
      </c>
      <c r="K67" s="169"/>
      <c r="L67" s="150"/>
      <c r="M67" s="168" t="s">
        <v>1138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0.2208333333</v>
      </c>
      <c r="AE67" s="133">
        <f t="shared" si="41"/>
        <v>0.3104166667</v>
      </c>
    </row>
    <row r="68">
      <c r="A68" s="115">
        <v>51.0</v>
      </c>
      <c r="B68" s="115" t="s">
        <v>705</v>
      </c>
      <c r="C68" s="117" t="str">
        <f>IF(B68&gt;1,VLOOKUP(B68,DB!$D$4:$E$800,2,0),"")</f>
        <v>CT 680</v>
      </c>
      <c r="D68" s="252">
        <v>0.24027777777777778</v>
      </c>
      <c r="E68" s="229" t="b">
        <v>1</v>
      </c>
      <c r="F68" s="119">
        <v>0.37430555555555556</v>
      </c>
      <c r="G68" s="192" t="b">
        <v>1</v>
      </c>
      <c r="H68" s="230" t="s">
        <v>1092</v>
      </c>
      <c r="I68" s="219" t="s">
        <v>1185</v>
      </c>
      <c r="J68" s="120" t="s">
        <v>1209</v>
      </c>
      <c r="K68" s="124"/>
      <c r="L68" s="120"/>
      <c r="M68" s="115" t="str">
        <f>IF(B68&gt;1,VLOOKUP(B68,DB!$D$4:$F$800,3,0),"")</f>
        <v>JIP</v>
      </c>
      <c r="N68" s="220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0.2402777778</v>
      </c>
      <c r="AE68" s="133">
        <f t="shared" si="41"/>
        <v>0.3743055556</v>
      </c>
    </row>
    <row r="69">
      <c r="A69" s="168">
        <v>52.0</v>
      </c>
      <c r="B69" s="168" t="s">
        <v>1054</v>
      </c>
      <c r="C69" s="146" t="str">
        <f>IF(B69&gt;1,VLOOKUP(B69,DB!$D$4:$E$800,2,0),"")</f>
        <v>HK 800</v>
      </c>
      <c r="D69" s="259">
        <v>0.2881944444444444</v>
      </c>
      <c r="E69" s="231" t="b">
        <v>1</v>
      </c>
      <c r="F69" s="148">
        <v>0.3701388888888889</v>
      </c>
      <c r="G69" s="190" t="b">
        <v>1</v>
      </c>
      <c r="H69" s="228" t="s">
        <v>1077</v>
      </c>
      <c r="I69" s="221" t="s">
        <v>1135</v>
      </c>
      <c r="J69" s="150" t="s">
        <v>1399</v>
      </c>
      <c r="K69" s="169"/>
      <c r="L69" s="150"/>
      <c r="M69" s="168" t="str">
        <f>IF(B69&gt;1,VLOOKUP(B69,DB!$D$4:$F$800,3,0),"")</f>
        <v>JETSET</v>
      </c>
      <c r="N69" s="170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0.2881944444</v>
      </c>
      <c r="AE69" s="133">
        <f t="shared" si="41"/>
        <v>0.3701388889</v>
      </c>
    </row>
    <row r="70">
      <c r="A70" s="115">
        <v>53.0</v>
      </c>
      <c r="B70" s="115" t="s">
        <v>1061</v>
      </c>
      <c r="C70" s="117" t="str">
        <f>IF(B70&gt;1,VLOOKUP(B70,DB!$D$4:$E$800,2,0),"")</f>
        <v>C 208</v>
      </c>
      <c r="D70" s="252">
        <v>0.2916666666666667</v>
      </c>
      <c r="E70" s="229" t="b">
        <v>1</v>
      </c>
      <c r="F70" s="119">
        <v>0.31805555555555554</v>
      </c>
      <c r="G70" s="192" t="b">
        <v>1</v>
      </c>
      <c r="H70" s="230" t="s">
        <v>1148</v>
      </c>
      <c r="I70" s="219" t="s">
        <v>1218</v>
      </c>
      <c r="J70" s="120" t="s">
        <v>1218</v>
      </c>
      <c r="K70" s="124"/>
      <c r="L70" s="120"/>
      <c r="M70" s="115" t="s">
        <v>759</v>
      </c>
      <c r="N70" s="220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/>
      </c>
      <c r="X70" s="131" t="str">
        <f t="shared" si="6"/>
        <v/>
      </c>
      <c r="Y70" s="132" t="str">
        <f t="shared" si="7"/>
        <v/>
      </c>
      <c r="Z70" s="104" t="b">
        <v>0</v>
      </c>
      <c r="AA70" s="64"/>
      <c r="AC70" s="133"/>
      <c r="AD70" s="133">
        <f t="shared" si="40"/>
        <v>0.2916666667</v>
      </c>
      <c r="AE70" s="133">
        <f t="shared" si="41"/>
        <v>0.3180555556</v>
      </c>
      <c r="AF70" s="248" t="s">
        <v>1180</v>
      </c>
    </row>
    <row r="71">
      <c r="A71" s="168">
        <v>54.0</v>
      </c>
      <c r="B71" s="168" t="s">
        <v>1064</v>
      </c>
      <c r="C71" s="146" t="str">
        <f>IF(B71&gt;1,VLOOKUP(B71,DB!$D$4:$E$800,2,0),"")</f>
        <v>G V</v>
      </c>
      <c r="D71" s="259">
        <v>0.3229166666666667</v>
      </c>
      <c r="E71" s="231" t="b">
        <v>1</v>
      </c>
      <c r="F71" s="148">
        <v>0.38125</v>
      </c>
      <c r="G71" s="190" t="b">
        <v>1</v>
      </c>
      <c r="H71" s="228" t="s">
        <v>1087</v>
      </c>
      <c r="I71" s="221" t="s">
        <v>1206</v>
      </c>
      <c r="J71" s="150" t="s">
        <v>1210</v>
      </c>
      <c r="K71" s="169"/>
      <c r="L71" s="150"/>
      <c r="M71" s="168" t="s">
        <v>738</v>
      </c>
      <c r="N71" s="170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PK-YGR</v>
      </c>
      <c r="X71" s="160" t="str">
        <f t="shared" si="6"/>
        <v>HK 800</v>
      </c>
      <c r="Y71" s="161" t="str">
        <f t="shared" si="7"/>
        <v>TRI MG</v>
      </c>
      <c r="Z71" s="104" t="b">
        <v>1</v>
      </c>
      <c r="AA71" s="64"/>
      <c r="AC71" s="133"/>
      <c r="AD71" s="133">
        <f t="shared" si="40"/>
        <v>0.3229166667</v>
      </c>
      <c r="AE71" s="133">
        <f t="shared" si="41"/>
        <v>0.38125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312</v>
      </c>
      <c r="C72" s="117" t="str">
        <f>IF(B72&gt;1,VLOOKUP(B72,DB!$D$4:$E$800,2,0),"")</f>
        <v>A 320</v>
      </c>
      <c r="D72" s="252">
        <v>0.32569444444444445</v>
      </c>
      <c r="E72" s="229" t="b">
        <v>1</v>
      </c>
      <c r="F72" s="119">
        <v>0.5159722222222223</v>
      </c>
      <c r="G72" s="192" t="b">
        <v>1</v>
      </c>
      <c r="H72" s="230" t="s">
        <v>1085</v>
      </c>
      <c r="I72" s="122" t="str">
        <f>IF(K72&gt;1,VLOOKUP(K72,DB!$A$4:$B$500,2,0),"")</f>
        <v>WIBB</v>
      </c>
      <c r="J72" s="123" t="str">
        <f>IF(L72&gt;1,VLOOKUP(L72,DB!$A$4:$B$500,2,0),"")</f>
        <v>WARR</v>
      </c>
      <c r="K72" s="124" t="s">
        <v>179</v>
      </c>
      <c r="L72" s="120" t="s">
        <v>216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N-38SV</v>
      </c>
      <c r="X72" s="131" t="str">
        <f t="shared" si="6"/>
        <v>LJ 60</v>
      </c>
      <c r="Y72" s="132" t="str">
        <f t="shared" si="7"/>
        <v>B. G. S.</v>
      </c>
      <c r="Z72" s="104" t="b">
        <v>1</v>
      </c>
      <c r="AA72" s="64"/>
      <c r="AC72" s="133"/>
      <c r="AD72" s="133">
        <f t="shared" si="40"/>
        <v>0.3256944444</v>
      </c>
      <c r="AE72" s="133">
        <f t="shared" si="41"/>
        <v>0.5159722222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827</v>
      </c>
      <c r="C73" s="146" t="str">
        <f>IF(B73&gt;1,VLOOKUP(B73,DB!$D$4:$E$800,2,0),"")</f>
        <v>B 733</v>
      </c>
      <c r="D73" s="259">
        <v>0.3277777777777778</v>
      </c>
      <c r="E73" s="231" t="b">
        <v>1</v>
      </c>
      <c r="F73" s="148">
        <v>0.3909722222222222</v>
      </c>
      <c r="G73" s="190" t="b">
        <v>1</v>
      </c>
      <c r="H73" s="228" t="s">
        <v>1101</v>
      </c>
      <c r="I73" s="152" t="str">
        <f>IF(K73&gt;1,VLOOKUP(K73,DB!$A$4:$B$500,2,0),"")</f>
        <v>WAMM</v>
      </c>
      <c r="J73" s="153" t="str">
        <f>IF(L73&gt;1,VLOOKUP(L73,DB!$A$4:$B$500,2,0),"")</f>
        <v>WAGG</v>
      </c>
      <c r="K73" s="169" t="s">
        <v>361</v>
      </c>
      <c r="L73" s="150" t="s">
        <v>300</v>
      </c>
      <c r="M73" s="168" t="str">
        <f>IF(B73&gt;1,VLOOKUP(B73,DB!$D$4:$F$800,3,0),"")</f>
        <v>TRIGANA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T7-FCN</v>
      </c>
      <c r="X73" s="160" t="str">
        <f t="shared" si="6"/>
        <v>HK 800</v>
      </c>
      <c r="Y73" s="161" t="str">
        <f t="shared" si="7"/>
        <v>KARISMA</v>
      </c>
      <c r="Z73" s="104" t="b">
        <v>1</v>
      </c>
      <c r="AA73" s="64"/>
      <c r="AC73" s="133"/>
      <c r="AD73" s="133">
        <f t="shared" si="40"/>
        <v>0.3277777778</v>
      </c>
      <c r="AE73" s="133">
        <f t="shared" si="41"/>
        <v>0.3909722222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 t="s">
        <v>299</v>
      </c>
      <c r="C74" s="117" t="str">
        <f>IF(B74&gt;1,VLOOKUP(B74,DB!$D$4:$E$800,2,0),"")</f>
        <v>A 320</v>
      </c>
      <c r="D74" s="252">
        <v>0.3333333333333333</v>
      </c>
      <c r="E74" s="229" t="b">
        <v>1</v>
      </c>
      <c r="F74" s="119">
        <v>0.36666666666666664</v>
      </c>
      <c r="G74" s="192" t="b">
        <v>1</v>
      </c>
      <c r="H74" s="230" t="s">
        <v>1080</v>
      </c>
      <c r="I74" s="122" t="str">
        <f>IF(K74&gt;1,VLOOKUP(K74,DB!$A$4:$B$500,2,0),"")</f>
        <v>WIPP</v>
      </c>
      <c r="J74" s="123" t="str">
        <f>IF(L74&gt;1,VLOOKUP(L74,DB!$A$4:$B$500,2,0),"")</f>
        <v>WAHQ</v>
      </c>
      <c r="K74" s="124" t="s">
        <v>163</v>
      </c>
      <c r="L74" s="120" t="s">
        <v>150</v>
      </c>
      <c r="M74" s="115" t="str">
        <f>IF(B74&gt;1,VLOOKUP(B74,DB!$D$4:$F$800,3,0),"")</f>
        <v>BATIK AIR</v>
      </c>
      <c r="N74" s="220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N-2409K</v>
      </c>
      <c r="X74" s="131" t="str">
        <f t="shared" si="6"/>
        <v>HK 800</v>
      </c>
      <c r="Y74" s="132" t="str">
        <f t="shared" si="7"/>
        <v>AFM</v>
      </c>
      <c r="Z74" s="104" t="b">
        <v>1</v>
      </c>
      <c r="AA74" s="64"/>
      <c r="AC74" s="133"/>
      <c r="AD74" s="133">
        <f t="shared" si="40"/>
        <v>0.3333333333</v>
      </c>
      <c r="AE74" s="133">
        <f t="shared" si="41"/>
        <v>0.3666666667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72</v>
      </c>
      <c r="C75" s="146" t="str">
        <f>IF(B75&gt;1,VLOOKUP(B75,DB!$D$4:$E$800,2,0),"")</f>
        <v>A 320</v>
      </c>
      <c r="D75" s="259">
        <v>0.3277777777777778</v>
      </c>
      <c r="E75" s="231" t="b">
        <v>1</v>
      </c>
      <c r="F75" s="148">
        <v>0.40208333333333335</v>
      </c>
      <c r="G75" s="190" t="b">
        <v>1</v>
      </c>
      <c r="H75" s="228" t="s">
        <v>1076</v>
      </c>
      <c r="I75" s="221" t="s">
        <v>1151</v>
      </c>
      <c r="J75" s="153" t="str">
        <f>IF(L75&gt;1,VLOOKUP(L75,DB!$A$4:$B$500,2,0),"")</f>
        <v>WAHS</v>
      </c>
      <c r="K75" s="169"/>
      <c r="L75" s="150" t="s">
        <v>258</v>
      </c>
      <c r="M75" s="168" t="str">
        <f>IF(B75&gt;1,VLOOKUP(B75,DB!$D$4:$F$800,3,0),"")</f>
        <v>BATIK AIR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>N-9688R</v>
      </c>
      <c r="X75" s="160" t="str">
        <f t="shared" si="6"/>
        <v>PH 300</v>
      </c>
      <c r="Y75" s="161" t="str">
        <f t="shared" si="7"/>
        <v>KARISMA</v>
      </c>
      <c r="Z75" s="104" t="b">
        <v>1</v>
      </c>
      <c r="AA75" s="64"/>
      <c r="AC75" s="133"/>
      <c r="AD75" s="133">
        <f t="shared" si="40"/>
        <v>0.3277777778</v>
      </c>
      <c r="AE75" s="133">
        <f t="shared" si="41"/>
        <v>0.4020833333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1037</v>
      </c>
      <c r="C76" s="117" t="str">
        <f>IF(B76&gt;1,VLOOKUP(B76,DB!$D$4:$E$800,2,0),"")</f>
        <v>G 280</v>
      </c>
      <c r="D76" s="252">
        <v>0.33402777777777776</v>
      </c>
      <c r="E76" s="229" t="b">
        <v>1</v>
      </c>
      <c r="F76" s="119">
        <v>0.45625</v>
      </c>
      <c r="G76" s="192" t="b">
        <v>1</v>
      </c>
      <c r="H76" s="230" t="s">
        <v>1096</v>
      </c>
      <c r="I76" s="219" t="s">
        <v>1184</v>
      </c>
      <c r="J76" s="120" t="s">
        <v>1301</v>
      </c>
      <c r="K76" s="124"/>
      <c r="L76" s="120"/>
      <c r="M76" s="115" t="s">
        <v>1153</v>
      </c>
      <c r="N76" s="193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0.3340277778</v>
      </c>
      <c r="AE76" s="133">
        <f t="shared" si="41"/>
        <v>0.45625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890</v>
      </c>
      <c r="C77" s="146" t="str">
        <f>IF(B77&gt;1,VLOOKUP(B77,DB!$D$4:$E$800,2,0),"")</f>
        <v>C 208</v>
      </c>
      <c r="D77" s="259">
        <v>0.35694444444444445</v>
      </c>
      <c r="E77" s="231" t="b">
        <v>1</v>
      </c>
      <c r="F77" s="148">
        <v>0.37916666666666665</v>
      </c>
      <c r="G77" s="190" t="b">
        <v>1</v>
      </c>
      <c r="H77" s="228" t="s">
        <v>1148</v>
      </c>
      <c r="I77" s="221" t="s">
        <v>1218</v>
      </c>
      <c r="J77" s="150" t="s">
        <v>1218</v>
      </c>
      <c r="K77" s="169"/>
      <c r="L77" s="150"/>
      <c r="M77" s="168" t="s">
        <v>759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0.3569444444</v>
      </c>
      <c r="AE77" s="133">
        <f t="shared" si="41"/>
        <v>0.3791666667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 t="s">
        <v>78</v>
      </c>
      <c r="C78" s="117" t="str">
        <f>IF(B78&gt;1,VLOOKUP(B78,DB!$D$4:$E$800,2,0),"")</f>
        <v>A 320</v>
      </c>
      <c r="D78" s="252">
        <v>0.3645833333333333</v>
      </c>
      <c r="E78" s="229" t="b">
        <v>1</v>
      </c>
      <c r="F78" s="119">
        <v>0.5666666666666667</v>
      </c>
      <c r="G78" s="192" t="b">
        <v>1</v>
      </c>
      <c r="H78" s="230" t="s">
        <v>1079</v>
      </c>
      <c r="I78" s="122" t="str">
        <f>IF(K78&gt;1,VLOOKUP(K78,DB!$A$4:$B$500,2,0),"")</f>
        <v>WARR</v>
      </c>
      <c r="J78" s="123" t="str">
        <f>IF(L78&gt;1,VLOOKUP(L78,DB!$A$4:$B$500,2,0),"")</f>
        <v>WIPP</v>
      </c>
      <c r="K78" s="124" t="s">
        <v>206</v>
      </c>
      <c r="L78" s="120" t="s">
        <v>152</v>
      </c>
      <c r="M78" s="115" t="str">
        <f>IF(B78&gt;1,VLOOKUP(B78,DB!$D$4:$F$800,3,0),"")</f>
        <v>BATIK AIR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0.3645833333</v>
      </c>
      <c r="AE78" s="133">
        <f t="shared" si="41"/>
        <v>0.5666666667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340</v>
      </c>
      <c r="C79" s="146" t="str">
        <f>IF(B79&gt;1,VLOOKUP(B79,DB!$D$4:$E$800,2,0),"")</f>
        <v>ATR 72</v>
      </c>
      <c r="D79" s="259">
        <v>0.3763888888888889</v>
      </c>
      <c r="E79" s="231" t="b">
        <v>1</v>
      </c>
      <c r="F79" s="148">
        <v>0.41041666666666665</v>
      </c>
      <c r="G79" s="190" t="b">
        <v>1</v>
      </c>
      <c r="H79" s="228" t="s">
        <v>1080</v>
      </c>
      <c r="I79" s="152" t="str">
        <f>IF(K79&gt;1,VLOOKUP(K79,DB!$A$4:$B$500,2,0),"")</f>
        <v>WAHH</v>
      </c>
      <c r="J79" s="153" t="str">
        <f>IF(L79&gt;1,VLOOKUP(L79,DB!$A$4:$B$500,2,0),"")</f>
        <v>WAHH</v>
      </c>
      <c r="K79" s="169" t="s">
        <v>531</v>
      </c>
      <c r="L79" s="150" t="s">
        <v>537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0.3763888889</v>
      </c>
      <c r="AE79" s="133">
        <f t="shared" si="41"/>
        <v>0.4104166667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186</v>
      </c>
      <c r="C80" s="117" t="str">
        <f>IF(B80&gt;1,VLOOKUP(B80,DB!$D$4:$E$800,2,0),"")</f>
        <v>A 320</v>
      </c>
      <c r="D80" s="252">
        <v>0.40902777777777777</v>
      </c>
      <c r="E80" s="229" t="b">
        <v>1</v>
      </c>
      <c r="F80" s="119">
        <v>0.44513888888888886</v>
      </c>
      <c r="G80" s="192" t="b">
        <v>1</v>
      </c>
      <c r="H80" s="230" t="s">
        <v>1081</v>
      </c>
      <c r="I80" s="219" t="s">
        <v>1156</v>
      </c>
      <c r="J80" s="123" t="str">
        <f>IF(L80&gt;1,VLOOKUP(L80,DB!$A$4:$B$500,2,0),"")</f>
        <v>WAHQ</v>
      </c>
      <c r="K80" s="124"/>
      <c r="L80" s="120" t="s">
        <v>233</v>
      </c>
      <c r="M80" s="115" t="str">
        <f>IF(B80&gt;1,VLOOKUP(B80,DB!$D$4:$F$800,3,0),"")</f>
        <v>BATIK AIR</v>
      </c>
      <c r="N80" s="220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0.4090277778</v>
      </c>
      <c r="AE80" s="133">
        <f t="shared" si="41"/>
        <v>0.4451388889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852</v>
      </c>
      <c r="C81" s="146" t="str">
        <f>IF(B81&gt;1,VLOOKUP(B81,DB!$D$4:$E$800,2,0),"")</f>
        <v>GLEX</v>
      </c>
      <c r="D81" s="259">
        <v>0.3923611111111111</v>
      </c>
      <c r="E81" s="231" t="b">
        <v>1</v>
      </c>
      <c r="F81" s="148">
        <v>0.43819444444444444</v>
      </c>
      <c r="G81" s="190" t="b">
        <v>1</v>
      </c>
      <c r="H81" s="228" t="s">
        <v>1077</v>
      </c>
      <c r="I81" s="221" t="s">
        <v>1178</v>
      </c>
      <c r="J81" s="150" t="s">
        <v>1195</v>
      </c>
      <c r="K81" s="169"/>
      <c r="L81" s="150"/>
      <c r="M81" s="168" t="s">
        <v>1138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0.3923611111</v>
      </c>
      <c r="AE81" s="133">
        <f t="shared" si="41"/>
        <v>0.4381944444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708</v>
      </c>
      <c r="C82" s="117" t="str">
        <f>IF(B82&gt;1,VLOOKUP(B82,DB!$D$4:$E$800,2,0),"")</f>
        <v>BBJ</v>
      </c>
      <c r="D82" s="252">
        <v>0.38472222222222224</v>
      </c>
      <c r="E82" s="229" t="b">
        <v>1</v>
      </c>
      <c r="F82" s="119">
        <v>0.4083333333333333</v>
      </c>
      <c r="G82" s="192" t="b">
        <v>1</v>
      </c>
      <c r="H82" s="230" t="s">
        <v>1092</v>
      </c>
      <c r="I82" s="219" t="s">
        <v>1178</v>
      </c>
      <c r="J82" s="120" t="s">
        <v>35</v>
      </c>
      <c r="K82" s="124"/>
      <c r="L82" s="120"/>
      <c r="M82" s="115" t="str">
        <f>IF(B82&gt;1,VLOOKUP(B82,DB!$D$4:$F$800,3,0),"")</f>
        <v>JIP</v>
      </c>
      <c r="N82" s="193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T7-GBS</v>
      </c>
      <c r="X82" s="239" t="str">
        <f t="shared" si="6"/>
        <v>EMB 135</v>
      </c>
      <c r="Y82" s="240" t="str">
        <f t="shared" si="7"/>
        <v>KARISMA</v>
      </c>
      <c r="Z82" s="104" t="b">
        <v>1</v>
      </c>
      <c r="AA82" s="64"/>
      <c r="AC82" s="133"/>
      <c r="AD82" s="133">
        <f t="shared" si="40"/>
        <v>0.3847222222</v>
      </c>
      <c r="AE82" s="133">
        <f t="shared" si="41"/>
        <v>0.4083333333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705</v>
      </c>
      <c r="C83" s="146" t="str">
        <f>IF(B83&gt;1,VLOOKUP(B83,DB!$D$4:$E$800,2,0),"")</f>
        <v>CT 680</v>
      </c>
      <c r="D83" s="259">
        <v>0.375</v>
      </c>
      <c r="E83" s="231" t="b">
        <v>1</v>
      </c>
      <c r="F83" s="148">
        <v>0.49166666666666664</v>
      </c>
      <c r="G83" s="190" t="b">
        <v>1</v>
      </c>
      <c r="H83" s="228" t="s">
        <v>1209</v>
      </c>
      <c r="I83" s="221" t="s">
        <v>1092</v>
      </c>
      <c r="J83" s="150" t="s">
        <v>1092</v>
      </c>
      <c r="K83" s="169"/>
      <c r="L83" s="150"/>
      <c r="M83" s="168" t="str">
        <f>IF(B83&gt;1,VLOOKUP(B83,DB!$D$4:$F$800,3,0),"")</f>
        <v>JIP</v>
      </c>
      <c r="N83" s="211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>B-8160</v>
      </c>
      <c r="X83" s="160" t="str">
        <f t="shared" si="6"/>
        <v>G V</v>
      </c>
      <c r="Y83" s="161" t="str">
        <f t="shared" si="7"/>
        <v>AFM</v>
      </c>
      <c r="Z83" s="104" t="b">
        <v>1</v>
      </c>
      <c r="AA83" s="64"/>
      <c r="AC83" s="133"/>
      <c r="AD83" s="133">
        <f t="shared" si="40"/>
        <v>0.375</v>
      </c>
      <c r="AE83" s="133">
        <f t="shared" si="41"/>
        <v>0.4916666667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391</v>
      </c>
      <c r="C84" s="117" t="str">
        <f>IF(B84&gt;1,VLOOKUP(B84,DB!$D$4:$E$800,2,0),"")</f>
        <v>A 320</v>
      </c>
      <c r="D84" s="252">
        <v>0.42430555555555555</v>
      </c>
      <c r="E84" s="229" t="b">
        <v>1</v>
      </c>
      <c r="F84" s="119">
        <v>0.4583333333333333</v>
      </c>
      <c r="G84" s="192" t="b">
        <v>1</v>
      </c>
      <c r="H84" s="230" t="s">
        <v>1087</v>
      </c>
      <c r="I84" s="122" t="str">
        <f>IF(K84&gt;1,VLOOKUP(K84,DB!$A$4:$B$500,2,0),"")</f>
        <v>WARR</v>
      </c>
      <c r="J84" s="123" t="str">
        <f>IF(L84&gt;1,VLOOKUP(L84,DB!$A$4:$B$500,2,0),"")</f>
        <v>WIPP</v>
      </c>
      <c r="K84" s="124" t="s">
        <v>489</v>
      </c>
      <c r="L84" s="120" t="s">
        <v>463</v>
      </c>
      <c r="M84" s="115" t="str">
        <f>IF(B84&gt;1,VLOOKUP(B84,DB!$D$4:$F$800,3,0),"")</f>
        <v>CITILINK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PK-RSS</v>
      </c>
      <c r="X84" s="131" t="str">
        <f t="shared" si="6"/>
        <v>EMB 135</v>
      </c>
      <c r="Y84" s="132" t="str">
        <f t="shared" si="7"/>
        <v>PTN</v>
      </c>
      <c r="Z84" s="104" t="b">
        <v>1</v>
      </c>
      <c r="AA84" s="64"/>
      <c r="AC84" s="133"/>
      <c r="AD84" s="133">
        <f t="shared" si="40"/>
        <v>0.4243055556</v>
      </c>
      <c r="AE84" s="133">
        <f t="shared" si="41"/>
        <v>0.4583333333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1064</v>
      </c>
      <c r="C85" s="146" t="str">
        <f>IF(B85&gt;1,VLOOKUP(B85,DB!$D$4:$E$800,2,0),"")</f>
        <v>G V</v>
      </c>
      <c r="D85" s="259">
        <v>0.38263888888888886</v>
      </c>
      <c r="E85" s="231" t="b">
        <v>1</v>
      </c>
      <c r="F85" s="148">
        <v>0.8111111111111111</v>
      </c>
      <c r="G85" s="190" t="b">
        <v>1</v>
      </c>
      <c r="H85" s="228" t="s">
        <v>1210</v>
      </c>
      <c r="I85" s="221" t="s">
        <v>1087</v>
      </c>
      <c r="J85" s="150" t="s">
        <v>1092</v>
      </c>
      <c r="K85" s="169"/>
      <c r="L85" s="150"/>
      <c r="M85" s="168" t="s">
        <v>738</v>
      </c>
      <c r="N85" s="200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>M-JGVJ</v>
      </c>
      <c r="X85" s="160" t="str">
        <f t="shared" si="6"/>
        <v>GLEX</v>
      </c>
      <c r="Y85" s="161" t="str">
        <f t="shared" si="7"/>
        <v>KARISMA</v>
      </c>
      <c r="Z85" s="104" t="b">
        <v>1</v>
      </c>
      <c r="AA85" s="64"/>
      <c r="AC85" s="133"/>
      <c r="AD85" s="133">
        <f t="shared" si="40"/>
        <v>0.3826388889</v>
      </c>
      <c r="AE85" s="133">
        <f t="shared" si="41"/>
        <v>0.8111111111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310</v>
      </c>
      <c r="C86" s="117" t="str">
        <f>IF(B86&gt;1,VLOOKUP(B86,DB!$D$4:$E$800,2,0),"")</f>
        <v>A 320</v>
      </c>
      <c r="D86" s="252">
        <v>0.43125</v>
      </c>
      <c r="E86" s="229" t="b">
        <v>1</v>
      </c>
      <c r="F86" s="119">
        <v>0.46875</v>
      </c>
      <c r="G86" s="192" t="b">
        <v>1</v>
      </c>
      <c r="H86" s="230" t="s">
        <v>1078</v>
      </c>
      <c r="I86" s="122" t="str">
        <f>IF(K86&gt;1,VLOOKUP(K86,DB!$A$4:$B$500,2,0),"")</f>
        <v>WARA</v>
      </c>
      <c r="J86" s="123" t="str">
        <f>IF(L86&gt;1,VLOOKUP(L86,DB!$A$4:$B$500,2,0),"")</f>
        <v>WARA</v>
      </c>
      <c r="K86" s="124" t="s">
        <v>264</v>
      </c>
      <c r="L86" s="120" t="s">
        <v>271</v>
      </c>
      <c r="M86" s="115" t="str">
        <f>IF(B86&gt;1,VLOOKUP(B86,DB!$D$4:$F$800,3,0),"")</f>
        <v>BATIK AIR</v>
      </c>
      <c r="N86" s="220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PK-KAS</v>
      </c>
      <c r="X86" s="131" t="str">
        <f t="shared" si="6"/>
        <v>CL 850</v>
      </c>
      <c r="Y86" s="132" t="str">
        <f t="shared" si="7"/>
        <v>JETSET</v>
      </c>
      <c r="Z86" s="104" t="b">
        <v>1</v>
      </c>
      <c r="AA86" s="64"/>
      <c r="AC86" s="133"/>
      <c r="AD86" s="133">
        <f t="shared" si="40"/>
        <v>0.43125</v>
      </c>
      <c r="AE86" s="133">
        <f t="shared" si="41"/>
        <v>0.46875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833</v>
      </c>
      <c r="C87" s="146" t="str">
        <f>IF(B87&gt;1,VLOOKUP(B87,DB!$D$4:$E$800,2,0),"")</f>
        <v>B 733</v>
      </c>
      <c r="D87" s="259">
        <v>0.44513888888888886</v>
      </c>
      <c r="E87" s="231" t="b">
        <v>1</v>
      </c>
      <c r="F87" s="148">
        <v>0.5090277777777777</v>
      </c>
      <c r="G87" s="190" t="b">
        <v>1</v>
      </c>
      <c r="H87" s="228" t="s">
        <v>1101</v>
      </c>
      <c r="I87" s="152" t="str">
        <f>IF(K87&gt;1,VLOOKUP(K87,DB!$A$4:$B$500,2,0),"")</f>
        <v>WIMM</v>
      </c>
      <c r="J87" s="153" t="str">
        <f>IF(L87&gt;1,VLOOKUP(L87,DB!$A$4:$B$500,2,0),"")</f>
        <v>WIOO</v>
      </c>
      <c r="K87" s="169" t="s">
        <v>298</v>
      </c>
      <c r="L87" s="150" t="s">
        <v>388</v>
      </c>
      <c r="M87" s="168" t="str">
        <f>IF(B87&gt;1,VLOOKUP(B87,DB!$D$4:$F$800,3,0),"")</f>
        <v>TRIGANA</v>
      </c>
      <c r="N87" s="200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>N-11UB</v>
      </c>
      <c r="X87" s="160" t="str">
        <f t="shared" si="6"/>
        <v>GLEX</v>
      </c>
      <c r="Y87" s="161" t="str">
        <f t="shared" si="7"/>
        <v>PTN</v>
      </c>
      <c r="Z87" s="104" t="b">
        <v>1</v>
      </c>
      <c r="AA87" s="64"/>
      <c r="AC87" s="133"/>
      <c r="AD87" s="133">
        <f t="shared" si="40"/>
        <v>0.4451388889</v>
      </c>
      <c r="AE87" s="133">
        <f t="shared" si="41"/>
        <v>0.5090277778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1023</v>
      </c>
      <c r="C88" s="117" t="str">
        <f>IF(B88&gt;1,VLOOKUP(B88,DB!$D$4:$E$800,2,0),"")</f>
        <v>TWIN OTTER</v>
      </c>
      <c r="D88" s="252">
        <v>0.3333333333333333</v>
      </c>
      <c r="E88" s="229" t="b">
        <v>1</v>
      </c>
      <c r="F88" s="119">
        <v>0.4097222222222222</v>
      </c>
      <c r="G88" s="192" t="b">
        <v>1</v>
      </c>
      <c r="H88" s="230" t="s">
        <v>1156</v>
      </c>
      <c r="I88" s="219" t="s">
        <v>1171</v>
      </c>
      <c r="J88" s="120" t="s">
        <v>1218</v>
      </c>
      <c r="K88" s="124"/>
      <c r="L88" s="120"/>
      <c r="M88" s="115" t="str">
        <f>IF(B88&gt;1,VLOOKUP(B88,DB!$D$4:$F$800,3,0),"")</f>
        <v>AIRFAST</v>
      </c>
      <c r="N88" s="193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>PK-OTR</v>
      </c>
      <c r="X88" s="131" t="str">
        <f t="shared" si="6"/>
        <v>ATR 72</v>
      </c>
      <c r="Y88" s="132" t="str">
        <f t="shared" si="7"/>
        <v>TAS</v>
      </c>
      <c r="Z88" s="104" t="b">
        <v>1</v>
      </c>
      <c r="AA88" s="64"/>
      <c r="AC88" s="133"/>
      <c r="AD88" s="133">
        <f t="shared" si="40"/>
        <v>0.3333333333</v>
      </c>
      <c r="AE88" s="133">
        <f t="shared" si="41"/>
        <v>0.4097222222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420</v>
      </c>
      <c r="C89" s="146" t="str">
        <f>IF(B89&gt;1,VLOOKUP(B89,DB!$D$4:$E$800,2,0),"")</f>
        <v>A 320</v>
      </c>
      <c r="D89" s="259">
        <v>0.48541666666666666</v>
      </c>
      <c r="E89" s="231" t="b">
        <v>1</v>
      </c>
      <c r="F89" s="148">
        <v>0.5277777777777778</v>
      </c>
      <c r="G89" s="190" t="b">
        <v>1</v>
      </c>
      <c r="H89" s="228" t="s">
        <v>1080</v>
      </c>
      <c r="I89" s="152" t="str">
        <f>IF(K89&gt;1,VLOOKUP(K89,DB!$A$4:$B$500,2,0),"")</f>
        <v>WIMN</v>
      </c>
      <c r="J89" s="153" t="str">
        <f>IF(L89&gt;1,VLOOKUP(L89,DB!$A$4:$B$500,2,0),"")</f>
        <v>WARA</v>
      </c>
      <c r="K89" s="169" t="s">
        <v>437</v>
      </c>
      <c r="L89" s="150" t="s">
        <v>483</v>
      </c>
      <c r="M89" s="168" t="str">
        <f>IF(B89&gt;1,VLOOKUP(B89,DB!$D$4:$F$800,3,0),"")</f>
        <v>CITILINK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0.4854166667</v>
      </c>
      <c r="AE89" s="133">
        <f t="shared" si="41"/>
        <v>0.5277777778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559</v>
      </c>
      <c r="C90" s="117" t="str">
        <f>IF(B90&gt;1,VLOOKUP(B90,DB!$D$4:$E$800,2,0),"")</f>
        <v>B 738</v>
      </c>
      <c r="D90" s="252">
        <v>0.4895833333333333</v>
      </c>
      <c r="E90" s="229" t="b">
        <v>1</v>
      </c>
      <c r="F90" s="119">
        <v>0.5298611111111111</v>
      </c>
      <c r="G90" s="192" t="b">
        <v>1</v>
      </c>
      <c r="H90" s="230" t="s">
        <v>1087</v>
      </c>
      <c r="I90" s="122" t="str">
        <f>IF(K90&gt;1,VLOOKUP(K90,DB!$A$4:$B$500,2,0),"")</f>
        <v>WIMM</v>
      </c>
      <c r="J90" s="123" t="str">
        <f>IF(L90&gt;1,VLOOKUP(L90,DB!$A$4:$B$500,2,0),"")</f>
        <v>WARR</v>
      </c>
      <c r="K90" s="124" t="s">
        <v>73</v>
      </c>
      <c r="L90" s="120" t="s">
        <v>74</v>
      </c>
      <c r="M90" s="115" t="str">
        <f>IF(B90&gt;1,VLOOKUP(B90,DB!$D$4:$F$800,3,0),"")</f>
        <v>GARUDA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0.4895833333</v>
      </c>
      <c r="AE90" s="133">
        <f t="shared" si="41"/>
        <v>0.5298611111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1023</v>
      </c>
      <c r="C91" s="146" t="str">
        <f>IF(B91&gt;1,VLOOKUP(B91,DB!$D$4:$E$800,2,0),"")</f>
        <v>TWIN OTTER</v>
      </c>
      <c r="D91" s="259">
        <v>0.41805555555555557</v>
      </c>
      <c r="E91" s="231" t="b">
        <v>1</v>
      </c>
      <c r="F91" s="148">
        <v>0.425</v>
      </c>
      <c r="G91" s="190" t="b">
        <v>1</v>
      </c>
      <c r="H91" s="228" t="s">
        <v>1156</v>
      </c>
      <c r="I91" s="221" t="s">
        <v>1218</v>
      </c>
      <c r="J91" s="150" t="s">
        <v>1171</v>
      </c>
      <c r="K91" s="169"/>
      <c r="L91" s="150"/>
      <c r="M91" s="168" t="str">
        <f>IF(B91&gt;1,VLOOKUP(B91,DB!$D$4:$F$800,3,0),"")</f>
        <v>AIRFAST</v>
      </c>
      <c r="N91" s="211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0.4180555556</v>
      </c>
      <c r="AE91" s="133">
        <f t="shared" si="41"/>
        <v>0.425</v>
      </c>
    </row>
    <row r="92">
      <c r="A92" s="115">
        <v>75.0</v>
      </c>
      <c r="B92" s="246" t="s">
        <v>906</v>
      </c>
      <c r="C92" s="242" t="str">
        <f>IF(B92&gt;1,VLOOKUP(B92,DB!$D$4:$E$800,2,0),"")</f>
        <v>G IV</v>
      </c>
      <c r="D92" s="252">
        <v>0.43680555555555556</v>
      </c>
      <c r="E92" s="229" t="b">
        <v>1</v>
      </c>
      <c r="F92" s="243">
        <v>0.5465277777777777</v>
      </c>
      <c r="G92" s="192" t="b">
        <v>1</v>
      </c>
      <c r="H92" s="230" t="s">
        <v>1100</v>
      </c>
      <c r="I92" s="219" t="s">
        <v>1195</v>
      </c>
      <c r="J92" s="245" t="s">
        <v>148</v>
      </c>
      <c r="K92" s="124"/>
      <c r="L92" s="120"/>
      <c r="M92" s="246" t="s">
        <v>1153</v>
      </c>
      <c r="N92" s="247" t="s">
        <v>1228</v>
      </c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N-939AP</v>
      </c>
      <c r="X92" s="239" t="str">
        <f t="shared" si="6"/>
        <v>GLEX</v>
      </c>
      <c r="Y92" s="240" t="str">
        <f t="shared" si="7"/>
        <v>BIOMANTARA</v>
      </c>
      <c r="Z92" s="104" t="b">
        <v>1</v>
      </c>
      <c r="AA92" s="64"/>
      <c r="AC92" s="133"/>
      <c r="AD92" s="133">
        <f t="shared" si="40"/>
        <v>0.4368055556</v>
      </c>
      <c r="AE92" s="133">
        <f t="shared" si="41"/>
        <v>0.5465277778</v>
      </c>
    </row>
    <row r="93">
      <c r="A93" s="168">
        <v>76.0</v>
      </c>
      <c r="B93" s="168" t="s">
        <v>852</v>
      </c>
      <c r="C93" s="146" t="str">
        <f>IF(B93&gt;1,VLOOKUP(B93,DB!$D$4:$E$800,2,0),"")</f>
        <v>GLEX</v>
      </c>
      <c r="D93" s="259">
        <v>0.4395833333333333</v>
      </c>
      <c r="E93" s="231" t="b">
        <v>1</v>
      </c>
      <c r="F93" s="148"/>
      <c r="G93" s="190" t="b">
        <v>0</v>
      </c>
      <c r="H93" s="228" t="s">
        <v>1195</v>
      </c>
      <c r="I93" s="221" t="s">
        <v>1077</v>
      </c>
      <c r="J93" s="153" t="str">
        <f>IF(L93&gt;1,VLOOKUP(L93,DB!$A$4:$B$500,2,0),"")</f>
        <v/>
      </c>
      <c r="K93" s="169"/>
      <c r="L93" s="150"/>
      <c r="M93" s="168" t="s">
        <v>1138</v>
      </c>
      <c r="N93" s="200"/>
      <c r="O93" s="155" t="str">
        <f t="shared" si="34"/>
        <v>RON</v>
      </c>
      <c r="Q93" s="64" t="str">
        <f t="shared" si="35"/>
        <v>RE04</v>
      </c>
      <c r="R93" s="64" t="str">
        <f t="shared" si="36"/>
        <v>RON</v>
      </c>
      <c r="S93" s="64" t="str">
        <f t="shared" si="37"/>
        <v>GLEX</v>
      </c>
      <c r="T93" s="64" t="str">
        <f t="shared" si="38"/>
        <v>M-JGVJ</v>
      </c>
      <c r="U93" s="64" t="str">
        <f t="shared" si="39"/>
        <v>KARISMA</v>
      </c>
      <c r="V93" s="158" t="s">
        <v>1205</v>
      </c>
      <c r="W93" s="159" t="str">
        <f t="shared" si="5"/>
        <v>N-577QT</v>
      </c>
      <c r="X93" s="160" t="str">
        <f t="shared" si="6"/>
        <v>FAL 900</v>
      </c>
      <c r="Y93" s="161" t="str">
        <f t="shared" si="7"/>
        <v>AFM</v>
      </c>
      <c r="Z93" s="104" t="b">
        <v>1</v>
      </c>
      <c r="AA93" s="64"/>
      <c r="AC93" s="133"/>
      <c r="AD93" s="133">
        <f t="shared" si="40"/>
        <v>0.4395833333</v>
      </c>
      <c r="AE93" s="133" t="str">
        <f t="shared" si="41"/>
        <v>-</v>
      </c>
    </row>
    <row r="94">
      <c r="A94" s="115">
        <v>77.0</v>
      </c>
      <c r="B94" s="115" t="s">
        <v>24</v>
      </c>
      <c r="C94" s="117" t="str">
        <f>IF(B94&gt;1,VLOOKUP(B94,DB!$D$4:$E$800,2,0),"")</f>
        <v>B 733</v>
      </c>
      <c r="D94" s="252">
        <v>0.43125</v>
      </c>
      <c r="E94" s="229" t="b">
        <v>1</v>
      </c>
      <c r="F94" s="119">
        <v>0.5708333333333333</v>
      </c>
      <c r="G94" s="192" t="b">
        <v>1</v>
      </c>
      <c r="H94" s="230" t="s">
        <v>1097</v>
      </c>
      <c r="I94" s="219" t="s">
        <v>46</v>
      </c>
      <c r="J94" s="120" t="s">
        <v>55</v>
      </c>
      <c r="K94" s="124"/>
      <c r="L94" s="120"/>
      <c r="M94" s="115" t="str">
        <f>IF(B94&gt;1,VLOOKUP(B94,DB!$D$4:$F$800,3,0),"")</f>
        <v>AIRNESIA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>PK-BON</v>
      </c>
      <c r="X94" s="131" t="str">
        <f t="shared" si="6"/>
        <v>G IV</v>
      </c>
      <c r="Y94" s="132" t="str">
        <f t="shared" si="7"/>
        <v>JETSET</v>
      </c>
      <c r="Z94" s="104" t="b">
        <v>1</v>
      </c>
      <c r="AA94" s="64"/>
      <c r="AC94" s="133"/>
      <c r="AD94" s="133">
        <f t="shared" si="40"/>
        <v>0.43125</v>
      </c>
      <c r="AE94" s="133">
        <f t="shared" si="41"/>
        <v>0.5708333333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905</v>
      </c>
      <c r="C95" s="146" t="str">
        <f>IF(B95&gt;1,VLOOKUP(B95,DB!$D$4:$E$800,2,0),"")</f>
        <v>HK 800</v>
      </c>
      <c r="D95" s="259">
        <v>0.47708333333333336</v>
      </c>
      <c r="E95" s="231" t="b">
        <v>1</v>
      </c>
      <c r="F95" s="148">
        <v>0.5111111111111111</v>
      </c>
      <c r="G95" s="190" t="b">
        <v>1</v>
      </c>
      <c r="H95" s="228" t="s">
        <v>1081</v>
      </c>
      <c r="I95" s="221" t="s">
        <v>1400</v>
      </c>
      <c r="J95" s="150" t="s">
        <v>1135</v>
      </c>
      <c r="K95" s="169"/>
      <c r="L95" s="150"/>
      <c r="M95" s="168" t="s">
        <v>1138</v>
      </c>
      <c r="N95" s="211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>VP-CLL</v>
      </c>
      <c r="X95" s="160" t="str">
        <f t="shared" si="6"/>
        <v>EMB 135</v>
      </c>
      <c r="Y95" s="161" t="str">
        <f t="shared" si="7"/>
        <v>KARISMA</v>
      </c>
      <c r="Z95" s="104" t="b">
        <v>1</v>
      </c>
      <c r="AA95" s="64"/>
      <c r="AC95" s="133"/>
      <c r="AD95" s="133">
        <f t="shared" si="40"/>
        <v>0.4770833333</v>
      </c>
      <c r="AE95" s="133">
        <f t="shared" si="41"/>
        <v>0.5111111111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890</v>
      </c>
      <c r="C96" s="117" t="str">
        <f>IF(B96&gt;1,VLOOKUP(B96,DB!$D$4:$E$800,2,0),"")</f>
        <v>C 208</v>
      </c>
      <c r="D96" s="252">
        <v>0.41944444444444445</v>
      </c>
      <c r="E96" s="229" t="b">
        <v>1</v>
      </c>
      <c r="F96" s="119">
        <v>0.44722222222222224</v>
      </c>
      <c r="G96" s="192" t="b">
        <v>1</v>
      </c>
      <c r="H96" s="230" t="s">
        <v>1148</v>
      </c>
      <c r="I96" s="219" t="s">
        <v>1218</v>
      </c>
      <c r="J96" s="120" t="s">
        <v>1218</v>
      </c>
      <c r="K96" s="124"/>
      <c r="L96" s="120"/>
      <c r="M96" s="115" t="s">
        <v>759</v>
      </c>
      <c r="N96" s="193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>N-156QS</v>
      </c>
      <c r="X96" s="131" t="str">
        <f t="shared" si="6"/>
        <v>GLEX</v>
      </c>
      <c r="Y96" s="132" t="str">
        <f t="shared" si="7"/>
        <v>SUBA AIR</v>
      </c>
      <c r="Z96" s="104" t="b">
        <v>1</v>
      </c>
      <c r="AA96" s="64"/>
      <c r="AC96" s="133"/>
      <c r="AD96" s="133">
        <f t="shared" si="40"/>
        <v>0.4194444444</v>
      </c>
      <c r="AE96" s="133">
        <f t="shared" si="41"/>
        <v>0.4472222222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1034</v>
      </c>
      <c r="C97" s="146" t="str">
        <f>IF(B97&gt;1,VLOOKUP(B97,DB!$D$4:$E$800,2,0),"")</f>
        <v>ATR 42</v>
      </c>
      <c r="D97" s="259">
        <v>0.5215277777777778</v>
      </c>
      <c r="E97" s="231" t="b">
        <v>1</v>
      </c>
      <c r="F97" s="148">
        <v>0.5673611111111111</v>
      </c>
      <c r="G97" s="190" t="b">
        <v>1</v>
      </c>
      <c r="H97" s="228" t="s">
        <v>1084</v>
      </c>
      <c r="I97" s="221" t="s">
        <v>1401</v>
      </c>
      <c r="J97" s="150" t="s">
        <v>1171</v>
      </c>
      <c r="K97" s="169"/>
      <c r="L97" s="150"/>
      <c r="M97" s="168" t="str">
        <f>IF(B97&gt;1,VLOOKUP(B97,DB!$D$4:$F$800,3,0),"")</f>
        <v>IAT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>PK-TFS</v>
      </c>
      <c r="X97" s="160" t="str">
        <f t="shared" si="6"/>
        <v>EMB 135</v>
      </c>
      <c r="Y97" s="161" t="str">
        <f t="shared" si="7"/>
        <v>IAT</v>
      </c>
      <c r="Z97" s="104" t="b">
        <v>1</v>
      </c>
      <c r="AA97" s="64"/>
      <c r="AC97" s="133"/>
      <c r="AD97" s="133">
        <f t="shared" si="40"/>
        <v>0.5215277778</v>
      </c>
      <c r="AE97" s="133">
        <f t="shared" si="41"/>
        <v>0.5673611111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246" t="s">
        <v>696</v>
      </c>
      <c r="C98" s="242" t="str">
        <f>IF(B98&gt;1,VLOOKUP(B98,DB!$D$4:$E$800,2,0),"")</f>
        <v>EMB 135</v>
      </c>
      <c r="D98" s="252">
        <v>0.4652777777777778</v>
      </c>
      <c r="E98" s="229" t="b">
        <v>1</v>
      </c>
      <c r="F98" s="243">
        <v>0.5520833333333334</v>
      </c>
      <c r="G98" s="192" t="b">
        <v>1</v>
      </c>
      <c r="H98" s="230" t="s">
        <v>1096</v>
      </c>
      <c r="I98" s="219" t="s">
        <v>1171</v>
      </c>
      <c r="J98" s="245" t="s">
        <v>148</v>
      </c>
      <c r="K98" s="124"/>
      <c r="L98" s="120"/>
      <c r="M98" s="246" t="str">
        <f>IF(B98&gt;1,VLOOKUP(B98,DB!$D$4:$F$800,3,0),"")</f>
        <v>IAT</v>
      </c>
      <c r="N98" s="247" t="s">
        <v>1254</v>
      </c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>T7-HNA</v>
      </c>
      <c r="X98" s="131" t="str">
        <f t="shared" si="6"/>
        <v>G IV</v>
      </c>
      <c r="Y98" s="132" t="str">
        <f t="shared" si="7"/>
        <v>AFM</v>
      </c>
      <c r="Z98" s="104" t="b">
        <v>1</v>
      </c>
      <c r="AA98" s="64"/>
      <c r="AC98" s="133"/>
      <c r="AD98" s="133">
        <f t="shared" si="40"/>
        <v>0.4652777778</v>
      </c>
      <c r="AE98" s="133">
        <f t="shared" si="41"/>
        <v>0.5520833333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1061</v>
      </c>
      <c r="C99" s="146" t="str">
        <f>IF(B99&gt;1,VLOOKUP(B99,DB!$D$4:$E$800,2,0),"")</f>
        <v>C 208</v>
      </c>
      <c r="D99" s="259">
        <v>0.4576388888888889</v>
      </c>
      <c r="E99" s="231" t="b">
        <v>1</v>
      </c>
      <c r="F99" s="148">
        <v>0.47708333333333336</v>
      </c>
      <c r="G99" s="190" t="b">
        <v>1</v>
      </c>
      <c r="H99" s="228" t="s">
        <v>1148</v>
      </c>
      <c r="I99" s="221" t="s">
        <v>1218</v>
      </c>
      <c r="J99" s="150" t="s">
        <v>1218</v>
      </c>
      <c r="K99" s="169"/>
      <c r="L99" s="150"/>
      <c r="M99" s="168" t="s">
        <v>759</v>
      </c>
      <c r="N99" s="211"/>
      <c r="O99" s="155" t="str">
        <f t="shared" si="34"/>
        <v/>
      </c>
      <c r="Q99" s="64" t="str">
        <f t="shared" si="35"/>
        <v/>
      </c>
      <c r="R99" s="64" t="str">
        <f t="shared" si="36"/>
        <v/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0.4576388889</v>
      </c>
      <c r="AE99" s="133">
        <f t="shared" si="41"/>
        <v>0.4770833333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299</v>
      </c>
      <c r="C100" s="117" t="str">
        <f>IF(B100&gt;1,VLOOKUP(B100,DB!$D$4:$E$800,2,0),"")</f>
        <v>A 320</v>
      </c>
      <c r="D100" s="252">
        <v>0.4826388888888889</v>
      </c>
      <c r="E100" s="229" t="b">
        <v>1</v>
      </c>
      <c r="F100" s="119">
        <v>0.5236111111111111</v>
      </c>
      <c r="G100" s="192" t="b">
        <v>1</v>
      </c>
      <c r="H100" s="230" t="s">
        <v>1076</v>
      </c>
      <c r="I100" s="122" t="str">
        <f>IF(K100&gt;1,VLOOKUP(K100,DB!$A$4:$B$500,2,0),"")</f>
        <v>WAHQ</v>
      </c>
      <c r="J100" s="123" t="str">
        <f>IF(L100&gt;1,VLOOKUP(L100,DB!$A$4:$B$500,2,0),"")</f>
        <v>WAHI</v>
      </c>
      <c r="K100" s="124" t="s">
        <v>147</v>
      </c>
      <c r="L100" s="120" t="s">
        <v>245</v>
      </c>
      <c r="M100" s="115" t="str">
        <f>IF(B100&gt;1,VLOOKUP(B100,DB!$D$4:$F$800,3,0),"")</f>
        <v>BATIK AIR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0.4826388889</v>
      </c>
      <c r="AE100" s="133">
        <f t="shared" si="41"/>
        <v>0.5236111111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337" t="s">
        <v>705</v>
      </c>
      <c r="C101" s="338" t="str">
        <f>IF(B101&gt;1,VLOOKUP(B101,DB!$D$4:$E$800,2,0),"")</f>
        <v>CT 680</v>
      </c>
      <c r="D101" s="259">
        <v>0.49236111111111114</v>
      </c>
      <c r="E101" s="231" t="b">
        <v>1</v>
      </c>
      <c r="F101" s="367">
        <v>0.5708333333333333</v>
      </c>
      <c r="G101" s="190" t="b">
        <v>1</v>
      </c>
      <c r="H101" s="228" t="s">
        <v>1092</v>
      </c>
      <c r="I101" s="221" t="s">
        <v>1209</v>
      </c>
      <c r="J101" s="368" t="s">
        <v>1175</v>
      </c>
      <c r="K101" s="169"/>
      <c r="L101" s="150"/>
      <c r="M101" s="337" t="str">
        <f>IF(B101&gt;1,VLOOKUP(B101,DB!$D$4:$F$800,3,0),"")</f>
        <v>JIP</v>
      </c>
      <c r="N101" s="342" t="s">
        <v>1260</v>
      </c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0.4923611111</v>
      </c>
      <c r="AE101" s="133">
        <f t="shared" si="41"/>
        <v>0.5708333333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890</v>
      </c>
      <c r="C102" s="117" t="str">
        <f>IF(B102&gt;1,VLOOKUP(B102,DB!$D$4:$E$800,2,0),"")</f>
        <v>C 208</v>
      </c>
      <c r="D102" s="252">
        <v>0.5034722222222222</v>
      </c>
      <c r="E102" s="229" t="b">
        <v>1</v>
      </c>
      <c r="F102" s="119">
        <v>0.5243055555555556</v>
      </c>
      <c r="G102" s="192" t="b">
        <v>1</v>
      </c>
      <c r="H102" s="230" t="s">
        <v>1148</v>
      </c>
      <c r="I102" s="219" t="s">
        <v>1218</v>
      </c>
      <c r="J102" s="120" t="s">
        <v>1218</v>
      </c>
      <c r="K102" s="124"/>
      <c r="L102" s="120"/>
      <c r="M102" s="115" t="s">
        <v>759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47</v>
      </c>
      <c r="AA102" s="14"/>
      <c r="AD102" s="133">
        <f t="shared" si="40"/>
        <v>0.5034722222</v>
      </c>
      <c r="AE102" s="133">
        <f t="shared" si="41"/>
        <v>0.5243055556</v>
      </c>
    </row>
    <row r="103">
      <c r="A103" s="168">
        <v>86.0</v>
      </c>
      <c r="B103" s="168" t="s">
        <v>72</v>
      </c>
      <c r="C103" s="146" t="str">
        <f>IF(B103&gt;1,VLOOKUP(B103,DB!$D$4:$E$800,2,0),"")</f>
        <v>A 320</v>
      </c>
      <c r="D103" s="259">
        <v>0.5152777777777777</v>
      </c>
      <c r="E103" s="231" t="b">
        <v>1</v>
      </c>
      <c r="F103" s="148">
        <v>0.5611111111111111</v>
      </c>
      <c r="G103" s="190" t="b">
        <v>1</v>
      </c>
      <c r="H103" s="228" t="s">
        <v>1078</v>
      </c>
      <c r="I103" s="152" t="str">
        <f>IF(K103&gt;1,VLOOKUP(K103,DB!$A$4:$B$500,2,0),"")</f>
        <v>WAHS</v>
      </c>
      <c r="J103" s="153" t="str">
        <f>IF(L103&gt;1,VLOOKUP(L103,DB!$A$4:$B$500,2,0),"")</f>
        <v>WARR</v>
      </c>
      <c r="K103" s="169" t="s">
        <v>256</v>
      </c>
      <c r="L103" s="150" t="s">
        <v>198</v>
      </c>
      <c r="M103" s="168" t="str">
        <f>IF(B103&gt;1,VLOOKUP(B103,DB!$D$4:$F$800,3,0),"")</f>
        <v>BATIK AIR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Z102-'24'!Z102</f>
        <v>0</v>
      </c>
      <c r="AC103" s="133"/>
      <c r="AD103" s="133">
        <f t="shared" si="40"/>
        <v>0.5152777778</v>
      </c>
      <c r="AE103" s="133">
        <f t="shared" si="41"/>
        <v>0.5611111111</v>
      </c>
    </row>
    <row r="104">
      <c r="A104" s="115">
        <v>87.0</v>
      </c>
      <c r="B104" s="115" t="s">
        <v>76</v>
      </c>
      <c r="C104" s="117" t="str">
        <f>IF(B104&gt;1,VLOOKUP(B104,DB!$D$4:$E$800,2,0),"")</f>
        <v>A 320</v>
      </c>
      <c r="D104" s="252">
        <v>0.5263888888888889</v>
      </c>
      <c r="E104" s="229" t="b">
        <v>1</v>
      </c>
      <c r="F104" s="119">
        <v>0.5715277777777777</v>
      </c>
      <c r="G104" s="192" t="b">
        <v>1</v>
      </c>
      <c r="H104" s="230" t="s">
        <v>1076</v>
      </c>
      <c r="I104" s="122" t="str">
        <f>IF(K104&gt;1,VLOOKUP(K104,DB!$A$4:$B$500,2,0),"")</f>
        <v>WARR</v>
      </c>
      <c r="J104" s="123" t="str">
        <f>IF(L104&gt;1,VLOOKUP(L104,DB!$A$4:$B$500,2,0),"")</f>
        <v>WIMM</v>
      </c>
      <c r="K104" s="124" t="s">
        <v>218</v>
      </c>
      <c r="L104" s="120" t="s">
        <v>141</v>
      </c>
      <c r="M104" s="115" t="str">
        <f>IF(B104&gt;1,VLOOKUP(B104,DB!$D$4:$F$800,3,0),"")</f>
        <v>BATIK AIR</v>
      </c>
      <c r="N104" s="193"/>
      <c r="O104" s="128" t="str">
        <f t="shared" si="34"/>
        <v/>
      </c>
      <c r="Q104" s="64" t="str">
        <f t="shared" si="35"/>
        <v/>
      </c>
      <c r="R104" s="64" t="str">
        <f t="shared" si="36"/>
        <v/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>
        <f t="shared" si="40"/>
        <v>0.5263888889</v>
      </c>
      <c r="AE104" s="133">
        <f t="shared" si="41"/>
        <v>0.5715277778</v>
      </c>
    </row>
    <row r="105">
      <c r="A105" s="168">
        <v>88.0</v>
      </c>
      <c r="B105" s="168" t="s">
        <v>905</v>
      </c>
      <c r="C105" s="146" t="str">
        <f>IF(B105&gt;1,VLOOKUP(B105,DB!$D$4:$E$800,2,0),"")</f>
        <v>HK 800</v>
      </c>
      <c r="D105" s="259">
        <v>0.5180555555555556</v>
      </c>
      <c r="E105" s="231" t="b">
        <v>1</v>
      </c>
      <c r="F105" s="148"/>
      <c r="G105" s="190" t="b">
        <v>0</v>
      </c>
      <c r="H105" s="228" t="s">
        <v>1135</v>
      </c>
      <c r="I105" s="221" t="s">
        <v>1081</v>
      </c>
      <c r="J105" s="153" t="str">
        <f>IF(L105&gt;1,VLOOKUP(L105,DB!$A$4:$B$500,2,0),"")</f>
        <v/>
      </c>
      <c r="K105" s="169"/>
      <c r="L105" s="150"/>
      <c r="M105" s="168" t="s">
        <v>1138</v>
      </c>
      <c r="N105" s="211"/>
      <c r="O105" s="155" t="str">
        <f t="shared" si="34"/>
        <v>RON</v>
      </c>
      <c r="Q105" s="64" t="str">
        <f t="shared" si="35"/>
        <v>NSA10</v>
      </c>
      <c r="R105" s="64" t="str">
        <f t="shared" si="36"/>
        <v>RON</v>
      </c>
      <c r="S105" s="64" t="str">
        <f t="shared" si="37"/>
        <v>HK 800</v>
      </c>
      <c r="T105" s="64" t="str">
        <f t="shared" si="38"/>
        <v>T7-FCN</v>
      </c>
      <c r="U105" s="64" t="str">
        <f t="shared" si="39"/>
        <v>KARISMA</v>
      </c>
      <c r="AC105" s="133"/>
      <c r="AD105" s="133">
        <f t="shared" si="40"/>
        <v>0.5180555556</v>
      </c>
      <c r="AE105" s="133" t="str">
        <f t="shared" si="41"/>
        <v>-</v>
      </c>
    </row>
    <row r="106">
      <c r="A106" s="115">
        <v>89.0</v>
      </c>
      <c r="B106" s="115" t="s">
        <v>340</v>
      </c>
      <c r="C106" s="117" t="str">
        <f>IF(B106&gt;1,VLOOKUP(B106,DB!$D$4:$E$800,2,0),"")</f>
        <v>ATR 72</v>
      </c>
      <c r="D106" s="252">
        <v>0.5375</v>
      </c>
      <c r="E106" s="229" t="b">
        <v>1</v>
      </c>
      <c r="F106" s="119">
        <v>0.5638888888888889</v>
      </c>
      <c r="G106" s="192" t="b">
        <v>1</v>
      </c>
      <c r="H106" s="230" t="s">
        <v>1080</v>
      </c>
      <c r="I106" s="122" t="str">
        <f>IF(K106&gt;1,VLOOKUP(K106,DB!$A$4:$B$500,2,0),"")</f>
        <v>WAHH</v>
      </c>
      <c r="J106" s="123" t="str">
        <f>IF(L106&gt;1,VLOOKUP(L106,DB!$A$4:$B$500,2,0),"")</f>
        <v>WAHH</v>
      </c>
      <c r="K106" s="124" t="s">
        <v>535</v>
      </c>
      <c r="L106" s="120" t="s">
        <v>533</v>
      </c>
      <c r="M106" s="115" t="str">
        <f>IF(B106&gt;1,VLOOKUP(B106,DB!$D$4:$F$800,3,0),"")</f>
        <v>CITILINK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0.5375</v>
      </c>
      <c r="AE106" s="133">
        <f t="shared" si="41"/>
        <v>0.5638888889</v>
      </c>
    </row>
    <row r="107">
      <c r="A107" s="168">
        <v>90.0</v>
      </c>
      <c r="B107" s="168" t="s">
        <v>1061</v>
      </c>
      <c r="C107" s="146" t="str">
        <f>IF(B107&gt;1,VLOOKUP(B107,DB!$D$4:$E$800,2,0),"")</f>
        <v>C 208</v>
      </c>
      <c r="D107" s="259">
        <v>0.5305555555555556</v>
      </c>
      <c r="E107" s="231" t="b">
        <v>1</v>
      </c>
      <c r="F107" s="148"/>
      <c r="G107" s="190" t="b">
        <v>0</v>
      </c>
      <c r="H107" s="228" t="s">
        <v>1140</v>
      </c>
      <c r="I107" s="221" t="s">
        <v>1218</v>
      </c>
      <c r="J107" s="153" t="str">
        <f>IF(L107&gt;1,VLOOKUP(L107,DB!$A$4:$B$500,2,0),"")</f>
        <v/>
      </c>
      <c r="K107" s="169"/>
      <c r="L107" s="150"/>
      <c r="M107" s="168" t="s">
        <v>759</v>
      </c>
      <c r="N107" s="211"/>
      <c r="O107" s="155" t="str">
        <f t="shared" si="34"/>
        <v>RON</v>
      </c>
      <c r="Q107" s="64" t="str">
        <f t="shared" si="35"/>
        <v>SA03</v>
      </c>
      <c r="R107" s="64" t="str">
        <f t="shared" si="36"/>
        <v>RON</v>
      </c>
      <c r="S107" s="64" t="str">
        <f t="shared" si="37"/>
        <v>C 208</v>
      </c>
      <c r="T107" s="64" t="str">
        <f t="shared" si="38"/>
        <v>PK-SNK</v>
      </c>
      <c r="U107" s="64" t="str">
        <f t="shared" si="39"/>
        <v>PTN</v>
      </c>
      <c r="AC107" s="133"/>
      <c r="AD107" s="133">
        <f t="shared" si="40"/>
        <v>0.5305555556</v>
      </c>
      <c r="AE107" s="133" t="str">
        <f t="shared" si="41"/>
        <v>-</v>
      </c>
    </row>
    <row r="108">
      <c r="A108" s="115">
        <v>91.0</v>
      </c>
      <c r="B108" s="115" t="s">
        <v>775</v>
      </c>
      <c r="C108" s="117" t="str">
        <f>IF(B108&gt;1,VLOOKUP(B108,DB!$D$4:$E$800,2,0),"")</f>
        <v>AVANTI</v>
      </c>
      <c r="D108" s="252">
        <v>0.5472222222222223</v>
      </c>
      <c r="E108" s="229" t="b">
        <v>1</v>
      </c>
      <c r="F108" s="119">
        <v>0.5798611111111112</v>
      </c>
      <c r="G108" s="192" t="b">
        <v>1</v>
      </c>
      <c r="H108" s="230" t="s">
        <v>1075</v>
      </c>
      <c r="I108" s="219" t="s">
        <v>1133</v>
      </c>
      <c r="J108" s="120" t="s">
        <v>592</v>
      </c>
      <c r="K108" s="124"/>
      <c r="L108" s="120"/>
      <c r="M108" s="115" t="str">
        <f>IF(B108&gt;1,VLOOKUP(B108,DB!$D$4:$F$800,3,0),"")</f>
        <v>SUSI AIR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0.5472222222</v>
      </c>
      <c r="AE108" s="133">
        <f t="shared" si="41"/>
        <v>0.5798611111</v>
      </c>
    </row>
    <row r="109">
      <c r="A109" s="168">
        <v>92.0</v>
      </c>
      <c r="B109" s="168" t="s">
        <v>751</v>
      </c>
      <c r="C109" s="146" t="str">
        <f>IF(B109&gt;1,VLOOKUP(B109,DB!$D$4:$E$800,2,0),"")</f>
        <v>GLEX</v>
      </c>
      <c r="D109" s="259">
        <v>0.5486111111111112</v>
      </c>
      <c r="E109" s="231" t="b">
        <v>1</v>
      </c>
      <c r="F109" s="148">
        <v>0.5930555555555556</v>
      </c>
      <c r="G109" s="190" t="b">
        <v>1</v>
      </c>
      <c r="H109" s="228" t="s">
        <v>1087</v>
      </c>
      <c r="I109" s="221" t="s">
        <v>1149</v>
      </c>
      <c r="J109" s="150" t="s">
        <v>1178</v>
      </c>
      <c r="K109" s="169"/>
      <c r="L109" s="150"/>
      <c r="M109" s="168" t="str">
        <f>IF(B109&gt;1,VLOOKUP(B109,DB!$D$4:$F$800,3,0),"")</f>
        <v>PREMI</v>
      </c>
      <c r="N109" s="200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0.5486111111</v>
      </c>
      <c r="AE109" s="133">
        <f t="shared" si="41"/>
        <v>0.5930555556</v>
      </c>
    </row>
    <row r="110">
      <c r="A110" s="115">
        <v>93.0</v>
      </c>
      <c r="B110" s="115" t="s">
        <v>186</v>
      </c>
      <c r="C110" s="117" t="str">
        <f>IF(B110&gt;1,VLOOKUP(B110,DB!$D$4:$E$800,2,0),"")</f>
        <v>A 320</v>
      </c>
      <c r="D110" s="252">
        <v>0.5611111111111111</v>
      </c>
      <c r="E110" s="229" t="b">
        <v>1</v>
      </c>
      <c r="F110" s="119">
        <v>0.6048611111111111</v>
      </c>
      <c r="G110" s="192" t="b">
        <v>1</v>
      </c>
      <c r="H110" s="230" t="s">
        <v>1077</v>
      </c>
      <c r="I110" s="122" t="str">
        <f>IF(K110&gt;1,VLOOKUP(K110,DB!$A$4:$B$500,2,0),"")</f>
        <v>WAHQ</v>
      </c>
      <c r="J110" s="123" t="str">
        <f>IF(L110&gt;1,VLOOKUP(L110,DB!$A$4:$B$500,2,0),"")</f>
        <v>WAHS</v>
      </c>
      <c r="K110" s="124" t="s">
        <v>235</v>
      </c>
      <c r="L110" s="120" t="s">
        <v>262</v>
      </c>
      <c r="M110" s="115" t="str">
        <f>IF(B110&gt;1,VLOOKUP(B110,DB!$D$4:$F$800,3,0),"")</f>
        <v>BATIK AIR</v>
      </c>
      <c r="N110" s="220"/>
      <c r="O110" s="128" t="str">
        <f t="shared" si="34"/>
        <v/>
      </c>
      <c r="Q110" s="64" t="str">
        <f t="shared" si="35"/>
        <v/>
      </c>
      <c r="R110" s="64" t="str">
        <f t="shared" si="36"/>
        <v/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>
        <f t="shared" si="40"/>
        <v>0.5611111111</v>
      </c>
      <c r="AE110" s="133">
        <f t="shared" si="41"/>
        <v>0.6048611111</v>
      </c>
    </row>
    <row r="111">
      <c r="A111" s="168">
        <v>94.0</v>
      </c>
      <c r="B111" s="168" t="s">
        <v>823</v>
      </c>
      <c r="C111" s="146" t="str">
        <f>IF(B111&gt;1,VLOOKUP(B111,DB!$D$4:$E$800,2,0),"")</f>
        <v>B 733</v>
      </c>
      <c r="D111" s="259">
        <v>0.5645833333333333</v>
      </c>
      <c r="E111" s="231" t="b">
        <v>1</v>
      </c>
      <c r="F111" s="148">
        <v>0.6368055555555555</v>
      </c>
      <c r="G111" s="190" t="b">
        <v>1</v>
      </c>
      <c r="H111" s="228" t="s">
        <v>1101</v>
      </c>
      <c r="I111" s="152" t="str">
        <f>IF(K111&gt;1,VLOOKUP(K111,DB!$A$4:$B$500,2,0),"")</f>
        <v>WIDN</v>
      </c>
      <c r="J111" s="153" t="str">
        <f>IF(L111&gt;1,VLOOKUP(L111,DB!$A$4:$B$500,2,0),"")</f>
        <v>WAOO</v>
      </c>
      <c r="K111" s="169" t="s">
        <v>316</v>
      </c>
      <c r="L111" s="150" t="s">
        <v>341</v>
      </c>
      <c r="M111" s="168" t="str">
        <f>IF(B111&gt;1,VLOOKUP(B111,DB!$D$4:$F$800,3,0),"")</f>
        <v>TRIGANA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0.5645833333</v>
      </c>
      <c r="AE111" s="133">
        <f t="shared" si="41"/>
        <v>0.6368055556</v>
      </c>
    </row>
    <row r="112">
      <c r="A112" s="115">
        <v>95.0</v>
      </c>
      <c r="B112" s="115" t="s">
        <v>305</v>
      </c>
      <c r="C112" s="117" t="str">
        <f>IF(B112&gt;1,VLOOKUP(B112,DB!$D$4:$E$800,2,0),"")</f>
        <v>A 320</v>
      </c>
      <c r="D112" s="252">
        <v>0.5673611111111111</v>
      </c>
      <c r="E112" s="229" t="b">
        <v>1</v>
      </c>
      <c r="F112" s="119">
        <v>0.60625</v>
      </c>
      <c r="G112" s="192" t="b">
        <v>1</v>
      </c>
      <c r="H112" s="230" t="s">
        <v>1078</v>
      </c>
      <c r="I112" s="122" t="str">
        <f>IF(K112&gt;1,VLOOKUP(K112,DB!$A$4:$B$500,2,0),"")</f>
        <v>WADD</v>
      </c>
      <c r="J112" s="123" t="str">
        <f>IF(L112&gt;1,VLOOKUP(L112,DB!$A$4:$B$500,2,0),"")</f>
        <v>WIEE</v>
      </c>
      <c r="K112" s="124" t="s">
        <v>189</v>
      </c>
      <c r="L112" s="120" t="s">
        <v>183</v>
      </c>
      <c r="M112" s="115" t="str">
        <f>IF(B112&gt;1,VLOOKUP(B112,DB!$D$4:$F$800,3,0),"")</f>
        <v>BATIK AIR</v>
      </c>
      <c r="N112" s="193"/>
      <c r="O112" s="128" t="str">
        <f t="shared" si="34"/>
        <v/>
      </c>
      <c r="Q112" s="64" t="str">
        <f t="shared" si="35"/>
        <v/>
      </c>
      <c r="R112" s="64" t="str">
        <f t="shared" si="36"/>
        <v/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>
        <f t="shared" si="40"/>
        <v>0.5673611111</v>
      </c>
      <c r="AE112" s="133">
        <f t="shared" si="41"/>
        <v>0.60625</v>
      </c>
    </row>
    <row r="113">
      <c r="A113" s="168">
        <v>96.0</v>
      </c>
      <c r="B113" s="168" t="s">
        <v>391</v>
      </c>
      <c r="C113" s="146" t="str">
        <f>IF(B113&gt;1,VLOOKUP(B113,DB!$D$4:$E$800,2,0),"")</f>
        <v>A 320</v>
      </c>
      <c r="D113" s="259">
        <v>0.5743055555555555</v>
      </c>
      <c r="E113" s="231" t="b">
        <v>1</v>
      </c>
      <c r="F113" s="148">
        <v>0.6104166666666667</v>
      </c>
      <c r="G113" s="190" t="b">
        <v>1</v>
      </c>
      <c r="H113" s="228" t="s">
        <v>1080</v>
      </c>
      <c r="I113" s="152" t="str">
        <f>IF(K113&gt;1,VLOOKUP(K113,DB!$A$4:$B$500,2,0),"")</f>
        <v>WIPP</v>
      </c>
      <c r="J113" s="153" t="str">
        <f>IF(L113&gt;1,VLOOKUP(L113,DB!$A$4:$B$500,2,0),"")</f>
        <v>WARR</v>
      </c>
      <c r="K113" s="169" t="s">
        <v>465</v>
      </c>
      <c r="L113" s="150" t="s">
        <v>495</v>
      </c>
      <c r="M113" s="168" t="str">
        <f>IF(B113&gt;1,VLOOKUP(B113,DB!$D$4:$F$800,3,0),"")</f>
        <v>CITILINK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0.5743055556</v>
      </c>
      <c r="AE113" s="133">
        <f t="shared" si="41"/>
        <v>0.6104166667</v>
      </c>
    </row>
    <row r="114">
      <c r="A114" s="115">
        <v>97.0</v>
      </c>
      <c r="B114" s="115" t="s">
        <v>827</v>
      </c>
      <c r="C114" s="117" t="str">
        <f>IF(B114&gt;1,VLOOKUP(B114,DB!$D$4:$E$800,2,0),"")</f>
        <v>B 733</v>
      </c>
      <c r="D114" s="252">
        <v>0.6152777777777778</v>
      </c>
      <c r="E114" s="229" t="b">
        <v>1</v>
      </c>
      <c r="F114" s="119">
        <v>0.69375</v>
      </c>
      <c r="G114" s="192" t="b">
        <v>1</v>
      </c>
      <c r="H114" s="230" t="s">
        <v>1097</v>
      </c>
      <c r="I114" s="122" t="str">
        <f>IF(K114&gt;1,VLOOKUP(K114,DB!$A$4:$B$500,2,0),"")</f>
        <v>WAGG</v>
      </c>
      <c r="J114" s="123" t="str">
        <f>IF(L114&gt;1,VLOOKUP(L114,DB!$A$4:$B$500,2,0),"")</f>
        <v>WIOO</v>
      </c>
      <c r="K114" s="124" t="s">
        <v>304</v>
      </c>
      <c r="L114" s="120" t="s">
        <v>382</v>
      </c>
      <c r="M114" s="115" t="str">
        <f>IF(B114&gt;1,VLOOKUP(B114,DB!$D$4:$F$800,3,0),"")</f>
        <v>TRIGANA</v>
      </c>
      <c r="N114" s="193"/>
      <c r="O114" s="128" t="str">
        <f t="shared" si="34"/>
        <v/>
      </c>
      <c r="Q114" s="64" t="str">
        <f t="shared" si="35"/>
        <v/>
      </c>
      <c r="R114" s="64" t="str">
        <f t="shared" si="36"/>
        <v/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>
        <f t="shared" si="40"/>
        <v>0.6152777778</v>
      </c>
      <c r="AE114" s="133">
        <f t="shared" si="41"/>
        <v>0.69375</v>
      </c>
    </row>
    <row r="115">
      <c r="A115" s="168">
        <v>98.0</v>
      </c>
      <c r="B115" s="168" t="s">
        <v>352</v>
      </c>
      <c r="C115" s="146" t="str">
        <f>IF(B115&gt;1,VLOOKUP(B115,DB!$D$4:$E$800,2,0),"")</f>
        <v>A 320</v>
      </c>
      <c r="D115" s="259">
        <v>0.6</v>
      </c>
      <c r="E115" s="231" t="b">
        <v>1</v>
      </c>
      <c r="F115" s="148">
        <v>0.6895833333333333</v>
      </c>
      <c r="G115" s="190" t="b">
        <v>1</v>
      </c>
      <c r="H115" s="228" t="s">
        <v>1084</v>
      </c>
      <c r="I115" s="152" t="str">
        <f>IF(K115&gt;1,VLOOKUP(K115,DB!$A$4:$B$500,2,0),"")</f>
        <v>WAHI</v>
      </c>
      <c r="J115" s="153" t="str">
        <f>IF(L115&gt;1,VLOOKUP(L115,DB!$A$4:$B$500,2,0),"")</f>
        <v>WIMM</v>
      </c>
      <c r="K115" s="169" t="s">
        <v>469</v>
      </c>
      <c r="L115" s="150" t="s">
        <v>439</v>
      </c>
      <c r="M115" s="168" t="str">
        <f>IF(B115&gt;1,VLOOKUP(B115,DB!$D$4:$F$800,3,0),"")</f>
        <v>CITILINK</v>
      </c>
      <c r="N115" s="211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0.6</v>
      </c>
      <c r="AE115" s="133">
        <f t="shared" si="41"/>
        <v>0.6895833333</v>
      </c>
    </row>
    <row r="116">
      <c r="A116" s="115">
        <v>99.0</v>
      </c>
      <c r="B116" s="115" t="s">
        <v>310</v>
      </c>
      <c r="C116" s="117" t="str">
        <f>IF(B116&gt;1,VLOOKUP(B116,DB!$D$4:$E$800,2,0),"")</f>
        <v>A 320</v>
      </c>
      <c r="D116" s="252">
        <v>0.6104166666666667</v>
      </c>
      <c r="E116" s="229" t="b">
        <v>1</v>
      </c>
      <c r="F116" s="119">
        <v>0.6631944444444444</v>
      </c>
      <c r="G116" s="192" t="b">
        <v>1</v>
      </c>
      <c r="H116" s="230" t="s">
        <v>1076</v>
      </c>
      <c r="I116" s="122" t="str">
        <f>IF(K116&gt;1,VLOOKUP(K116,DB!$A$4:$B$500,2,0),"")</f>
        <v>WARA</v>
      </c>
      <c r="J116" s="123" t="str">
        <f>IF(L116&gt;1,VLOOKUP(L116,DB!$A$4:$B$500,2,0),"")</f>
        <v>WADD</v>
      </c>
      <c r="K116" s="124" t="s">
        <v>269</v>
      </c>
      <c r="L116" s="120" t="s">
        <v>196</v>
      </c>
      <c r="M116" s="115" t="str">
        <f>IF(B116&gt;1,VLOOKUP(B116,DB!$D$4:$F$800,3,0),"")</f>
        <v>BATIK AIR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0.6104166667</v>
      </c>
      <c r="AE116" s="133">
        <f t="shared" si="41"/>
        <v>0.6631944444</v>
      </c>
    </row>
    <row r="117">
      <c r="A117" s="168">
        <v>100.0</v>
      </c>
      <c r="B117" s="168" t="s">
        <v>1059</v>
      </c>
      <c r="C117" s="146" t="str">
        <f>IF(B117&gt;1,VLOOKUP(B117,DB!$D$4:$E$800,2,0),"")</f>
        <v>G 500</v>
      </c>
      <c r="D117" s="259">
        <v>0.6041666666666666</v>
      </c>
      <c r="E117" s="231" t="b">
        <v>1</v>
      </c>
      <c r="F117" s="148">
        <v>0.6416666666666667</v>
      </c>
      <c r="G117" s="190" t="b">
        <v>1</v>
      </c>
      <c r="H117" s="228" t="s">
        <v>1096</v>
      </c>
      <c r="I117" s="221" t="s">
        <v>1178</v>
      </c>
      <c r="J117" s="150" t="s">
        <v>1171</v>
      </c>
      <c r="K117" s="169"/>
      <c r="L117" s="150"/>
      <c r="M117" s="168" t="str">
        <f>IF(B117&gt;1,VLOOKUP(B117,DB!$D$4:$F$800,3,0),"")</f>
        <v>JIP</v>
      </c>
      <c r="N117" s="200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0.6041666667</v>
      </c>
      <c r="AE117" s="133">
        <f t="shared" si="41"/>
        <v>0.6416666667</v>
      </c>
    </row>
    <row r="118">
      <c r="A118" s="115">
        <v>101.0</v>
      </c>
      <c r="B118" s="246" t="s">
        <v>757</v>
      </c>
      <c r="C118" s="242" t="str">
        <f>IF(B118&gt;1,VLOOKUP(B118,DB!$D$4:$E$800,2,0),"")</f>
        <v>BBJ 2</v>
      </c>
      <c r="D118" s="252">
        <v>0.5486111111111112</v>
      </c>
      <c r="E118" s="229" t="b">
        <v>1</v>
      </c>
      <c r="F118" s="243">
        <v>0.6875</v>
      </c>
      <c r="G118" s="192" t="b">
        <v>1</v>
      </c>
      <c r="H118" s="230" t="s">
        <v>1273</v>
      </c>
      <c r="I118" s="219" t="s">
        <v>1145</v>
      </c>
      <c r="J118" s="245" t="s">
        <v>1175</v>
      </c>
      <c r="K118" s="124"/>
      <c r="L118" s="120"/>
      <c r="M118" s="246" t="str">
        <f>IF(B118&gt;1,VLOOKUP(B118,DB!$D$4:$F$800,3,0),"")</f>
        <v>PTN</v>
      </c>
      <c r="N118" s="247" t="s">
        <v>1329</v>
      </c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0.5486111111</v>
      </c>
      <c r="AE118" s="133">
        <f t="shared" si="41"/>
        <v>0.6875</v>
      </c>
    </row>
    <row r="119">
      <c r="A119" s="168">
        <v>102.0</v>
      </c>
      <c r="B119" s="168" t="s">
        <v>890</v>
      </c>
      <c r="C119" s="146" t="str">
        <f>IF(B119&gt;1,VLOOKUP(B119,DB!$D$4:$E$800,2,0),"")</f>
        <v>C 208</v>
      </c>
      <c r="D119" s="259">
        <v>0.5951388888888889</v>
      </c>
      <c r="E119" s="231" t="b">
        <v>1</v>
      </c>
      <c r="F119" s="148"/>
      <c r="G119" s="190" t="b">
        <v>0</v>
      </c>
      <c r="H119" s="228" t="s">
        <v>1148</v>
      </c>
      <c r="I119" s="221" t="s">
        <v>1218</v>
      </c>
      <c r="J119" s="153" t="str">
        <f>IF(L119&gt;1,VLOOKUP(L119,DB!$A$4:$B$500,2,0),"")</f>
        <v/>
      </c>
      <c r="K119" s="169"/>
      <c r="L119" s="150"/>
      <c r="M119" s="168" t="s">
        <v>759</v>
      </c>
      <c r="N119" s="200"/>
      <c r="O119" s="155" t="str">
        <f t="shared" si="34"/>
        <v>RON</v>
      </c>
      <c r="Q119" s="64" t="str">
        <f t="shared" si="35"/>
        <v>SA02</v>
      </c>
      <c r="R119" s="64" t="str">
        <f t="shared" si="36"/>
        <v>RON</v>
      </c>
      <c r="S119" s="64" t="str">
        <f t="shared" si="37"/>
        <v>C 208</v>
      </c>
      <c r="T119" s="64" t="str">
        <f t="shared" si="38"/>
        <v>PK-SNM</v>
      </c>
      <c r="U119" s="64" t="str">
        <f t="shared" si="39"/>
        <v>PTN</v>
      </c>
      <c r="AC119" s="133"/>
      <c r="AD119" s="133">
        <f t="shared" si="40"/>
        <v>0.5951388889</v>
      </c>
      <c r="AE119" s="133" t="str">
        <f t="shared" si="41"/>
        <v>-</v>
      </c>
    </row>
    <row r="120">
      <c r="A120" s="115">
        <v>103.0</v>
      </c>
      <c r="B120" s="115" t="s">
        <v>778</v>
      </c>
      <c r="C120" s="117" t="str">
        <f>IF(B120&gt;1,VLOOKUP(B120,DB!$D$4:$E$800,2,0),"")</f>
        <v>C 208</v>
      </c>
      <c r="D120" s="252">
        <v>0.6256944444444444</v>
      </c>
      <c r="E120" s="229" t="b">
        <v>1</v>
      </c>
      <c r="F120" s="119">
        <v>0.6402777777777777</v>
      </c>
      <c r="G120" s="192" t="b">
        <v>1</v>
      </c>
      <c r="H120" s="230" t="s">
        <v>1075</v>
      </c>
      <c r="I120" s="122" t="str">
        <f>IF(K120&gt;1,VLOOKUP(K120,DB!$A$4:$B$500,2,0),"")</f>
        <v>WICN</v>
      </c>
      <c r="J120" s="123" t="str">
        <f>IF(L120&gt;1,VLOOKUP(L120,DB!$A$4:$B$500,2,0),"")</f>
        <v>WICN</v>
      </c>
      <c r="K120" s="124" t="s">
        <v>602</v>
      </c>
      <c r="L120" s="120" t="s">
        <v>600</v>
      </c>
      <c r="M120" s="115" t="str">
        <f>IF(B120&gt;1,VLOOKUP(B120,DB!$D$4:$F$800,3,0),"")</f>
        <v>SUSI AIR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0.6256944444</v>
      </c>
      <c r="AE120" s="133">
        <f t="shared" si="41"/>
        <v>0.6402777778</v>
      </c>
    </row>
    <row r="121">
      <c r="A121" s="168">
        <v>104.0</v>
      </c>
      <c r="B121" s="168" t="s">
        <v>420</v>
      </c>
      <c r="C121" s="146" t="str">
        <f>IF(B121&gt;1,VLOOKUP(B121,DB!$D$4:$E$800,2,0),"")</f>
        <v>A 320</v>
      </c>
      <c r="D121" s="259">
        <v>0.6715277777777777</v>
      </c>
      <c r="E121" s="231" t="b">
        <v>1</v>
      </c>
      <c r="F121" s="148">
        <v>0.8180555555555555</v>
      </c>
      <c r="G121" s="190" t="b">
        <v>1</v>
      </c>
      <c r="H121" s="228" t="s">
        <v>1080</v>
      </c>
      <c r="I121" s="152" t="str">
        <f>IF(K121&gt;1,VLOOKUP(K121,DB!$A$4:$B$500,2,0),"")</f>
        <v>WARA</v>
      </c>
      <c r="J121" s="153" t="str">
        <f>IF(L121&gt;1,VLOOKUP(L121,DB!$A$4:$B$500,2,0),"")</f>
        <v>WARR</v>
      </c>
      <c r="K121" s="169" t="s">
        <v>485</v>
      </c>
      <c r="L121" s="150" t="s">
        <v>491</v>
      </c>
      <c r="M121" s="168" t="str">
        <f>IF(B121&gt;1,VLOOKUP(B121,DB!$D$4:$F$800,3,0),"")</f>
        <v>CITILINK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0.6715277778</v>
      </c>
      <c r="AE121" s="133">
        <f t="shared" si="41"/>
        <v>0.8180555556</v>
      </c>
    </row>
    <row r="122">
      <c r="A122" s="115">
        <v>105.0</v>
      </c>
      <c r="B122" s="115" t="s">
        <v>312</v>
      </c>
      <c r="C122" s="117" t="str">
        <f>IF(B122&gt;1,VLOOKUP(B122,DB!$D$4:$E$800,2,0),"")</f>
        <v>A 320</v>
      </c>
      <c r="D122" s="252">
        <v>0.675</v>
      </c>
      <c r="E122" s="229" t="b">
        <v>1</v>
      </c>
      <c r="F122" s="119">
        <v>0.7409722222222223</v>
      </c>
      <c r="G122" s="192" t="b">
        <v>1</v>
      </c>
      <c r="H122" s="230" t="s">
        <v>1079</v>
      </c>
      <c r="I122" s="122" t="str">
        <f>IF(K122&gt;1,VLOOKUP(K122,DB!$A$4:$B$500,2,0),"")</f>
        <v>WARR</v>
      </c>
      <c r="J122" s="123" t="str">
        <f>IF(L122&gt;1,VLOOKUP(L122,DB!$A$4:$B$500,2,0),"")</f>
        <v>WAHI</v>
      </c>
      <c r="K122" s="124" t="s">
        <v>214</v>
      </c>
      <c r="L122" s="120" t="s">
        <v>249</v>
      </c>
      <c r="M122" s="115" t="str">
        <f>IF(B122&gt;1,VLOOKUP(B122,DB!$D$4:$F$800,3,0),"")</f>
        <v>BATIK AIR</v>
      </c>
      <c r="N122" s="193"/>
      <c r="O122" s="128" t="str">
        <f t="shared" si="34"/>
        <v/>
      </c>
      <c r="Q122" s="64" t="str">
        <f t="shared" si="35"/>
        <v/>
      </c>
      <c r="R122" s="64" t="str">
        <f t="shared" si="36"/>
        <v/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>
        <f t="shared" si="40"/>
        <v>0.675</v>
      </c>
      <c r="AE122" s="133">
        <f t="shared" si="41"/>
        <v>0.7409722222</v>
      </c>
    </row>
    <row r="123">
      <c r="A123" s="168">
        <v>106.0</v>
      </c>
      <c r="B123" s="168" t="s">
        <v>559</v>
      </c>
      <c r="C123" s="146" t="str">
        <f>IF(B123&gt;1,VLOOKUP(B123,DB!$D$4:$E$800,2,0),"")</f>
        <v>B 738</v>
      </c>
      <c r="D123" s="259">
        <v>0.7006944444444444</v>
      </c>
      <c r="E123" s="231" t="b">
        <v>1</v>
      </c>
      <c r="F123" s="148">
        <v>0.7381944444444445</v>
      </c>
      <c r="G123" s="190" t="b">
        <v>1</v>
      </c>
      <c r="H123" s="228" t="s">
        <v>1087</v>
      </c>
      <c r="I123" s="152" t="str">
        <f>IF(K123&gt;1,VLOOKUP(K123,DB!$A$4:$B$500,2,0),"")</f>
        <v>WARR</v>
      </c>
      <c r="J123" s="153" t="str">
        <f>IF(L123&gt;1,VLOOKUP(L123,DB!$A$4:$B$500,2,0),"")</f>
        <v>WIEE</v>
      </c>
      <c r="K123" s="169" t="s">
        <v>77</v>
      </c>
      <c r="L123" s="150" t="s">
        <v>69</v>
      </c>
      <c r="M123" s="168" t="str">
        <f>IF(B123&gt;1,VLOOKUP(B123,DB!$D$4:$F$800,3,0),"")</f>
        <v>GARUDA</v>
      </c>
      <c r="N123" s="200"/>
      <c r="O123" s="155" t="str">
        <f t="shared" si="34"/>
        <v/>
      </c>
      <c r="Q123" s="64" t="str">
        <f t="shared" si="35"/>
        <v/>
      </c>
      <c r="R123" s="64" t="str">
        <f t="shared" si="36"/>
        <v/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>
        <f t="shared" si="40"/>
        <v>0.7006944444</v>
      </c>
      <c r="AE123" s="133">
        <f t="shared" si="41"/>
        <v>0.7381944444</v>
      </c>
    </row>
    <row r="124">
      <c r="A124" s="115">
        <v>107.0</v>
      </c>
      <c r="B124" s="115" t="s">
        <v>739</v>
      </c>
      <c r="C124" s="117" t="str">
        <f>IF(B124&gt;1,VLOOKUP(B124,DB!$D$4:$E$800,2,0),"")</f>
        <v>GLEX</v>
      </c>
      <c r="D124" s="252">
        <v>0.6409722222222223</v>
      </c>
      <c r="E124" s="229" t="b">
        <v>1</v>
      </c>
      <c r="F124" s="119">
        <v>0.6930555555555555</v>
      </c>
      <c r="G124" s="192" t="b">
        <v>1</v>
      </c>
      <c r="H124" s="230" t="s">
        <v>1092</v>
      </c>
      <c r="I124" s="219" t="s">
        <v>1171</v>
      </c>
      <c r="J124" s="120" t="s">
        <v>190</v>
      </c>
      <c r="K124" s="124"/>
      <c r="L124" s="125"/>
      <c r="M124" s="115" t="str">
        <f>IF(B124&gt;1,VLOOKUP(B124,DB!$D$4:$F$800,3,0),"")</f>
        <v>PREMI</v>
      </c>
      <c r="N124" s="193"/>
      <c r="O124" s="128" t="str">
        <f t="shared" si="34"/>
        <v/>
      </c>
      <c r="Q124" s="64" t="str">
        <f t="shared" si="35"/>
        <v/>
      </c>
      <c r="R124" s="64" t="str">
        <f t="shared" si="36"/>
        <v/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>
        <f t="shared" si="40"/>
        <v>0.6409722222</v>
      </c>
      <c r="AE124" s="133">
        <f t="shared" si="41"/>
        <v>0.6930555556</v>
      </c>
    </row>
    <row r="125">
      <c r="A125" s="168">
        <v>108.0</v>
      </c>
      <c r="B125" s="337" t="s">
        <v>340</v>
      </c>
      <c r="C125" s="338" t="str">
        <f>IF(B125&gt;1,VLOOKUP(B125,DB!$D$4:$E$800,2,0),"")</f>
        <v>ATR 72</v>
      </c>
      <c r="D125" s="339">
        <v>0.7076388888888889</v>
      </c>
      <c r="E125" s="231" t="b">
        <v>1</v>
      </c>
      <c r="F125" s="148">
        <v>0.7347222222222223</v>
      </c>
      <c r="G125" s="190" t="b">
        <v>1</v>
      </c>
      <c r="H125" s="228" t="s">
        <v>1100</v>
      </c>
      <c r="I125" s="340" t="str">
        <f>IF(K125&gt;1,VLOOKUP(K125,DB!$A$4:$B$500,2,0),"")</f>
        <v>WAHH</v>
      </c>
      <c r="J125" s="153" t="str">
        <f>IF(L125&gt;1,VLOOKUP(L125,DB!$A$4:$B$500,2,0),"")</f>
        <v>WIPO</v>
      </c>
      <c r="K125" s="341" t="s">
        <v>539</v>
      </c>
      <c r="L125" s="150" t="s">
        <v>549</v>
      </c>
      <c r="M125" s="337" t="str">
        <f>IF(B125&gt;1,VLOOKUP(B125,DB!$D$4:$F$800,3,0),"")</f>
        <v>CITILINK</v>
      </c>
      <c r="N125" s="342" t="s">
        <v>1402</v>
      </c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0.7076388889</v>
      </c>
      <c r="AE125" s="133">
        <f t="shared" si="41"/>
        <v>0.7347222222</v>
      </c>
    </row>
    <row r="126">
      <c r="A126" s="115">
        <v>109.0</v>
      </c>
      <c r="B126" s="246" t="s">
        <v>78</v>
      </c>
      <c r="C126" s="242" t="str">
        <f>IF(B126&gt;1,VLOOKUP(B126,DB!$D$4:$E$800,2,0),"")</f>
        <v>A 320</v>
      </c>
      <c r="D126" s="252">
        <v>0.7138888888888889</v>
      </c>
      <c r="E126" s="229" t="b">
        <v>1</v>
      </c>
      <c r="F126" s="243">
        <v>0.7486111111111111</v>
      </c>
      <c r="G126" s="192" t="b">
        <v>1</v>
      </c>
      <c r="H126" s="230" t="s">
        <v>1077</v>
      </c>
      <c r="I126" s="122" t="str">
        <f>IF(K126&gt;1,VLOOKUP(K126,DB!$A$4:$B$500,2,0),"")</f>
        <v>WIPP</v>
      </c>
      <c r="J126" s="244" t="str">
        <f>IF(L126&gt;1,VLOOKUP(L126,DB!$A$4:$B$500,2,0),"")</f>
        <v>WARR</v>
      </c>
      <c r="K126" s="124" t="s">
        <v>155</v>
      </c>
      <c r="L126" s="245" t="s">
        <v>202</v>
      </c>
      <c r="M126" s="246" t="str">
        <f>IF(B126&gt;1,VLOOKUP(B126,DB!$D$4:$F$800,3,0),"")</f>
        <v>BATIK AIR</v>
      </c>
      <c r="N126" s="247" t="s">
        <v>1196</v>
      </c>
      <c r="O126" s="128" t="str">
        <f t="shared" si="34"/>
        <v/>
      </c>
      <c r="Q126" s="64" t="str">
        <f t="shared" si="35"/>
        <v/>
      </c>
      <c r="R126" s="64" t="str">
        <f t="shared" si="36"/>
        <v/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>
        <f t="shared" si="40"/>
        <v>0.7138888889</v>
      </c>
      <c r="AE126" s="133">
        <f t="shared" si="41"/>
        <v>0.7486111111</v>
      </c>
    </row>
    <row r="127">
      <c r="A127" s="168">
        <v>110.0</v>
      </c>
      <c r="B127" s="168" t="s">
        <v>436</v>
      </c>
      <c r="C127" s="146" t="str">
        <f>IF(B127&gt;1,VLOOKUP(B127,DB!$D$4:$E$800,2,0),"")</f>
        <v>A 320</v>
      </c>
      <c r="D127" s="259">
        <v>0.7236111111111111</v>
      </c>
      <c r="E127" s="231" t="b">
        <v>1</v>
      </c>
      <c r="F127" s="148">
        <v>0.7451388888888889</v>
      </c>
      <c r="G127" s="190" t="b">
        <v>1</v>
      </c>
      <c r="H127" s="228" t="s">
        <v>1084</v>
      </c>
      <c r="I127" s="152" t="str">
        <f>IF(K127&gt;1,VLOOKUP(K127,DB!$A$4:$B$500,2,0),"")</f>
        <v>WADD</v>
      </c>
      <c r="J127" s="153" t="str">
        <f>IF(L127&gt;1,VLOOKUP(L127,DB!$A$4:$B$500,2,0),"")</f>
        <v>WADD</v>
      </c>
      <c r="K127" s="169" t="s">
        <v>518</v>
      </c>
      <c r="L127" s="150" t="s">
        <v>516</v>
      </c>
      <c r="M127" s="168" t="str">
        <f>IF(B127&gt;1,VLOOKUP(B127,DB!$D$4:$F$800,3,0),"")</f>
        <v>CITILINK</v>
      </c>
      <c r="N127" s="200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0.7236111111</v>
      </c>
      <c r="AE127" s="133">
        <f t="shared" si="41"/>
        <v>0.7451388889</v>
      </c>
    </row>
    <row r="128">
      <c r="A128" s="115">
        <v>111.0</v>
      </c>
      <c r="B128" s="115" t="s">
        <v>870</v>
      </c>
      <c r="C128" s="117" t="str">
        <f>IF(B128&gt;1,VLOOKUP(B128,DB!$D$4:$E$800,2,0),"")</f>
        <v>PH 300</v>
      </c>
      <c r="D128" s="252">
        <v>0.7097222222222223</v>
      </c>
      <c r="E128" s="229" t="b">
        <v>1</v>
      </c>
      <c r="F128" s="119">
        <v>0.7270833333333333</v>
      </c>
      <c r="G128" s="192" t="b">
        <v>1</v>
      </c>
      <c r="H128" s="230" t="s">
        <v>1081</v>
      </c>
      <c r="I128" s="219" t="s">
        <v>1175</v>
      </c>
      <c r="J128" s="120" t="s">
        <v>1184</v>
      </c>
      <c r="K128" s="124"/>
      <c r="L128" s="125"/>
      <c r="M128" s="115" t="s">
        <v>1138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0.7097222222</v>
      </c>
      <c r="AE128" s="133">
        <f t="shared" si="41"/>
        <v>0.7270833333</v>
      </c>
    </row>
    <row r="129">
      <c r="A129" s="168">
        <v>112.0</v>
      </c>
      <c r="B129" s="168" t="s">
        <v>299</v>
      </c>
      <c r="C129" s="146" t="str">
        <f>IF(B129&gt;1,VLOOKUP(B129,DB!$D$4:$E$800,2,0),"")</f>
        <v>A 320</v>
      </c>
      <c r="D129" s="259">
        <v>0.7013888888888888</v>
      </c>
      <c r="E129" s="231" t="b">
        <v>1</v>
      </c>
      <c r="F129" s="148">
        <v>0.7347222222222223</v>
      </c>
      <c r="G129" s="190" t="b">
        <v>1</v>
      </c>
      <c r="H129" s="228" t="s">
        <v>1076</v>
      </c>
      <c r="I129" s="152" t="str">
        <f>IF(K129&gt;1,VLOOKUP(K129,DB!$A$4:$B$500,2,0),"")</f>
        <v>WAHI</v>
      </c>
      <c r="J129" s="153" t="str">
        <f>IF(L129&gt;1,VLOOKUP(L129,DB!$A$4:$B$500,2,0),"")</f>
        <v>WIPP</v>
      </c>
      <c r="K129" s="169" t="s">
        <v>243</v>
      </c>
      <c r="L129" s="150" t="s">
        <v>167</v>
      </c>
      <c r="M129" s="168" t="str">
        <f>IF(B129&gt;1,VLOOKUP(B129,DB!$D$4:$F$800,3,0),"")</f>
        <v>BATIK AIR</v>
      </c>
      <c r="N129" s="211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0.7013888889</v>
      </c>
      <c r="AE129" s="133">
        <f t="shared" si="41"/>
        <v>0.7347222222</v>
      </c>
    </row>
    <row r="130">
      <c r="A130" s="115">
        <v>113.0</v>
      </c>
      <c r="B130" s="115" t="s">
        <v>72</v>
      </c>
      <c r="C130" s="117" t="str">
        <f>IF(B130&gt;1,VLOOKUP(B130,DB!$D$4:$E$800,2,0),"")</f>
        <v>A 320</v>
      </c>
      <c r="D130" s="252">
        <v>0.7194444444444444</v>
      </c>
      <c r="E130" s="229" t="b">
        <v>1</v>
      </c>
      <c r="F130" s="119">
        <v>0.75</v>
      </c>
      <c r="G130" s="192" t="b">
        <v>1</v>
      </c>
      <c r="H130" s="230" t="s">
        <v>1078</v>
      </c>
      <c r="I130" s="122" t="str">
        <f>IF(K130&gt;1,VLOOKUP(K130,DB!$A$4:$B$500,2,0),"")</f>
        <v>WARR</v>
      </c>
      <c r="J130" s="123" t="str">
        <f>IF(L130&gt;1,VLOOKUP(L130,DB!$A$4:$B$500,2,0),"")</f>
        <v>WARR</v>
      </c>
      <c r="K130" s="124" t="s">
        <v>210</v>
      </c>
      <c r="L130" s="120" t="s">
        <v>224</v>
      </c>
      <c r="M130" s="115" t="str">
        <f>IF(B130&gt;1,VLOOKUP(B130,DB!$D$4:$F$800,3,0),"")</f>
        <v>BATIK AIR</v>
      </c>
      <c r="N130" s="193"/>
      <c r="O130" s="128" t="str">
        <f t="shared" si="34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0.7194444444</v>
      </c>
      <c r="AE130" s="133">
        <f t="shared" si="41"/>
        <v>0.75</v>
      </c>
    </row>
    <row r="131">
      <c r="A131" s="168">
        <v>114.0</v>
      </c>
      <c r="B131" s="168" t="s">
        <v>822</v>
      </c>
      <c r="C131" s="146" t="str">
        <f>IF(B131&gt;1,VLOOKUP(B131,DB!$D$4:$E$800,2,0),"")</f>
        <v>B 733</v>
      </c>
      <c r="D131" s="259">
        <v>0.6993055555555555</v>
      </c>
      <c r="E131" s="231" t="b">
        <v>1</v>
      </c>
      <c r="F131" s="148">
        <v>0.9067405555542791</v>
      </c>
      <c r="G131" s="190" t="b">
        <v>1</v>
      </c>
      <c r="H131" s="228" t="s">
        <v>1101</v>
      </c>
      <c r="I131" s="221" t="s">
        <v>135</v>
      </c>
      <c r="J131" s="153" t="str">
        <f>IF(L131&gt;1,VLOOKUP(L131,DB!$A$4:$B$500,2,0),"")</f>
        <v>WIMM</v>
      </c>
      <c r="K131" s="169"/>
      <c r="L131" s="150" t="s">
        <v>111</v>
      </c>
      <c r="M131" s="168" t="str">
        <f>IF(B131&gt;1,VLOOKUP(B131,DB!$D$4:$F$800,3,0),"")</f>
        <v>TRI MG</v>
      </c>
      <c r="N131" s="200"/>
      <c r="O131" s="155" t="str">
        <f t="shared" si="34"/>
        <v/>
      </c>
      <c r="Q131" s="64" t="str">
        <f t="shared" si="35"/>
        <v/>
      </c>
      <c r="R131" s="64" t="str">
        <f t="shared" si="36"/>
        <v/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>
        <f t="shared" si="40"/>
        <v>0.6993055556</v>
      </c>
      <c r="AE131" s="133">
        <f t="shared" si="41"/>
        <v>0.9067405556</v>
      </c>
    </row>
    <row r="132">
      <c r="A132" s="115">
        <v>115.0</v>
      </c>
      <c r="B132" s="115" t="s">
        <v>186</v>
      </c>
      <c r="C132" s="117" t="str">
        <f>IF(B132&gt;1,VLOOKUP(B132,DB!$D$4:$E$800,2,0),"")</f>
        <v>A 320</v>
      </c>
      <c r="D132" s="252">
        <v>0.7173611111111111</v>
      </c>
      <c r="E132" s="229" t="b">
        <v>1</v>
      </c>
      <c r="F132" s="119">
        <v>0.7861111111111111</v>
      </c>
      <c r="G132" s="192" t="b">
        <v>1</v>
      </c>
      <c r="H132" s="230" t="s">
        <v>1085</v>
      </c>
      <c r="I132" s="122" t="str">
        <f>IF(K132&gt;1,VLOOKUP(K132,DB!$A$4:$B$500,2,0),"")</f>
        <v>WAHS</v>
      </c>
      <c r="J132" s="123" t="str">
        <f>IF(L132&gt;1,VLOOKUP(L132,DB!$A$4:$B$500,2,0),"")</f>
        <v>WIBB</v>
      </c>
      <c r="K132" s="124" t="s">
        <v>260</v>
      </c>
      <c r="L132" s="120" t="s">
        <v>177</v>
      </c>
      <c r="M132" s="115" t="str">
        <f>IF(B132&gt;1,VLOOKUP(B132,DB!$D$4:$F$800,3,0),"")</f>
        <v>BATIK AIR</v>
      </c>
      <c r="N132" s="193"/>
      <c r="O132" s="128" t="str">
        <f t="shared" si="34"/>
        <v/>
      </c>
      <c r="Q132" s="64" t="str">
        <f t="shared" si="35"/>
        <v/>
      </c>
      <c r="R132" s="64" t="str">
        <f t="shared" si="36"/>
        <v/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>
        <f t="shared" si="40"/>
        <v>0.7173611111</v>
      </c>
      <c r="AE132" s="133">
        <f t="shared" si="41"/>
        <v>0.7861111111</v>
      </c>
    </row>
    <row r="133">
      <c r="A133" s="168">
        <v>116.0</v>
      </c>
      <c r="B133" s="372" t="s">
        <v>870</v>
      </c>
      <c r="C133" s="146" t="str">
        <f>IF(B133&gt;1,VLOOKUP(B133,DB!$D$4:$E$800,2,0),"")</f>
        <v>PH 300</v>
      </c>
      <c r="D133" s="373">
        <v>0.7319444444444444</v>
      </c>
      <c r="E133" s="374" t="b">
        <v>1</v>
      </c>
      <c r="F133" s="375"/>
      <c r="G133" s="376" t="b">
        <v>0</v>
      </c>
      <c r="H133" s="377" t="s">
        <v>1184</v>
      </c>
      <c r="I133" s="221" t="s">
        <v>1081</v>
      </c>
      <c r="J133" s="153" t="str">
        <f>IF(L133&gt;1,VLOOKUP(L133,DB!$A$4:$B$500,2,0),"")</f>
        <v/>
      </c>
      <c r="K133" s="378"/>
      <c r="L133" s="379"/>
      <c r="M133" s="168" t="s">
        <v>1138</v>
      </c>
      <c r="N133" s="384"/>
      <c r="O133" s="155" t="str">
        <f t="shared" si="34"/>
        <v>RON</v>
      </c>
      <c r="Q133" s="64" t="str">
        <f t="shared" si="35"/>
        <v>NSA12</v>
      </c>
      <c r="R133" s="64" t="str">
        <f t="shared" si="36"/>
        <v>RON</v>
      </c>
      <c r="S133" s="64" t="str">
        <f t="shared" si="37"/>
        <v>PH 300</v>
      </c>
      <c r="T133" s="64" t="str">
        <f t="shared" si="38"/>
        <v>N-9688R</v>
      </c>
      <c r="U133" s="64" t="str">
        <f t="shared" si="39"/>
        <v>KARISMA</v>
      </c>
      <c r="AC133" s="133"/>
      <c r="AD133" s="133">
        <f t="shared" si="40"/>
        <v>0.7319444444</v>
      </c>
      <c r="AE133" s="133" t="str">
        <f t="shared" si="41"/>
        <v>-</v>
      </c>
    </row>
    <row r="134">
      <c r="A134" s="272">
        <v>117.0</v>
      </c>
      <c r="B134" s="115" t="s">
        <v>1065</v>
      </c>
      <c r="C134" s="117" t="str">
        <f>IF(B134&gt;1,VLOOKUP(B134,DB!$D$4:$E$800,2,0),"")</f>
        <v>GLEX</v>
      </c>
      <c r="D134" s="252">
        <v>0.7458333333333333</v>
      </c>
      <c r="E134" s="229" t="b">
        <v>1</v>
      </c>
      <c r="F134" s="119">
        <v>0.7854166666666667</v>
      </c>
      <c r="G134" s="192" t="b">
        <v>1</v>
      </c>
      <c r="H134" s="230" t="s">
        <v>1096</v>
      </c>
      <c r="I134" s="219" t="s">
        <v>1403</v>
      </c>
      <c r="J134" s="120" t="s">
        <v>1209</v>
      </c>
      <c r="K134" s="124"/>
      <c r="L134" s="125"/>
      <c r="M134" s="115" t="s">
        <v>1236</v>
      </c>
      <c r="N134" s="193"/>
      <c r="O134" s="281" t="str">
        <f t="shared" si="34"/>
        <v/>
      </c>
      <c r="Q134" s="64" t="str">
        <f t="shared" si="35"/>
        <v/>
      </c>
      <c r="R134" s="64" t="str">
        <f t="shared" si="36"/>
        <v/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>
        <f t="shared" si="40"/>
        <v>0.7458333333</v>
      </c>
      <c r="AE134" s="133">
        <f t="shared" si="41"/>
        <v>0.7854166667</v>
      </c>
    </row>
    <row r="135">
      <c r="A135" s="168">
        <v>118.0</v>
      </c>
      <c r="B135" s="372" t="s">
        <v>207</v>
      </c>
      <c r="C135" s="146" t="str">
        <f>IF(B135&gt;1,VLOOKUP(B135,DB!$D$4:$E$800,2,0),"")</f>
        <v>A 320</v>
      </c>
      <c r="D135" s="373">
        <v>0.7652777777777777</v>
      </c>
      <c r="E135" s="374" t="b">
        <v>1</v>
      </c>
      <c r="F135" s="375">
        <v>0.8339301736123161</v>
      </c>
      <c r="G135" s="376" t="b">
        <v>1</v>
      </c>
      <c r="H135" s="377" t="s">
        <v>1084</v>
      </c>
      <c r="I135" s="152" t="str">
        <f>IF(K135&gt;1,VLOOKUP(K135,DB!$A$4:$B$500,2,0),"")</f>
        <v>WIMM</v>
      </c>
      <c r="J135" s="153" t="str">
        <f>IF(L135&gt;1,VLOOKUP(L135,DB!$A$4:$B$500,2,0),"")</f>
        <v>WARR</v>
      </c>
      <c r="K135" s="378" t="s">
        <v>139</v>
      </c>
      <c r="L135" s="379" t="s">
        <v>228</v>
      </c>
      <c r="M135" s="168" t="str">
        <f>IF(B135&gt;1,VLOOKUP(B135,DB!$D$4:$F$800,3,0),"")</f>
        <v>BATIK AIR</v>
      </c>
      <c r="N135" s="384"/>
      <c r="O135" s="155" t="str">
        <f t="shared" si="34"/>
        <v/>
      </c>
      <c r="Q135" s="64" t="str">
        <f t="shared" si="35"/>
        <v/>
      </c>
      <c r="R135" s="64" t="str">
        <f t="shared" si="36"/>
        <v/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>
        <f t="shared" si="40"/>
        <v>0.7652777778</v>
      </c>
      <c r="AE135" s="133">
        <f t="shared" si="41"/>
        <v>0.8339301736</v>
      </c>
    </row>
    <row r="136">
      <c r="A136" s="272">
        <v>119.0</v>
      </c>
      <c r="B136" s="115" t="s">
        <v>833</v>
      </c>
      <c r="C136" s="117" t="str">
        <f>IF(B136&gt;1,VLOOKUP(B136,DB!$D$4:$E$800,2,0),"")</f>
        <v>B 733</v>
      </c>
      <c r="D136" s="252">
        <v>0.7930555555555555</v>
      </c>
      <c r="E136" s="229" t="b">
        <v>1</v>
      </c>
      <c r="F136" s="119">
        <v>0.8400884259244776</v>
      </c>
      <c r="G136" s="192" t="b">
        <v>1</v>
      </c>
      <c r="H136" s="230" t="s">
        <v>1097</v>
      </c>
      <c r="I136" s="122" t="str">
        <f>IF(K136&gt;1,VLOOKUP(K136,DB!$A$4:$B$500,2,0),"")</f>
        <v>WAOO</v>
      </c>
      <c r="J136" s="123" t="str">
        <f>IF(L136&gt;1,VLOOKUP(L136,DB!$A$4:$B$500,2,0),"")</f>
        <v>WALL</v>
      </c>
      <c r="K136" s="124" t="s">
        <v>345</v>
      </c>
      <c r="L136" s="120" t="s">
        <v>349</v>
      </c>
      <c r="M136" s="115" t="str">
        <f>IF(B136&gt;1,VLOOKUP(B136,DB!$D$4:$F$800,3,0),"")</f>
        <v>TRIGANA</v>
      </c>
      <c r="N136" s="193"/>
      <c r="O136" s="281" t="str">
        <f t="shared" si="34"/>
        <v/>
      </c>
      <c r="Q136" s="64" t="str">
        <f t="shared" si="35"/>
        <v/>
      </c>
      <c r="R136" s="64" t="str">
        <f t="shared" si="36"/>
        <v/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>
        <f t="shared" si="40"/>
        <v>0.7930555556</v>
      </c>
      <c r="AE136" s="133">
        <f t="shared" si="41"/>
        <v>0.8400884259</v>
      </c>
    </row>
    <row r="137">
      <c r="A137" s="168">
        <v>120.0</v>
      </c>
      <c r="B137" s="372" t="s">
        <v>305</v>
      </c>
      <c r="C137" s="146" t="str">
        <f>IF(B137&gt;1,VLOOKUP(B137,DB!$D$4:$E$800,2,0),"")</f>
        <v>A 320</v>
      </c>
      <c r="D137" s="373">
        <v>0.7993055555555556</v>
      </c>
      <c r="E137" s="374" t="b">
        <v>1</v>
      </c>
      <c r="F137" s="375">
        <v>0.8312496990693035</v>
      </c>
      <c r="G137" s="376" t="b">
        <v>1</v>
      </c>
      <c r="H137" s="377" t="s">
        <v>1078</v>
      </c>
      <c r="I137" s="152" t="str">
        <f>IF(K137&gt;1,VLOOKUP(K137,DB!$A$4:$B$500,2,0),"")</f>
        <v>WIEE</v>
      </c>
      <c r="J137" s="153" t="str">
        <f>IF(L137&gt;1,VLOOKUP(L137,DB!$A$4:$B$500,2,0),"")</f>
        <v>WIPP</v>
      </c>
      <c r="K137" s="378" t="s">
        <v>181</v>
      </c>
      <c r="L137" s="379" t="s">
        <v>161</v>
      </c>
      <c r="M137" s="168" t="str">
        <f>IF(B137&gt;1,VLOOKUP(B137,DB!$D$4:$F$800,3,0),"")</f>
        <v>BATIK AIR</v>
      </c>
      <c r="N137" s="384"/>
      <c r="O137" s="155" t="str">
        <f t="shared" si="34"/>
        <v/>
      </c>
      <c r="Q137" s="64" t="str">
        <f t="shared" si="35"/>
        <v/>
      </c>
      <c r="R137" s="64" t="str">
        <f t="shared" si="36"/>
        <v/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>
        <f t="shared" si="40"/>
        <v>0.7993055556</v>
      </c>
      <c r="AE137" s="133">
        <f t="shared" si="41"/>
        <v>0.8312496991</v>
      </c>
    </row>
    <row r="138">
      <c r="A138" s="272">
        <v>121.0</v>
      </c>
      <c r="B138" s="115" t="s">
        <v>24</v>
      </c>
      <c r="C138" s="117" t="str">
        <f>IF(B138&gt;1,VLOOKUP(B138,DB!$D$4:$E$800,2,0),"")</f>
        <v>B 733</v>
      </c>
      <c r="D138" s="252">
        <v>0.7902777777777777</v>
      </c>
      <c r="E138" s="229" t="b">
        <v>1</v>
      </c>
      <c r="F138" s="119">
        <v>0.9013816087972373</v>
      </c>
      <c r="G138" s="192" t="b">
        <v>1</v>
      </c>
      <c r="H138" s="230" t="s">
        <v>1093</v>
      </c>
      <c r="I138" s="219" t="s">
        <v>55</v>
      </c>
      <c r="J138" s="120" t="s">
        <v>23</v>
      </c>
      <c r="K138" s="124"/>
      <c r="L138" s="125"/>
      <c r="M138" s="115" t="str">
        <f>IF(B138&gt;1,VLOOKUP(B138,DB!$D$4:$F$800,3,0),"")</f>
        <v>AIRNESIA</v>
      </c>
      <c r="N138" s="193"/>
      <c r="O138" s="281" t="str">
        <f t="shared" si="34"/>
        <v/>
      </c>
      <c r="Q138" s="64" t="str">
        <f t="shared" si="35"/>
        <v/>
      </c>
      <c r="R138" s="64" t="str">
        <f t="shared" si="36"/>
        <v/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>
        <f t="shared" si="40"/>
        <v>0.7902777778</v>
      </c>
      <c r="AE138" s="133">
        <f t="shared" si="41"/>
        <v>0.9013816088</v>
      </c>
    </row>
    <row r="139">
      <c r="A139" s="168">
        <v>122.0</v>
      </c>
      <c r="B139" s="372" t="s">
        <v>715</v>
      </c>
      <c r="C139" s="146" t="str">
        <f>IF(B139&gt;1,VLOOKUP(B139,DB!$D$4:$E$800,2,0),"")</f>
        <v>ATR 72</v>
      </c>
      <c r="D139" s="373">
        <v>0.7625</v>
      </c>
      <c r="E139" s="374" t="b">
        <v>1</v>
      </c>
      <c r="F139" s="375"/>
      <c r="G139" s="376" t="b">
        <v>0</v>
      </c>
      <c r="H139" s="377" t="s">
        <v>1076</v>
      </c>
      <c r="I139" s="221" t="s">
        <v>1147</v>
      </c>
      <c r="J139" s="153" t="str">
        <f>IF(L139&gt;1,VLOOKUP(L139,DB!$A$4:$B$500,2,0),"")</f>
        <v/>
      </c>
      <c r="K139" s="378"/>
      <c r="L139" s="379"/>
      <c r="M139" s="168" t="str">
        <f>IF(B139&gt;1,VLOOKUP(B139,DB!$D$4:$F$800,3,0),"")</f>
        <v>PELITA</v>
      </c>
      <c r="N139" s="384"/>
      <c r="O139" s="155" t="str">
        <f t="shared" si="34"/>
        <v>RON</v>
      </c>
      <c r="Q139" s="64" t="str">
        <f t="shared" si="35"/>
        <v>A1</v>
      </c>
      <c r="R139" s="64" t="str">
        <f t="shared" si="36"/>
        <v>RON</v>
      </c>
      <c r="S139" s="64" t="str">
        <f t="shared" si="37"/>
        <v>ATR 72</v>
      </c>
      <c r="T139" s="64" t="str">
        <f t="shared" si="38"/>
        <v>PK-PAH</v>
      </c>
      <c r="U139" s="64" t="str">
        <f t="shared" si="39"/>
        <v>PELITA</v>
      </c>
      <c r="AD139" s="133">
        <f t="shared" si="40"/>
        <v>0.7625</v>
      </c>
      <c r="AE139" s="133" t="str">
        <f t="shared" si="41"/>
        <v>-</v>
      </c>
    </row>
    <row r="140">
      <c r="A140" s="272">
        <v>123.0</v>
      </c>
      <c r="B140" s="246" t="s">
        <v>785</v>
      </c>
      <c r="C140" s="242" t="str">
        <f>IF(B140&gt;1,VLOOKUP(B140,DB!$D$4:$E$800,2,0),"")</f>
        <v>B 735</v>
      </c>
      <c r="D140" s="261">
        <v>0.7784722222222222</v>
      </c>
      <c r="E140" s="449" t="b">
        <v>1</v>
      </c>
      <c r="F140" s="243"/>
      <c r="G140" s="450" t="b">
        <v>0</v>
      </c>
      <c r="H140" s="451" t="s">
        <v>1273</v>
      </c>
      <c r="I140" s="431" t="s">
        <v>148</v>
      </c>
      <c r="J140" s="244" t="str">
        <f>IF(L140&gt;1,VLOOKUP(L140,DB!$A$4:$B$500,2,0),"")</f>
        <v/>
      </c>
      <c r="K140" s="263" t="s">
        <v>1261</v>
      </c>
      <c r="L140" s="476"/>
      <c r="M140" s="246" t="str">
        <f>IF(B140&gt;1,VLOOKUP(B140,DB!$D$4:$F$800,3,0),"")</f>
        <v>TNI AU</v>
      </c>
      <c r="N140" s="247" t="s">
        <v>1386</v>
      </c>
      <c r="O140" s="281" t="str">
        <f t="shared" si="34"/>
        <v>RON</v>
      </c>
      <c r="Q140" s="64" t="str">
        <f t="shared" si="35"/>
        <v>BASEOPS</v>
      </c>
      <c r="R140" s="64" t="str">
        <f t="shared" si="36"/>
        <v>RON</v>
      </c>
      <c r="S140" s="64" t="str">
        <f t="shared" si="37"/>
        <v>B 735</v>
      </c>
      <c r="T140" s="64" t="str">
        <f t="shared" si="38"/>
        <v>A-7306</v>
      </c>
      <c r="U140" s="64" t="str">
        <f t="shared" si="39"/>
        <v>TNI AU</v>
      </c>
      <c r="AD140" s="133">
        <f t="shared" si="40"/>
        <v>0.7784722222</v>
      </c>
      <c r="AE140" s="133" t="str">
        <f t="shared" si="41"/>
        <v>-</v>
      </c>
    </row>
    <row r="141">
      <c r="A141" s="168">
        <v>124.0</v>
      </c>
      <c r="B141" s="372" t="s">
        <v>751</v>
      </c>
      <c r="C141" s="146" t="str">
        <f>IF(B141&gt;1,VLOOKUP(B141,DB!$D$4:$E$800,2,0),"")</f>
        <v>GLEX</v>
      </c>
      <c r="D141" s="373">
        <v>0.76875</v>
      </c>
      <c r="E141" s="374" t="b">
        <v>1</v>
      </c>
      <c r="F141" s="375">
        <v>0.79375</v>
      </c>
      <c r="G141" s="376" t="b">
        <v>1</v>
      </c>
      <c r="H141" s="377" t="s">
        <v>1079</v>
      </c>
      <c r="I141" s="221" t="s">
        <v>1178</v>
      </c>
      <c r="J141" s="150" t="s">
        <v>1171</v>
      </c>
      <c r="K141" s="378"/>
      <c r="L141" s="379"/>
      <c r="M141" s="168" t="str">
        <f>IF(B141&gt;1,VLOOKUP(B141,DB!$D$4:$F$800,3,0),"")</f>
        <v>PREMI</v>
      </c>
      <c r="N141" s="384"/>
      <c r="O141" s="155" t="str">
        <f t="shared" si="34"/>
        <v/>
      </c>
      <c r="Q141" s="64" t="str">
        <f t="shared" si="35"/>
        <v/>
      </c>
      <c r="R141" s="64" t="str">
        <f t="shared" si="36"/>
        <v/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>
        <f t="shared" si="40"/>
        <v>0.76875</v>
      </c>
      <c r="AE141" s="133">
        <f t="shared" si="41"/>
        <v>0.79375</v>
      </c>
    </row>
    <row r="142">
      <c r="A142" s="272">
        <v>125.0</v>
      </c>
      <c r="B142" s="246" t="s">
        <v>906</v>
      </c>
      <c r="C142" s="242" t="str">
        <f>IF(B142&gt;1,VLOOKUP(B142,DB!$D$4:$E$800,2,0),"")</f>
        <v>G IV</v>
      </c>
      <c r="D142" s="261">
        <v>0.7958333333333333</v>
      </c>
      <c r="E142" s="229" t="b">
        <v>1</v>
      </c>
      <c r="F142" s="119">
        <v>0.845114699070109</v>
      </c>
      <c r="G142" s="192" t="b">
        <v>1</v>
      </c>
      <c r="H142" s="230" t="s">
        <v>1100</v>
      </c>
      <c r="I142" s="431" t="s">
        <v>148</v>
      </c>
      <c r="J142" s="120" t="s">
        <v>1211</v>
      </c>
      <c r="K142" s="124"/>
      <c r="L142" s="125"/>
      <c r="M142" s="246" t="s">
        <v>1153</v>
      </c>
      <c r="N142" s="247" t="s">
        <v>1228</v>
      </c>
      <c r="O142" s="281" t="str">
        <f t="shared" si="34"/>
        <v/>
      </c>
      <c r="Q142" s="64" t="str">
        <f t="shared" si="35"/>
        <v/>
      </c>
      <c r="R142" s="64" t="str">
        <f t="shared" si="36"/>
        <v/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>
        <f t="shared" si="40"/>
        <v>0.7958333333</v>
      </c>
      <c r="AE142" s="133">
        <f t="shared" si="41"/>
        <v>0.8451146991</v>
      </c>
    </row>
    <row r="143">
      <c r="A143" s="168">
        <v>126.0</v>
      </c>
      <c r="B143" s="477" t="s">
        <v>696</v>
      </c>
      <c r="C143" s="338" t="str">
        <f>IF(B143&gt;1,VLOOKUP(B143,DB!$D$4:$E$800,2,0),"")</f>
        <v>EMB 135</v>
      </c>
      <c r="D143" s="478">
        <v>0.8027777777777778</v>
      </c>
      <c r="E143" s="374" t="b">
        <v>1</v>
      </c>
      <c r="F143" s="375">
        <v>0.8368055555555556</v>
      </c>
      <c r="G143" s="376" t="b">
        <v>1</v>
      </c>
      <c r="H143" s="377" t="s">
        <v>1077</v>
      </c>
      <c r="I143" s="400" t="s">
        <v>148</v>
      </c>
      <c r="J143" s="150" t="s">
        <v>1210</v>
      </c>
      <c r="K143" s="378"/>
      <c r="L143" s="379"/>
      <c r="M143" s="337" t="str">
        <f>IF(B143&gt;1,VLOOKUP(B143,DB!$D$4:$F$800,3,0),"")</f>
        <v>IAT</v>
      </c>
      <c r="N143" s="479" t="s">
        <v>1254</v>
      </c>
      <c r="O143" s="155" t="str">
        <f t="shared" si="34"/>
        <v/>
      </c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>
        <f t="shared" si="40"/>
        <v>0.8027777778</v>
      </c>
      <c r="AE143" s="133">
        <f t="shared" si="41"/>
        <v>0.8368055556</v>
      </c>
    </row>
    <row r="144">
      <c r="A144" s="272">
        <v>127.0</v>
      </c>
      <c r="B144" s="115" t="s">
        <v>708</v>
      </c>
      <c r="C144" s="117" t="str">
        <f>IF(B144&gt;1,VLOOKUP(B144,DB!$D$4:$E$800,2,0),"")</f>
        <v>BBJ</v>
      </c>
      <c r="D144" s="252">
        <v>0.8069444444444445</v>
      </c>
      <c r="E144" s="229" t="b">
        <v>1</v>
      </c>
      <c r="F144" s="119">
        <v>0.8901290624999092</v>
      </c>
      <c r="G144" s="192" t="b">
        <v>1</v>
      </c>
      <c r="H144" s="230" t="s">
        <v>1096</v>
      </c>
      <c r="I144" s="219" t="s">
        <v>35</v>
      </c>
      <c r="J144" s="120" t="s">
        <v>1145</v>
      </c>
      <c r="K144" s="124"/>
      <c r="L144" s="125"/>
      <c r="M144" s="115" t="str">
        <f>IF(B144&gt;1,VLOOKUP(B144,DB!$D$4:$F$800,3,0),"")</f>
        <v>JIP</v>
      </c>
      <c r="N144" s="193"/>
      <c r="O144" s="281" t="str">
        <f t="shared" si="34"/>
        <v/>
      </c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>
        <f t="shared" si="40"/>
        <v>0.8069444444</v>
      </c>
      <c r="AE144" s="133">
        <f t="shared" si="41"/>
        <v>0.8901290625</v>
      </c>
    </row>
    <row r="145">
      <c r="A145" s="168">
        <v>128.0</v>
      </c>
      <c r="B145" s="372" t="s">
        <v>1065</v>
      </c>
      <c r="C145" s="146" t="str">
        <f>IF(B145&gt;1,VLOOKUP(B145,DB!$D$4:$E$800,2,0),"")</f>
        <v>GLEX</v>
      </c>
      <c r="D145" s="373">
        <v>0.7868055555555555</v>
      </c>
      <c r="E145" s="374" t="b">
        <v>1</v>
      </c>
      <c r="F145" s="375"/>
      <c r="G145" s="376" t="b">
        <v>0</v>
      </c>
      <c r="H145" s="377" t="s">
        <v>1209</v>
      </c>
      <c r="I145" s="221" t="s">
        <v>1096</v>
      </c>
      <c r="J145" s="153" t="str">
        <f>IF(L145&gt;1,VLOOKUP(L145,DB!$A$4:$B$500,2,0),"")</f>
        <v/>
      </c>
      <c r="K145" s="378"/>
      <c r="L145" s="379"/>
      <c r="M145" s="168" t="s">
        <v>1236</v>
      </c>
      <c r="N145" s="384"/>
      <c r="O145" s="155" t="str">
        <f t="shared" si="34"/>
        <v>RON</v>
      </c>
      <c r="Q145" s="64" t="str">
        <f t="shared" si="35"/>
        <v>RW05</v>
      </c>
      <c r="R145" s="64" t="str">
        <f t="shared" si="36"/>
        <v>RON</v>
      </c>
      <c r="S145" s="64" t="str">
        <f t="shared" si="37"/>
        <v>GLEX</v>
      </c>
      <c r="T145" s="64" t="str">
        <f t="shared" si="38"/>
        <v>N-156QS</v>
      </c>
      <c r="U145" s="64" t="str">
        <f t="shared" si="39"/>
        <v>SUBA AIR</v>
      </c>
      <c r="AD145" s="133">
        <f t="shared" si="40"/>
        <v>0.7868055556</v>
      </c>
      <c r="AE145" s="133" t="str">
        <f t="shared" si="41"/>
        <v>-</v>
      </c>
    </row>
    <row r="146">
      <c r="A146" s="272">
        <v>129.0</v>
      </c>
      <c r="B146" s="115" t="s">
        <v>920</v>
      </c>
      <c r="C146" s="117" t="str">
        <f>IF(B146&gt;1,VLOOKUP(B146,DB!$D$4:$E$800,2,0),"")</f>
        <v>GLEX</v>
      </c>
      <c r="D146" s="252">
        <v>0.8111111111111111</v>
      </c>
      <c r="E146" s="229" t="b">
        <v>1</v>
      </c>
      <c r="F146" s="119">
        <v>0.8348030555571313</v>
      </c>
      <c r="G146" s="192" t="b">
        <v>1</v>
      </c>
      <c r="H146" s="230" t="s">
        <v>1079</v>
      </c>
      <c r="I146" s="219" t="s">
        <v>13</v>
      </c>
      <c r="J146" s="120" t="s">
        <v>1359</v>
      </c>
      <c r="K146" s="124"/>
      <c r="L146" s="125"/>
      <c r="M146" s="115" t="s">
        <v>1153</v>
      </c>
      <c r="N146" s="193"/>
      <c r="O146" s="281" t="str">
        <f t="shared" si="34"/>
        <v/>
      </c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>
        <f t="shared" si="40"/>
        <v>0.8111111111</v>
      </c>
      <c r="AE146" s="133">
        <f t="shared" si="41"/>
        <v>0.8348030556</v>
      </c>
    </row>
    <row r="147">
      <c r="A147" s="168">
        <v>130.0</v>
      </c>
      <c r="B147" s="372" t="s">
        <v>595</v>
      </c>
      <c r="C147" s="146" t="str">
        <f>IF(B147&gt;1,VLOOKUP(B147,DB!$D$4:$E$800,2,0),"")</f>
        <v>B 738</v>
      </c>
      <c r="D147" s="373">
        <v>0.8173611111111111</v>
      </c>
      <c r="E147" s="374" t="b">
        <v>1</v>
      </c>
      <c r="F147" s="375"/>
      <c r="G147" s="376" t="b">
        <v>0</v>
      </c>
      <c r="H147" s="377" t="s">
        <v>1087</v>
      </c>
      <c r="I147" s="152" t="str">
        <f>IF(K147&gt;1,VLOOKUP(K147,DB!$A$4:$B$500,2,0),"")</f>
        <v>WIEE</v>
      </c>
      <c r="J147" s="153" t="str">
        <f>IF(L147&gt;1,VLOOKUP(L147,DB!$A$4:$B$500,2,0),"")</f>
        <v/>
      </c>
      <c r="K147" s="378" t="s">
        <v>66</v>
      </c>
      <c r="L147" s="379"/>
      <c r="M147" s="168" t="str">
        <f>IF(B147&gt;1,VLOOKUP(B147,DB!$D$4:$F$800,3,0),"")</f>
        <v>GARUDA</v>
      </c>
      <c r="N147" s="384"/>
      <c r="O147" s="155" t="str">
        <f t="shared" si="34"/>
        <v>RON</v>
      </c>
      <c r="Q147" s="64" t="str">
        <f t="shared" si="35"/>
        <v>B2</v>
      </c>
      <c r="R147" s="64" t="str">
        <f t="shared" si="36"/>
        <v>RON</v>
      </c>
      <c r="S147" s="64" t="str">
        <f t="shared" si="37"/>
        <v>B 738</v>
      </c>
      <c r="T147" s="64" t="str">
        <f t="shared" si="38"/>
        <v>PK-GMI</v>
      </c>
      <c r="U147" s="64" t="str">
        <f t="shared" si="39"/>
        <v>GARUDA</v>
      </c>
      <c r="AD147" s="133">
        <f t="shared" si="40"/>
        <v>0.8173611111</v>
      </c>
      <c r="AE147" s="133" t="str">
        <f t="shared" si="41"/>
        <v>-</v>
      </c>
    </row>
    <row r="148">
      <c r="A148" s="272">
        <v>131.0</v>
      </c>
      <c r="B148" s="115" t="s">
        <v>1064</v>
      </c>
      <c r="C148" s="117" t="str">
        <f>IF(B148&gt;1,VLOOKUP(B148,DB!$D$4:$E$800,2,0),"")</f>
        <v>G V</v>
      </c>
      <c r="D148" s="252">
        <v>0.8125</v>
      </c>
      <c r="E148" s="229" t="b">
        <v>1</v>
      </c>
      <c r="F148" s="119">
        <v>0.8486111111111111</v>
      </c>
      <c r="G148" s="192" t="b">
        <v>1</v>
      </c>
      <c r="H148" s="230" t="s">
        <v>1092</v>
      </c>
      <c r="I148" s="219" t="s">
        <v>1210</v>
      </c>
      <c r="J148" s="120" t="s">
        <v>1206</v>
      </c>
      <c r="K148" s="124"/>
      <c r="L148" s="120" t="s">
        <v>1404</v>
      </c>
      <c r="M148" s="115" t="s">
        <v>738</v>
      </c>
      <c r="N148" s="193"/>
      <c r="O148" s="281" t="str">
        <f t="shared" si="34"/>
        <v/>
      </c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>
        <f t="shared" si="40"/>
        <v>0.8125</v>
      </c>
      <c r="AE148" s="133">
        <f t="shared" si="41"/>
        <v>0.8486111111</v>
      </c>
    </row>
    <row r="149">
      <c r="A149" s="168">
        <v>132.0</v>
      </c>
      <c r="B149" s="372" t="s">
        <v>299</v>
      </c>
      <c r="C149" s="146" t="str">
        <f>IF(B149&gt;1,VLOOKUP(B149,DB!$D$4:$E$800,2,0),"")</f>
        <v>A 320</v>
      </c>
      <c r="D149" s="373">
        <v>0.8430555555555556</v>
      </c>
      <c r="E149" s="374" t="b">
        <v>1</v>
      </c>
      <c r="F149" s="375"/>
      <c r="G149" s="376" t="b">
        <v>0</v>
      </c>
      <c r="H149" s="377" t="s">
        <v>1084</v>
      </c>
      <c r="I149" s="152" t="str">
        <f>IF(K149&gt;1,VLOOKUP(K149,DB!$A$4:$B$500,2,0),"")</f>
        <v>WIPP</v>
      </c>
      <c r="J149" s="153" t="str">
        <f>IF(L149&gt;1,VLOOKUP(L149,DB!$A$4:$B$500,2,0),"")</f>
        <v/>
      </c>
      <c r="K149" s="378" t="s">
        <v>165</v>
      </c>
      <c r="L149" s="379"/>
      <c r="M149" s="168" t="str">
        <f>IF(B149&gt;1,VLOOKUP(B149,DB!$D$4:$F$800,3,0),"")</f>
        <v>BATIK AIR</v>
      </c>
      <c r="N149" s="384"/>
      <c r="O149" s="155" t="str">
        <f t="shared" si="34"/>
        <v>RON</v>
      </c>
      <c r="Q149" s="64" t="str">
        <f t="shared" si="35"/>
        <v>B1</v>
      </c>
      <c r="R149" s="64" t="str">
        <f t="shared" si="36"/>
        <v>RON</v>
      </c>
      <c r="S149" s="64" t="str">
        <f t="shared" si="37"/>
        <v>A 320</v>
      </c>
      <c r="T149" s="64" t="str">
        <f t="shared" si="38"/>
        <v>PK-LUQ</v>
      </c>
      <c r="U149" s="64" t="str">
        <f t="shared" si="39"/>
        <v>BATIK AIR</v>
      </c>
      <c r="AD149" s="133">
        <f t="shared" si="40"/>
        <v>0.8430555556</v>
      </c>
      <c r="AE149" s="133" t="str">
        <f t="shared" si="41"/>
        <v>-</v>
      </c>
    </row>
    <row r="150">
      <c r="A150" s="272">
        <v>133.0</v>
      </c>
      <c r="B150" s="115" t="s">
        <v>340</v>
      </c>
      <c r="C150" s="117" t="str">
        <f>IF(B150&gt;1,VLOOKUP(B150,DB!$D$4:$E$800,2,0),"")</f>
        <v>ATR 72</v>
      </c>
      <c r="D150" s="252">
        <v>0.85</v>
      </c>
      <c r="E150" s="229" t="b">
        <v>1</v>
      </c>
      <c r="F150" s="119"/>
      <c r="G150" s="192" t="b">
        <v>0</v>
      </c>
      <c r="H150" s="230" t="s">
        <v>1080</v>
      </c>
      <c r="I150" s="122" t="str">
        <f>IF(K150&gt;1,VLOOKUP(K150,DB!$A$4:$B$500,2,0),"")</f>
        <v>WIPO</v>
      </c>
      <c r="J150" s="123" t="str">
        <f>IF(L150&gt;1,VLOOKUP(L150,DB!$A$4:$B$500,2,0),"")</f>
        <v/>
      </c>
      <c r="K150" s="124" t="s">
        <v>552</v>
      </c>
      <c r="L150" s="125"/>
      <c r="M150" s="115" t="str">
        <f>IF(B150&gt;1,VLOOKUP(B150,DB!$D$4:$F$800,3,0),"")</f>
        <v>CITILINK</v>
      </c>
      <c r="N150" s="193"/>
      <c r="O150" s="281" t="str">
        <f t="shared" si="34"/>
        <v>RON</v>
      </c>
      <c r="Q150" s="64" t="str">
        <f t="shared" si="35"/>
        <v>A3</v>
      </c>
      <c r="R150" s="64" t="str">
        <f t="shared" si="36"/>
        <v>RON</v>
      </c>
      <c r="S150" s="64" t="str">
        <f t="shared" si="37"/>
        <v>ATR 72</v>
      </c>
      <c r="T150" s="64" t="str">
        <f t="shared" si="38"/>
        <v>PK-GJT</v>
      </c>
      <c r="U150" s="64" t="str">
        <f t="shared" si="39"/>
        <v>CITILINK</v>
      </c>
      <c r="AD150" s="133">
        <f t="shared" si="40"/>
        <v>0.85</v>
      </c>
      <c r="AE150" s="133" t="str">
        <f t="shared" si="41"/>
        <v>-</v>
      </c>
    </row>
    <row r="151">
      <c r="A151" s="168">
        <v>134.0</v>
      </c>
      <c r="B151" s="372" t="s">
        <v>312</v>
      </c>
      <c r="C151" s="146" t="str">
        <f>IF(B151&gt;1,VLOOKUP(B151,DB!$D$4:$E$800,2,0),"")</f>
        <v>A 320</v>
      </c>
      <c r="D151" s="373">
        <v>0.8541666666666666</v>
      </c>
      <c r="E151" s="374" t="b">
        <v>1</v>
      </c>
      <c r="F151" s="375"/>
      <c r="G151" s="376" t="b">
        <v>0</v>
      </c>
      <c r="H151" s="377" t="s">
        <v>1078</v>
      </c>
      <c r="I151" s="152" t="str">
        <f>IF(K151&gt;1,VLOOKUP(K151,DB!$A$4:$B$500,2,0),"")</f>
        <v>WAHI</v>
      </c>
      <c r="J151" s="153" t="str">
        <f>IF(L151&gt;1,VLOOKUP(L151,DB!$A$4:$B$500,2,0),"")</f>
        <v/>
      </c>
      <c r="K151" s="378" t="s">
        <v>230</v>
      </c>
      <c r="L151" s="379"/>
      <c r="M151" s="168" t="str">
        <f>IF(B151&gt;1,VLOOKUP(B151,DB!$D$4:$F$800,3,0),"")</f>
        <v>BATIK AIR</v>
      </c>
      <c r="N151" s="384"/>
      <c r="O151" s="155" t="str">
        <f t="shared" si="34"/>
        <v>RON</v>
      </c>
      <c r="Q151" s="64" t="str">
        <f t="shared" si="35"/>
        <v>A2</v>
      </c>
      <c r="R151" s="64" t="str">
        <f t="shared" si="36"/>
        <v>RON</v>
      </c>
      <c r="S151" s="64" t="str">
        <f t="shared" si="37"/>
        <v>A 320</v>
      </c>
      <c r="T151" s="64" t="str">
        <f t="shared" si="38"/>
        <v>PK-LUW</v>
      </c>
      <c r="U151" s="64" t="str">
        <f t="shared" si="39"/>
        <v>BATIK AIR</v>
      </c>
      <c r="AD151" s="133">
        <f t="shared" si="40"/>
        <v>0.8541666667</v>
      </c>
      <c r="AE151" s="133" t="str">
        <f t="shared" si="41"/>
        <v>-</v>
      </c>
    </row>
    <row r="152">
      <c r="A152" s="272">
        <v>135.0</v>
      </c>
      <c r="B152" s="272" t="s">
        <v>827</v>
      </c>
      <c r="C152" s="117" t="str">
        <f>IF(B152&gt;1,VLOOKUP(B152,DB!$D$4:$E$800,2,0),"")</f>
        <v>B 733</v>
      </c>
      <c r="D152" s="273">
        <v>0.8583333333333333</v>
      </c>
      <c r="E152" s="274" t="b">
        <v>1</v>
      </c>
      <c r="F152" s="275"/>
      <c r="G152" s="276" t="b">
        <v>0</v>
      </c>
      <c r="H152" s="277" t="s">
        <v>1097</v>
      </c>
      <c r="I152" s="122" t="str">
        <f>IF(K152&gt;1,VLOOKUP(K152,DB!$A$4:$B$500,2,0),"")</f>
        <v>WIOO</v>
      </c>
      <c r="J152" s="123" t="str">
        <f>IF(L152&gt;1,VLOOKUP(L152,DB!$A$4:$B$500,2,0),"")</f>
        <v/>
      </c>
      <c r="K152" s="278" t="s">
        <v>384</v>
      </c>
      <c r="L152" s="279"/>
      <c r="M152" s="115" t="str">
        <f>IF(B152&gt;1,VLOOKUP(B152,DB!$D$4:$F$800,3,0),"")</f>
        <v>TRIGANA</v>
      </c>
      <c r="N152" s="193"/>
      <c r="O152" s="281" t="str">
        <f t="shared" si="34"/>
        <v>RON</v>
      </c>
      <c r="Q152" s="64" t="str">
        <f t="shared" si="35"/>
        <v>B12</v>
      </c>
      <c r="R152" s="64" t="str">
        <f t="shared" si="36"/>
        <v>RON</v>
      </c>
      <c r="S152" s="64" t="str">
        <f t="shared" si="37"/>
        <v>B 733</v>
      </c>
      <c r="T152" s="64" t="str">
        <f t="shared" si="38"/>
        <v>PK-YSH</v>
      </c>
      <c r="U152" s="64" t="str">
        <f t="shared" si="39"/>
        <v>TRIGANA</v>
      </c>
      <c r="AD152" s="133">
        <f t="shared" si="40"/>
        <v>0.8583333333</v>
      </c>
      <c r="AE152" s="133" t="str">
        <f t="shared" si="41"/>
        <v>-</v>
      </c>
    </row>
    <row r="153">
      <c r="A153" s="168">
        <v>136.0</v>
      </c>
      <c r="B153" s="168" t="s">
        <v>823</v>
      </c>
      <c r="C153" s="146" t="str">
        <f>IF(B153&gt;1,VLOOKUP(B153,DB!$D$4:$E$800,2,0),"")</f>
        <v>B 733</v>
      </c>
      <c r="D153" s="259">
        <v>0.8625</v>
      </c>
      <c r="E153" s="231" t="b">
        <v>1</v>
      </c>
      <c r="F153" s="148">
        <v>0.9375</v>
      </c>
      <c r="G153" s="190" t="b">
        <v>1</v>
      </c>
      <c r="H153" s="228" t="s">
        <v>1088</v>
      </c>
      <c r="I153" s="152" t="str">
        <f>IF(K153&gt;1,VLOOKUP(K153,DB!$A$4:$B$500,2,0),"")</f>
        <v>WAOO</v>
      </c>
      <c r="J153" s="153" t="str">
        <f>IF(L153&gt;1,VLOOKUP(L153,DB!$A$4:$B$500,2,0),"")</f>
        <v>WAAA</v>
      </c>
      <c r="K153" s="169" t="s">
        <v>343</v>
      </c>
      <c r="L153" s="150" t="s">
        <v>335</v>
      </c>
      <c r="M153" s="168" t="str">
        <f>IF(B153&gt;1,VLOOKUP(B153,DB!$D$4:$F$800,3,0),"")</f>
        <v>TRIGANA</v>
      </c>
      <c r="N153" s="384"/>
      <c r="O153" s="155" t="str">
        <f t="shared" si="34"/>
        <v/>
      </c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>
        <f t="shared" si="40"/>
        <v>0.8625</v>
      </c>
      <c r="AE153" s="133">
        <f t="shared" si="41"/>
        <v>0.9375</v>
      </c>
    </row>
    <row r="154">
      <c r="A154" s="272">
        <v>137.0</v>
      </c>
      <c r="B154" s="115" t="s">
        <v>310</v>
      </c>
      <c r="C154" s="117" t="str">
        <f>IF(B154&gt;1,VLOOKUP(B154,DB!$D$4:$E$800,2,0),"")</f>
        <v>A 320</v>
      </c>
      <c r="D154" s="252">
        <v>0.86875</v>
      </c>
      <c r="E154" s="229" t="b">
        <v>1</v>
      </c>
      <c r="F154" s="119">
        <v>0.9597222222222223</v>
      </c>
      <c r="G154" s="192" t="b">
        <v>1</v>
      </c>
      <c r="H154" s="230" t="s">
        <v>1081</v>
      </c>
      <c r="I154" s="122" t="str">
        <f>IF(K154&gt;1,VLOOKUP(K154,DB!$A$4:$B$500,2,0),"")</f>
        <v>WADD</v>
      </c>
      <c r="J154" s="120" t="s">
        <v>1149</v>
      </c>
      <c r="K154" s="124" t="s">
        <v>194</v>
      </c>
      <c r="L154" s="125"/>
      <c r="M154" s="115" t="str">
        <f>IF(B154&gt;1,VLOOKUP(B154,DB!$D$4:$F$800,3,0),"")</f>
        <v>BATIK AIR</v>
      </c>
      <c r="N154" s="193"/>
      <c r="O154" s="281" t="str">
        <f t="shared" si="34"/>
        <v/>
      </c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>
        <f t="shared" si="40"/>
        <v>0.86875</v>
      </c>
      <c r="AE154" s="133">
        <f t="shared" si="41"/>
        <v>0.9597222222</v>
      </c>
    </row>
    <row r="155">
      <c r="A155" s="168">
        <v>138.0</v>
      </c>
      <c r="B155" s="372" t="s">
        <v>696</v>
      </c>
      <c r="C155" s="146" t="str">
        <f>IF(B155&gt;1,VLOOKUP(B155,DB!$D$4:$E$800,2,0),"")</f>
        <v>EMB 135</v>
      </c>
      <c r="D155" s="373">
        <v>0.8381944444444445</v>
      </c>
      <c r="E155" s="374" t="b">
        <v>1</v>
      </c>
      <c r="F155" s="375"/>
      <c r="G155" s="376" t="b">
        <v>0</v>
      </c>
      <c r="H155" s="377" t="s">
        <v>1210</v>
      </c>
      <c r="I155" s="221" t="s">
        <v>1077</v>
      </c>
      <c r="J155" s="153" t="str">
        <f>IF(L155&gt;1,VLOOKUP(L155,DB!$A$4:$B$500,2,0),"")</f>
        <v/>
      </c>
      <c r="K155" s="378"/>
      <c r="L155" s="379"/>
      <c r="M155" s="168" t="str">
        <f>IF(B155&gt;1,VLOOKUP(B155,DB!$D$4:$F$800,3,0),"")</f>
        <v>IAT</v>
      </c>
      <c r="N155" s="384"/>
      <c r="O155" s="155" t="str">
        <f t="shared" si="34"/>
        <v>RON</v>
      </c>
      <c r="Q155" s="64" t="str">
        <f t="shared" si="35"/>
        <v>RW06</v>
      </c>
      <c r="R155" s="64" t="str">
        <f t="shared" si="36"/>
        <v>RON</v>
      </c>
      <c r="S155" s="64" t="str">
        <f t="shared" si="37"/>
        <v>EMB 135</v>
      </c>
      <c r="T155" s="64" t="str">
        <f t="shared" si="38"/>
        <v>PK-TFS</v>
      </c>
      <c r="U155" s="64" t="str">
        <f t="shared" si="39"/>
        <v>IAT</v>
      </c>
      <c r="AD155" s="133">
        <f t="shared" si="40"/>
        <v>0.8381944444</v>
      </c>
      <c r="AE155" s="133" t="str">
        <f t="shared" si="41"/>
        <v>-</v>
      </c>
    </row>
    <row r="156">
      <c r="A156" s="272">
        <v>139.0</v>
      </c>
      <c r="B156" s="115" t="s">
        <v>906</v>
      </c>
      <c r="C156" s="117" t="str">
        <f>IF(B156&gt;1,VLOOKUP(B156,DB!$D$4:$E$800,2,0),"")</f>
        <v>G IV</v>
      </c>
      <c r="D156" s="252">
        <v>0.8458333333333333</v>
      </c>
      <c r="E156" s="229" t="b">
        <v>1</v>
      </c>
      <c r="F156" s="119"/>
      <c r="G156" s="192" t="b">
        <v>0</v>
      </c>
      <c r="H156" s="230" t="s">
        <v>1211</v>
      </c>
      <c r="I156" s="219" t="s">
        <v>1100</v>
      </c>
      <c r="J156" s="123" t="str">
        <f>IF(L156&gt;1,VLOOKUP(L156,DB!$A$4:$B$500,2,0),"")</f>
        <v/>
      </c>
      <c r="K156" s="124"/>
      <c r="L156" s="125"/>
      <c r="M156" s="115" t="s">
        <v>1153</v>
      </c>
      <c r="N156" s="193"/>
      <c r="O156" s="281" t="str">
        <f t="shared" si="34"/>
        <v>RON</v>
      </c>
      <c r="Q156" s="64" t="str">
        <f t="shared" si="35"/>
        <v>RW07</v>
      </c>
      <c r="R156" s="64" t="str">
        <f t="shared" si="36"/>
        <v>RON</v>
      </c>
      <c r="S156" s="64" t="str">
        <f t="shared" si="37"/>
        <v>G IV</v>
      </c>
      <c r="T156" s="64" t="str">
        <f t="shared" si="38"/>
        <v>T7-HNA</v>
      </c>
      <c r="U156" s="64" t="str">
        <f t="shared" si="39"/>
        <v>AFM</v>
      </c>
      <c r="AD156" s="133">
        <f t="shared" si="40"/>
        <v>0.8458333333</v>
      </c>
      <c r="AE156" s="133" t="str">
        <f t="shared" si="41"/>
        <v>-</v>
      </c>
    </row>
    <row r="157">
      <c r="A157" s="168">
        <v>140.0</v>
      </c>
      <c r="B157" s="372" t="s">
        <v>78</v>
      </c>
      <c r="C157" s="146" t="str">
        <f>IF(B157&gt;1,VLOOKUP(B157,DB!$D$4:$E$800,2,0),"")</f>
        <v>A 320</v>
      </c>
      <c r="D157" s="373">
        <v>0.8979166666666667</v>
      </c>
      <c r="E157" s="374" t="b">
        <v>1</v>
      </c>
      <c r="F157" s="375"/>
      <c r="G157" s="376" t="b">
        <v>0</v>
      </c>
      <c r="H157" s="377" t="s">
        <v>1085</v>
      </c>
      <c r="I157" s="152" t="str">
        <f>IF(K157&gt;1,VLOOKUP(K157,DB!$A$4:$B$500,2,0),"")</f>
        <v>WARR</v>
      </c>
      <c r="J157" s="153" t="str">
        <f>IF(L157&gt;1,VLOOKUP(L157,DB!$A$4:$B$500,2,0),"")</f>
        <v/>
      </c>
      <c r="K157" s="378" t="s">
        <v>200</v>
      </c>
      <c r="L157" s="379"/>
      <c r="M157" s="168" t="str">
        <f>IF(B157&gt;1,VLOOKUP(B157,DB!$D$4:$F$800,3,0),"")</f>
        <v>BATIK AIR</v>
      </c>
      <c r="N157" s="384"/>
      <c r="O157" s="155" t="str">
        <f t="shared" si="34"/>
        <v>RON</v>
      </c>
      <c r="Q157" s="64" t="str">
        <f t="shared" si="35"/>
        <v>B9</v>
      </c>
      <c r="R157" s="64" t="str">
        <f t="shared" si="36"/>
        <v>RON</v>
      </c>
      <c r="S157" s="64" t="str">
        <f t="shared" si="37"/>
        <v>A 320</v>
      </c>
      <c r="T157" s="64" t="str">
        <f t="shared" si="38"/>
        <v>PK-BKR</v>
      </c>
      <c r="U157" s="64" t="str">
        <f t="shared" si="39"/>
        <v>BATIK AIR</v>
      </c>
      <c r="AD157" s="133">
        <f t="shared" si="40"/>
        <v>0.8979166667</v>
      </c>
      <c r="AE157" s="133" t="str">
        <f t="shared" si="41"/>
        <v>-</v>
      </c>
    </row>
    <row r="158">
      <c r="A158" s="272">
        <v>141.0</v>
      </c>
      <c r="B158" s="115" t="s">
        <v>72</v>
      </c>
      <c r="C158" s="117" t="str">
        <f>IF(B158&gt;1,VLOOKUP(B158,DB!$D$4:$E$800,2,0),"")</f>
        <v>A 320</v>
      </c>
      <c r="D158" s="252">
        <v>0.9</v>
      </c>
      <c r="E158" s="229" t="b">
        <v>1</v>
      </c>
      <c r="F158" s="119">
        <v>0.9416666666666667</v>
      </c>
      <c r="G158" s="192" t="b">
        <v>1</v>
      </c>
      <c r="H158" s="230" t="s">
        <v>1077</v>
      </c>
      <c r="I158" s="122" t="str">
        <f>IF(K158&gt;1,VLOOKUP(K158,DB!$A$4:$B$500,2,0),"")</f>
        <v>WARR</v>
      </c>
      <c r="J158" s="120" t="s">
        <v>1147</v>
      </c>
      <c r="K158" s="124" t="s">
        <v>222</v>
      </c>
      <c r="L158" s="125"/>
      <c r="M158" s="115" t="str">
        <f>IF(B158&gt;1,VLOOKUP(B158,DB!$D$4:$F$800,3,0),"")</f>
        <v>BATIK AIR</v>
      </c>
      <c r="N158" s="193"/>
      <c r="O158" s="281" t="str">
        <f t="shared" si="34"/>
        <v/>
      </c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>
        <f t="shared" si="40"/>
        <v>0.9</v>
      </c>
      <c r="AE158" s="133">
        <f t="shared" si="41"/>
        <v>0.9416666667</v>
      </c>
    </row>
    <row r="159">
      <c r="A159" s="168">
        <v>142.0</v>
      </c>
      <c r="B159" s="372" t="s">
        <v>352</v>
      </c>
      <c r="C159" s="146" t="str">
        <f>IF(B159&gt;1,VLOOKUP(B159,DB!$D$4:$E$800,2,0),"")</f>
        <v>A 320</v>
      </c>
      <c r="D159" s="373">
        <v>0.9090277777777778</v>
      </c>
      <c r="E159" s="374" t="b">
        <v>1</v>
      </c>
      <c r="F159" s="375"/>
      <c r="G159" s="376" t="b">
        <v>0</v>
      </c>
      <c r="H159" s="377" t="s">
        <v>1092</v>
      </c>
      <c r="I159" s="152" t="str">
        <f>IF(K159&gt;1,VLOOKUP(K159,DB!$A$4:$B$500,2,0),"")</f>
        <v>WIMM</v>
      </c>
      <c r="J159" s="153" t="str">
        <f>IF(L159&gt;1,VLOOKUP(L159,DB!$A$4:$B$500,2,0),"")</f>
        <v/>
      </c>
      <c r="K159" s="378" t="s">
        <v>441</v>
      </c>
      <c r="L159" s="379"/>
      <c r="M159" s="168" t="str">
        <f>IF(B159&gt;1,VLOOKUP(B159,DB!$D$4:$F$800,3,0),"")</f>
        <v>CITILINK</v>
      </c>
      <c r="N159" s="384"/>
      <c r="O159" s="155" t="str">
        <f t="shared" si="34"/>
        <v>RON</v>
      </c>
      <c r="Q159" s="64" t="str">
        <f t="shared" si="35"/>
        <v>B3</v>
      </c>
      <c r="R159" s="64" t="str">
        <f t="shared" si="36"/>
        <v>RON</v>
      </c>
      <c r="S159" s="64" t="str">
        <f t="shared" si="37"/>
        <v>A 320</v>
      </c>
      <c r="T159" s="64" t="str">
        <f t="shared" si="38"/>
        <v>PK-GLG</v>
      </c>
      <c r="U159" s="64" t="str">
        <f t="shared" si="39"/>
        <v>CITILINK</v>
      </c>
      <c r="AD159" s="133">
        <f t="shared" si="40"/>
        <v>0.9090277778</v>
      </c>
      <c r="AE159" s="133" t="str">
        <f t="shared" si="41"/>
        <v>-</v>
      </c>
    </row>
    <row r="160">
      <c r="A160" s="272">
        <v>143.0</v>
      </c>
      <c r="B160" s="115" t="s">
        <v>708</v>
      </c>
      <c r="C160" s="117" t="str">
        <f>IF(B160&gt;1,VLOOKUP(B160,DB!$D$4:$E$800,2,0),"")</f>
        <v>BBJ</v>
      </c>
      <c r="D160" s="252">
        <v>0.8965277777777778</v>
      </c>
      <c r="E160" s="229" t="b">
        <v>1</v>
      </c>
      <c r="F160" s="119"/>
      <c r="G160" s="192" t="b">
        <v>0</v>
      </c>
      <c r="H160" s="230" t="s">
        <v>1145</v>
      </c>
      <c r="I160" s="219" t="s">
        <v>1096</v>
      </c>
      <c r="J160" s="123" t="str">
        <f>IF(L160&gt;1,VLOOKUP(L160,DB!$A$4:$B$500,2,0),"")</f>
        <v/>
      </c>
      <c r="K160" s="124"/>
      <c r="L160" s="125"/>
      <c r="M160" s="115" t="str">
        <f>IF(B160&gt;1,VLOOKUP(B160,DB!$D$4:$F$800,3,0),"")</f>
        <v>JIP</v>
      </c>
      <c r="N160" s="193"/>
      <c r="O160" s="281" t="str">
        <f t="shared" si="34"/>
        <v>RON</v>
      </c>
      <c r="Q160" s="64" t="str">
        <f t="shared" si="35"/>
        <v>SA08</v>
      </c>
      <c r="R160" s="64" t="str">
        <f t="shared" si="36"/>
        <v>RON</v>
      </c>
      <c r="S160" s="64" t="str">
        <f t="shared" si="37"/>
        <v>BBJ</v>
      </c>
      <c r="T160" s="64" t="str">
        <f t="shared" si="38"/>
        <v>T7-777</v>
      </c>
      <c r="U160" s="64" t="str">
        <f t="shared" si="39"/>
        <v>JIP</v>
      </c>
      <c r="AD160" s="133">
        <f t="shared" si="40"/>
        <v>0.8965277778</v>
      </c>
      <c r="AE160" s="133" t="str">
        <f t="shared" si="41"/>
        <v>-</v>
      </c>
    </row>
    <row r="161">
      <c r="A161" s="168">
        <v>144.0</v>
      </c>
      <c r="B161" s="372" t="s">
        <v>420</v>
      </c>
      <c r="C161" s="146" t="str">
        <f>IF(B161&gt;1,VLOOKUP(B161,DB!$D$4:$E$800,2,0),"")</f>
        <v>A 320</v>
      </c>
      <c r="D161" s="373">
        <v>0.9411267129617045</v>
      </c>
      <c r="E161" s="374" t="b">
        <v>1</v>
      </c>
      <c r="F161" s="375"/>
      <c r="G161" s="376" t="b">
        <v>0</v>
      </c>
      <c r="H161" s="377" t="s">
        <v>1079</v>
      </c>
      <c r="I161" s="152" t="str">
        <f>IF(K161&gt;1,VLOOKUP(K161,DB!$A$4:$B$500,2,0),"")</f>
        <v>WARR</v>
      </c>
      <c r="J161" s="153" t="str">
        <f>IF(L161&gt;1,VLOOKUP(L161,DB!$A$4:$B$500,2,0),"")</f>
        <v/>
      </c>
      <c r="K161" s="378" t="s">
        <v>493</v>
      </c>
      <c r="L161" s="379"/>
      <c r="M161" s="168" t="str">
        <f>IF(B161&gt;1,VLOOKUP(B161,DB!$D$4:$F$800,3,0),"")</f>
        <v>CITILINK</v>
      </c>
      <c r="N161" s="384"/>
      <c r="O161" s="155" t="str">
        <f t="shared" si="34"/>
        <v>RON</v>
      </c>
      <c r="Q161" s="64" t="str">
        <f t="shared" si="35"/>
        <v>B7</v>
      </c>
      <c r="R161" s="64" t="str">
        <f t="shared" si="36"/>
        <v>RON</v>
      </c>
      <c r="S161" s="64" t="str">
        <f t="shared" si="37"/>
        <v>A 320</v>
      </c>
      <c r="T161" s="64" t="str">
        <f t="shared" si="38"/>
        <v>PK-GQL</v>
      </c>
      <c r="U161" s="64" t="str">
        <f t="shared" si="39"/>
        <v>CITILINK</v>
      </c>
      <c r="AD161" s="133">
        <f t="shared" si="40"/>
        <v>0.941126713</v>
      </c>
      <c r="AE161" s="133" t="str">
        <f t="shared" si="41"/>
        <v>-</v>
      </c>
    </row>
    <row r="162">
      <c r="A162" s="272">
        <v>145.0</v>
      </c>
      <c r="B162" s="115" t="s">
        <v>72</v>
      </c>
      <c r="C162" s="117" t="str">
        <f>IF(B162&gt;1,VLOOKUP(B162,DB!$D$4:$E$800,2,0),"")</f>
        <v>A 320</v>
      </c>
      <c r="D162" s="252">
        <v>0.9486111111111111</v>
      </c>
      <c r="E162" s="229" t="b">
        <v>1</v>
      </c>
      <c r="F162" s="119"/>
      <c r="G162" s="192" t="b">
        <v>0</v>
      </c>
      <c r="H162" s="230" t="s">
        <v>1147</v>
      </c>
      <c r="I162" s="219" t="s">
        <v>1077</v>
      </c>
      <c r="J162" s="123" t="str">
        <f>IF(L162&gt;1,VLOOKUP(L162,DB!$A$4:$B$500,2,0),"")</f>
        <v/>
      </c>
      <c r="K162" s="124"/>
      <c r="L162" s="125"/>
      <c r="M162" s="115" t="str">
        <f>IF(B162&gt;1,VLOOKUP(B162,DB!$D$4:$F$800,3,0),"")</f>
        <v>BATIK AIR</v>
      </c>
      <c r="N162" s="193"/>
      <c r="O162" s="281" t="str">
        <f t="shared" si="34"/>
        <v>RON</v>
      </c>
      <c r="Q162" s="64" t="str">
        <f t="shared" si="35"/>
        <v>SA10</v>
      </c>
      <c r="R162" s="64" t="str">
        <f t="shared" si="36"/>
        <v>RON</v>
      </c>
      <c r="S162" s="64" t="str">
        <f t="shared" si="37"/>
        <v>A 320</v>
      </c>
      <c r="T162" s="64" t="str">
        <f t="shared" si="38"/>
        <v>PK-BKP</v>
      </c>
      <c r="U162" s="64" t="str">
        <f t="shared" si="39"/>
        <v>BATIK AIR</v>
      </c>
      <c r="AD162" s="133">
        <f t="shared" si="40"/>
        <v>0.9486111111</v>
      </c>
      <c r="AE162" s="133" t="str">
        <f t="shared" si="41"/>
        <v>-</v>
      </c>
    </row>
    <row r="163">
      <c r="A163" s="168">
        <v>146.0</v>
      </c>
      <c r="B163" s="372" t="s">
        <v>310</v>
      </c>
      <c r="C163" s="146" t="str">
        <f>IF(B163&gt;1,VLOOKUP(B163,DB!$D$4:$E$800,2,0),"")</f>
        <v>A 320</v>
      </c>
      <c r="D163" s="373">
        <v>0.9666666666666667</v>
      </c>
      <c r="E163" s="374" t="b">
        <v>1</v>
      </c>
      <c r="F163" s="375"/>
      <c r="G163" s="376" t="b">
        <v>0</v>
      </c>
      <c r="H163" s="377" t="s">
        <v>1149</v>
      </c>
      <c r="I163" s="221" t="s">
        <v>1081</v>
      </c>
      <c r="J163" s="153" t="str">
        <f>IF(L163&gt;1,VLOOKUP(L163,DB!$A$4:$B$500,2,0),"")</f>
        <v/>
      </c>
      <c r="K163" s="378"/>
      <c r="L163" s="379"/>
      <c r="M163" s="168" t="str">
        <f>IF(B163&gt;1,VLOOKUP(B163,DB!$D$4:$F$800,3,0),"")</f>
        <v>BATIK AIR</v>
      </c>
      <c r="N163" s="384"/>
      <c r="O163" s="155" t="str">
        <f t="shared" si="34"/>
        <v>RON</v>
      </c>
      <c r="Q163" s="64" t="str">
        <f t="shared" si="35"/>
        <v>SA11</v>
      </c>
      <c r="R163" s="64" t="str">
        <f t="shared" si="36"/>
        <v>RON</v>
      </c>
      <c r="S163" s="64" t="str">
        <f t="shared" si="37"/>
        <v>A 320</v>
      </c>
      <c r="T163" s="64" t="str">
        <f t="shared" si="38"/>
        <v>PK-LUV</v>
      </c>
      <c r="U163" s="64" t="str">
        <f t="shared" si="39"/>
        <v>BATIK AIR</v>
      </c>
      <c r="AD163" s="133">
        <f t="shared" si="40"/>
        <v>0.9666666667</v>
      </c>
      <c r="AE163" s="133" t="str">
        <f t="shared" si="41"/>
        <v>-</v>
      </c>
    </row>
    <row r="164">
      <c r="A164" s="272">
        <v>147.0</v>
      </c>
      <c r="B164" s="115" t="s">
        <v>885</v>
      </c>
      <c r="C164" s="117" t="str">
        <f>IF(B164&gt;1,VLOOKUP(B164,DB!$D$4:$E$800,2,0),"")</f>
        <v>CL 850</v>
      </c>
      <c r="D164" s="252">
        <v>0.4583333333333333</v>
      </c>
      <c r="E164" s="229" t="b">
        <v>1</v>
      </c>
      <c r="F164" s="119"/>
      <c r="G164" s="192" t="b">
        <v>0</v>
      </c>
      <c r="H164" s="230" t="s">
        <v>1156</v>
      </c>
      <c r="I164" s="219" t="s">
        <v>1171</v>
      </c>
      <c r="J164" s="123" t="str">
        <f>IF(L164&gt;1,VLOOKUP(L164,DB!$A$4:$B$500,2,0),"")</f>
        <v/>
      </c>
      <c r="K164" s="124"/>
      <c r="L164" s="125"/>
      <c r="M164" s="115" t="s">
        <v>738</v>
      </c>
      <c r="N164" s="193"/>
      <c r="O164" s="281" t="str">
        <f t="shared" si="34"/>
        <v>RON</v>
      </c>
      <c r="Q164" s="64" t="str">
        <f t="shared" si="35"/>
        <v>SA13</v>
      </c>
      <c r="R164" s="64" t="str">
        <f t="shared" si="36"/>
        <v>RON</v>
      </c>
      <c r="S164" s="64" t="str">
        <f t="shared" si="37"/>
        <v>CL 850</v>
      </c>
      <c r="T164" s="64" t="str">
        <f t="shared" si="38"/>
        <v>PK-IDR</v>
      </c>
      <c r="U164" s="64" t="str">
        <f t="shared" si="39"/>
        <v>PREMI</v>
      </c>
      <c r="AD164" s="133">
        <f t="shared" si="40"/>
        <v>0.4583333333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408" t="b">
        <v>0</v>
      </c>
      <c r="F165" s="148"/>
      <c r="G165" s="190" t="b">
        <v>0</v>
      </c>
      <c r="H165" s="228"/>
      <c r="I165" s="221"/>
      <c r="J165" s="153" t="str">
        <f>IF(L165&gt;1,VLOOKUP(L165,DB!$A$4:$B$500,2,0),"")</f>
        <v/>
      </c>
      <c r="K165" s="169"/>
      <c r="L165" s="172"/>
      <c r="M165" s="168"/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1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1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1</v>
      </c>
      <c r="X5" s="20">
        <f t="shared" si="2"/>
        <v>0</v>
      </c>
      <c r="Y5" s="18" t="s">
        <v>1079</v>
      </c>
      <c r="Z5" s="19">
        <f t="shared" si="3"/>
        <v>1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0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1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45803.0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>PK-BVX</v>
      </c>
      <c r="X17" s="102" t="str">
        <f t="shared" ref="X17:X101" si="6">IFERROR(INDEX($Q$18:$U$167,MATCH(V17,$Q$18:$Q$167,0),MATCH(3,$Q$17:$U$17,0)),"")</f>
        <v>AVANTI</v>
      </c>
      <c r="Y17" s="103" t="str">
        <f t="shared" ref="Y17:Y101" si="7">IFERROR(INDEX($Q$18:$U$167,MATCH(V17,$Q$18:$Q$167,0),MATCH(5,$Q$17:$U$17,0)),"")</f>
        <v>SUSI AIR</v>
      </c>
      <c r="Z17" s="104" t="b">
        <v>1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1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1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42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PK-GJT</v>
      </c>
      <c r="X18" s="131" t="str">
        <f t="shared" si="6"/>
        <v>ATR 72</v>
      </c>
      <c r="Y18" s="132" t="str">
        <f t="shared" si="7"/>
        <v>CITILINK</v>
      </c>
      <c r="Z18" s="104" t="b">
        <v>1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1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1</v>
      </c>
      <c r="BB18" s="141">
        <f t="shared" si="24"/>
        <v>0</v>
      </c>
      <c r="BC18" s="141">
        <f t="shared" si="25"/>
        <v>1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3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PK-PAH</v>
      </c>
      <c r="X19" s="160" t="str">
        <f t="shared" si="6"/>
        <v>ATR 72</v>
      </c>
      <c r="Y19" s="161" t="str">
        <f t="shared" si="7"/>
        <v>PELITA</v>
      </c>
      <c r="Z19" s="104" t="b">
        <v>1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1</v>
      </c>
      <c r="AI19" s="165">
        <f>COUNTIFS($AE$18:$AE$167,"&gt;02:00",$AE$18:$AE$167,"&lt;=03:00")</f>
        <v>1</v>
      </c>
      <c r="AJ19" s="109">
        <f t="shared" si="8"/>
        <v>2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1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1</v>
      </c>
      <c r="BA19" s="141">
        <f t="shared" si="23"/>
        <v>1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3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PK-LAO</v>
      </c>
      <c r="X20" s="131" t="str">
        <f t="shared" si="6"/>
        <v>A 320</v>
      </c>
      <c r="Y20" s="132" t="str">
        <f t="shared" si="7"/>
        <v>BATIK AIR</v>
      </c>
      <c r="Z20" s="104" t="b">
        <v>1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1</v>
      </c>
      <c r="AJ20" s="138">
        <f t="shared" si="8"/>
        <v>1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1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1</v>
      </c>
      <c r="AX20" s="141">
        <f t="shared" si="20"/>
        <v>0</v>
      </c>
      <c r="AY20" s="141">
        <f t="shared" si="21"/>
        <v>0</v>
      </c>
      <c r="AZ20" s="141">
        <f t="shared" si="22"/>
        <v>1</v>
      </c>
      <c r="BA20" s="141">
        <f t="shared" si="23"/>
        <v>0</v>
      </c>
      <c r="BB20" s="141">
        <f t="shared" si="24"/>
        <v>0</v>
      </c>
      <c r="BC20" s="141">
        <f t="shared" si="25"/>
        <v>1</v>
      </c>
      <c r="BD20" s="141">
        <f t="shared" si="26"/>
        <v>0</v>
      </c>
      <c r="BE20" s="141">
        <f t="shared" si="27"/>
        <v>0</v>
      </c>
      <c r="BF20" s="141">
        <f t="shared" si="28"/>
        <v>1</v>
      </c>
      <c r="BG20" s="141">
        <f t="shared" si="29"/>
        <v>0</v>
      </c>
      <c r="BH20" s="141">
        <f t="shared" si="30"/>
        <v>1</v>
      </c>
      <c r="BI20" s="141">
        <f t="shared" si="31"/>
        <v>0</v>
      </c>
      <c r="BJ20" s="142">
        <f t="shared" si="32"/>
        <v>0</v>
      </c>
      <c r="BK20" s="143">
        <f t="shared" si="33"/>
        <v>6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>PK-GQN</v>
      </c>
      <c r="X21" s="160" t="str">
        <f t="shared" si="6"/>
        <v>A 320</v>
      </c>
      <c r="Y21" s="161" t="str">
        <f t="shared" si="7"/>
        <v>CITILINK</v>
      </c>
      <c r="Z21" s="104" t="b">
        <v>1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2</v>
      </c>
      <c r="AI21" s="165">
        <f>COUNTIFS($AE$18:$AE$167,"&gt;04:00",$AE$18:$AE$167,"&lt;=05:00")</f>
        <v>1</v>
      </c>
      <c r="AJ21" s="109">
        <f t="shared" si="8"/>
        <v>3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1</v>
      </c>
      <c r="AW21" s="141">
        <f t="shared" si="19"/>
        <v>0</v>
      </c>
      <c r="AX21" s="141">
        <f t="shared" si="20"/>
        <v>1</v>
      </c>
      <c r="AY21" s="141">
        <f t="shared" si="21"/>
        <v>0</v>
      </c>
      <c r="AZ21" s="141">
        <f t="shared" si="22"/>
        <v>1</v>
      </c>
      <c r="BA21" s="141">
        <f t="shared" si="23"/>
        <v>1</v>
      </c>
      <c r="BB21" s="141">
        <f t="shared" si="24"/>
        <v>0</v>
      </c>
      <c r="BC21" s="141">
        <f t="shared" si="25"/>
        <v>1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1</v>
      </c>
      <c r="BI21" s="141">
        <f t="shared" si="31"/>
        <v>0</v>
      </c>
      <c r="BJ21" s="142">
        <f t="shared" si="32"/>
        <v>0</v>
      </c>
      <c r="BK21" s="143">
        <f t="shared" si="33"/>
        <v>6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PK-GFJ</v>
      </c>
      <c r="X22" s="131" t="str">
        <f t="shared" si="6"/>
        <v>B 738</v>
      </c>
      <c r="Y22" s="132" t="str">
        <f t="shared" si="7"/>
        <v>GARUDA</v>
      </c>
      <c r="Z22" s="104" t="b">
        <v>1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3</v>
      </c>
      <c r="AJ22" s="138">
        <f t="shared" si="8"/>
        <v>3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1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0</v>
      </c>
      <c r="BA22" s="141">
        <f t="shared" si="23"/>
        <v>1</v>
      </c>
      <c r="BB22" s="141">
        <f t="shared" si="24"/>
        <v>0</v>
      </c>
      <c r="BC22" s="141">
        <f t="shared" si="25"/>
        <v>1</v>
      </c>
      <c r="BD22" s="141">
        <f t="shared" si="26"/>
        <v>0</v>
      </c>
      <c r="BE22" s="141">
        <f t="shared" si="27"/>
        <v>0</v>
      </c>
      <c r="BF22" s="141">
        <f t="shared" si="28"/>
        <v>1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6</v>
      </c>
    </row>
    <row r="23">
      <c r="A23" s="168">
        <v>6.0</v>
      </c>
      <c r="B23" s="365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7</v>
      </c>
      <c r="AI23" s="165">
        <f>COUNTIFS($AE$18:$AE$167,"&gt;06:00",$AE$18:$AE$167,"&lt;=07:00")</f>
        <v>10</v>
      </c>
      <c r="AJ23" s="109">
        <f t="shared" si="8"/>
        <v>17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1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1</v>
      </c>
      <c r="BF23" s="141">
        <f t="shared" si="28"/>
        <v>1</v>
      </c>
      <c r="BG23" s="141">
        <f t="shared" si="29"/>
        <v>1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4</v>
      </c>
    </row>
    <row r="24">
      <c r="A24" s="115">
        <v>7.0</v>
      </c>
      <c r="B24" s="366" t="s">
        <v>817</v>
      </c>
      <c r="C24" s="117" t="str">
        <f>IF(B24&gt;1,VLOOKUP(B24,DB!$D$4:$E$800,2,0),"")</f>
        <v>HK 800</v>
      </c>
      <c r="D24" s="252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>TRI MG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PK-YGR</v>
      </c>
      <c r="U24" s="64" t="str">
        <f t="shared" si="39"/>
        <v>TRI MG</v>
      </c>
      <c r="V24" s="129" t="s">
        <v>1096</v>
      </c>
      <c r="W24" s="130" t="str">
        <f t="shared" si="5"/>
        <v>T7-HNA</v>
      </c>
      <c r="X24" s="131" t="str">
        <f t="shared" si="6"/>
        <v>G IV</v>
      </c>
      <c r="Y24" s="132" t="str">
        <f t="shared" si="7"/>
        <v>AFM</v>
      </c>
      <c r="Z24" s="104" t="b">
        <v>1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3</v>
      </c>
      <c r="AI24" s="137">
        <f>COUNTIFS($AE$18:$AE$167,"&gt;07:00",$AE$18:$AE$167,"&lt;=08:00")</f>
        <v>3</v>
      </c>
      <c r="AJ24" s="138">
        <f t="shared" si="8"/>
        <v>6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1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1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1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1</v>
      </c>
      <c r="BE24" s="141">
        <f t="shared" si="27"/>
        <v>0</v>
      </c>
      <c r="BF24" s="141">
        <f t="shared" si="28"/>
        <v>0</v>
      </c>
      <c r="BG24" s="141">
        <f t="shared" si="29"/>
        <v>1</v>
      </c>
      <c r="BH24" s="141">
        <f t="shared" si="30"/>
        <v>0</v>
      </c>
      <c r="BI24" s="141">
        <f t="shared" si="31"/>
        <v>1</v>
      </c>
      <c r="BJ24" s="142">
        <f t="shared" si="32"/>
        <v>0</v>
      </c>
      <c r="BK24" s="143">
        <f t="shared" si="33"/>
        <v>6</v>
      </c>
    </row>
    <row r="25">
      <c r="A25" s="168">
        <v>8.0</v>
      </c>
      <c r="B25" s="296" t="s">
        <v>857</v>
      </c>
      <c r="C25" s="146" t="str">
        <f>IF(B25&gt;1,VLOOKUP(B25,DB!$D$4:$E$800,2,0),"")</f>
        <v>LJ 60</v>
      </c>
      <c r="D25" s="25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">
        <v>1223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LJ 60</v>
      </c>
      <c r="T25" s="64" t="str">
        <f t="shared" si="38"/>
        <v>N-38SV</v>
      </c>
      <c r="U25" s="64" t="str">
        <f t="shared" si="39"/>
        <v>BGS</v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0</v>
      </c>
      <c r="AI25" s="165">
        <f>COUNTIFS($AE$18:$AE$167,"&gt;08:00",$AE$18:$AE$167,"&lt;=09:00")</f>
        <v>2</v>
      </c>
      <c r="AJ25" s="109">
        <f t="shared" si="8"/>
        <v>2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1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1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1</v>
      </c>
      <c r="BI25" s="141">
        <f t="shared" si="31"/>
        <v>0</v>
      </c>
      <c r="BJ25" s="142">
        <f t="shared" si="32"/>
        <v>0</v>
      </c>
      <c r="BK25" s="143">
        <f t="shared" si="33"/>
        <v>3</v>
      </c>
    </row>
    <row r="26">
      <c r="A26" s="115">
        <v>9.0</v>
      </c>
      <c r="B26" s="297" t="s">
        <v>905</v>
      </c>
      <c r="C26" s="117" t="str">
        <f>IF(B26&gt;1,VLOOKUP(B26,DB!$D$4:$E$800,2,0),"")</f>
        <v>HK 800</v>
      </c>
      <c r="D26" s="252" t="s">
        <v>7</v>
      </c>
      <c r="E26" s="119" t="b">
        <v>0</v>
      </c>
      <c r="F26" s="119"/>
      <c r="G26" s="120" t="b">
        <v>0</v>
      </c>
      <c r="H26" s="230" t="s">
        <v>1162</v>
      </c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">
        <v>1138</v>
      </c>
      <c r="N26" s="171"/>
      <c r="O26" s="128" t="str">
        <f t="shared" si="34"/>
        <v>RON</v>
      </c>
      <c r="Q26" s="64" t="str">
        <f t="shared" si="35"/>
        <v>NSA09</v>
      </c>
      <c r="R26" s="64" t="str">
        <f t="shared" si="36"/>
        <v>RON</v>
      </c>
      <c r="S26" s="64" t="str">
        <f t="shared" si="37"/>
        <v>HK 800</v>
      </c>
      <c r="T26" s="64" t="str">
        <f t="shared" si="38"/>
        <v>T7-FCN</v>
      </c>
      <c r="U26" s="64" t="str">
        <f t="shared" si="39"/>
        <v>KARISMA</v>
      </c>
      <c r="V26" s="129" t="s">
        <v>1077</v>
      </c>
      <c r="W26" s="130" t="str">
        <f t="shared" si="5"/>
        <v>N-577QT</v>
      </c>
      <c r="X26" s="131" t="str">
        <f t="shared" si="6"/>
        <v>FAL 900</v>
      </c>
      <c r="Y26" s="132" t="str">
        <f t="shared" si="7"/>
        <v>AFM</v>
      </c>
      <c r="Z26" s="104" t="b">
        <v>1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3</v>
      </c>
      <c r="AI26" s="137">
        <f>COUNTIFS($AE$18:$AE$167,"&gt;09:00",$AE$18:$AE$167,"&lt;=10:00")</f>
        <v>6</v>
      </c>
      <c r="AJ26" s="138">
        <f t="shared" si="8"/>
        <v>9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1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1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1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1</v>
      </c>
      <c r="BH26" s="141">
        <f t="shared" si="30"/>
        <v>1</v>
      </c>
      <c r="BI26" s="141">
        <f t="shared" si="31"/>
        <v>0</v>
      </c>
      <c r="BJ26" s="142">
        <f t="shared" si="32"/>
        <v>0</v>
      </c>
      <c r="BK26" s="143">
        <f t="shared" si="33"/>
        <v>5</v>
      </c>
    </row>
    <row r="27">
      <c r="A27" s="168">
        <v>10.0</v>
      </c>
      <c r="B27" s="298" t="s">
        <v>856</v>
      </c>
      <c r="C27" s="146" t="str">
        <f>IF(B27&gt;1,VLOOKUP(B27,DB!$D$4:$E$800,2,0),"")</f>
        <v>HK 800</v>
      </c>
      <c r="D27" s="25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1153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HK 800</v>
      </c>
      <c r="T27" s="64" t="str">
        <f t="shared" si="38"/>
        <v>N-2409K</v>
      </c>
      <c r="U27" s="64" t="str">
        <f t="shared" si="39"/>
        <v>AFM</v>
      </c>
      <c r="V27" s="158" t="s">
        <v>1079</v>
      </c>
      <c r="W27" s="159" t="str">
        <f t="shared" si="5"/>
        <v>PK-GQL</v>
      </c>
      <c r="X27" s="160" t="str">
        <f t="shared" si="6"/>
        <v>A 320</v>
      </c>
      <c r="Y27" s="161" t="str">
        <f t="shared" si="7"/>
        <v>CITILINK</v>
      </c>
      <c r="Z27" s="104" t="b">
        <v>1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5</v>
      </c>
      <c r="AI27" s="165">
        <f>COUNTIFS($AE$18:$AE$167,"&gt;10:00",$AE$18:$AE$167,"&lt;=11:00")</f>
        <v>6</v>
      </c>
      <c r="AJ27" s="109">
        <f t="shared" si="8"/>
        <v>11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1</v>
      </c>
      <c r="AX27" s="141">
        <f t="shared" si="20"/>
        <v>0</v>
      </c>
      <c r="AY27" s="141">
        <f t="shared" si="21"/>
        <v>1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1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3</v>
      </c>
    </row>
    <row r="28">
      <c r="A28" s="115">
        <v>11.0</v>
      </c>
      <c r="B28" s="297" t="s">
        <v>870</v>
      </c>
      <c r="C28" s="117" t="str">
        <f>IF(B28&gt;1,VLOOKUP(B28,DB!$D$4:$E$800,2,0),"")</f>
        <v>PH 300</v>
      </c>
      <c r="D28" s="252" t="s">
        <v>7</v>
      </c>
      <c r="E28" s="119" t="b">
        <v>0</v>
      </c>
      <c r="F28" s="119">
        <v>0.4861111111111111</v>
      </c>
      <c r="G28" s="120" t="b">
        <v>1</v>
      </c>
      <c r="H28" s="230" t="s">
        <v>1137</v>
      </c>
      <c r="I28" s="122" t="str">
        <f>IF(K28&gt;1,VLOOKUP(K28,DB!$A$4:$B$500,2,0),"")</f>
        <v>EX RON</v>
      </c>
      <c r="J28" s="120" t="s">
        <v>1077</v>
      </c>
      <c r="K28" s="124" t="s">
        <v>7</v>
      </c>
      <c r="L28" s="128"/>
      <c r="M28" s="115" t="s">
        <v>1138</v>
      </c>
      <c r="N28" s="171"/>
      <c r="O28" s="128" t="str">
        <f t="shared" si="34"/>
        <v/>
      </c>
      <c r="Q28" s="64" t="str">
        <f t="shared" si="35"/>
        <v/>
      </c>
      <c r="R28" s="64" t="str">
        <f t="shared" si="36"/>
        <v/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>PK-LUQ</v>
      </c>
      <c r="X28" s="131" t="str">
        <f t="shared" si="6"/>
        <v>A 320</v>
      </c>
      <c r="Y28" s="132" t="str">
        <f t="shared" si="7"/>
        <v>BATIK AIR</v>
      </c>
      <c r="Z28" s="104" t="b">
        <v>1</v>
      </c>
      <c r="AA28" s="64"/>
      <c r="AC28" s="133"/>
      <c r="AD28" s="133" t="str">
        <f t="shared" si="40"/>
        <v>-</v>
      </c>
      <c r="AE28" s="133">
        <f t="shared" si="41"/>
        <v>0.4861111111</v>
      </c>
      <c r="AF28" s="134">
        <v>0.45902777777777776</v>
      </c>
      <c r="AG28" s="135">
        <v>0.5</v>
      </c>
      <c r="AH28" s="136">
        <f>COUNTIFS($AD$18:$AD$167,"&gt;11:00",$AD$18:$AD$167,"&lt;=12:00")</f>
        <v>5</v>
      </c>
      <c r="AI28" s="137">
        <f>COUNTIFS($AE$18:$AE$167,"&gt;11:00",$AE$18:$AE$167,"&lt;=12:00")</f>
        <v>6</v>
      </c>
      <c r="AJ28" s="138">
        <f t="shared" si="8"/>
        <v>11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1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1</v>
      </c>
      <c r="AX28" s="141">
        <f t="shared" si="20"/>
        <v>0</v>
      </c>
      <c r="AY28" s="141">
        <f t="shared" si="21"/>
        <v>0</v>
      </c>
      <c r="AZ28" s="141">
        <f t="shared" si="22"/>
        <v>1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1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4</v>
      </c>
    </row>
    <row r="29">
      <c r="A29" s="168">
        <v>12.0</v>
      </c>
      <c r="B29" s="296" t="s">
        <v>965</v>
      </c>
      <c r="C29" s="146" t="str">
        <f>IF(B29&gt;1,VLOOKUP(B29,DB!$D$4:$E$800,2,0),"")</f>
        <v>EC 135</v>
      </c>
      <c r="D29" s="259" t="s">
        <v>7</v>
      </c>
      <c r="E29" s="148" t="b">
        <v>0</v>
      </c>
      <c r="F29" s="148"/>
      <c r="G29" s="150" t="b">
        <v>0</v>
      </c>
      <c r="H29" s="228" t="s">
        <v>1139</v>
      </c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">
        <v>738</v>
      </c>
      <c r="N29" s="170"/>
      <c r="O29" s="155" t="str">
        <f t="shared" si="34"/>
        <v>RON</v>
      </c>
      <c r="Q29" s="64" t="str">
        <f t="shared" si="35"/>
        <v>SA01</v>
      </c>
      <c r="R29" s="64" t="str">
        <f t="shared" si="36"/>
        <v>RON</v>
      </c>
      <c r="S29" s="64" t="str">
        <f t="shared" si="37"/>
        <v>EC 135</v>
      </c>
      <c r="T29" s="64" t="str">
        <f t="shared" si="38"/>
        <v>PK-RJH</v>
      </c>
      <c r="U29" s="64" t="str">
        <f t="shared" si="39"/>
        <v>PREMI</v>
      </c>
      <c r="V29" s="158" t="s">
        <v>1085</v>
      </c>
      <c r="W29" s="159" t="str">
        <f t="shared" si="5"/>
        <v>PK-LUV</v>
      </c>
      <c r="X29" s="160" t="str">
        <f t="shared" si="6"/>
        <v>A 320</v>
      </c>
      <c r="Y29" s="161" t="str">
        <f t="shared" si="7"/>
        <v>BATIK AIR</v>
      </c>
      <c r="Z29" s="104" t="b">
        <v>1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6</v>
      </c>
      <c r="AI29" s="165">
        <f>COUNTIFS($AE$18:$AE$167,"&gt;12:00",$AE$18:$AE$167,"&lt;=13:00")</f>
        <v>6</v>
      </c>
      <c r="AJ29" s="109">
        <f t="shared" si="8"/>
        <v>12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1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1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1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3</v>
      </c>
    </row>
    <row r="30">
      <c r="A30" s="115">
        <v>13.0</v>
      </c>
      <c r="B30" s="297" t="s">
        <v>890</v>
      </c>
      <c r="C30" s="117" t="str">
        <f>IF(B30&gt;1,VLOOKUP(B30,DB!$D$4:$E$800,2,0),"")</f>
        <v>C 208</v>
      </c>
      <c r="D30" s="252" t="s">
        <v>7</v>
      </c>
      <c r="E30" s="119" t="b">
        <v>0</v>
      </c>
      <c r="F30" s="119">
        <v>0.4527777777777778</v>
      </c>
      <c r="G30" s="120" t="b">
        <v>1</v>
      </c>
      <c r="H30" s="230" t="s">
        <v>1148</v>
      </c>
      <c r="I30" s="122" t="str">
        <f>IF(K30&gt;1,VLOOKUP(K30,DB!$A$4:$B$500,2,0),"")</f>
        <v>EX RON</v>
      </c>
      <c r="J30" s="120" t="s">
        <v>1275</v>
      </c>
      <c r="K30" s="124" t="s">
        <v>7</v>
      </c>
      <c r="L30" s="128"/>
      <c r="M30" s="115" t="s">
        <v>759</v>
      </c>
      <c r="N30" s="171"/>
      <c r="O30" s="128" t="str">
        <f t="shared" si="34"/>
        <v/>
      </c>
      <c r="Q30" s="64" t="str">
        <f t="shared" si="35"/>
        <v/>
      </c>
      <c r="R30" s="64" t="str">
        <f t="shared" si="36"/>
        <v/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>PK-YST</v>
      </c>
      <c r="X30" s="131" t="str">
        <f t="shared" si="6"/>
        <v>B 733</v>
      </c>
      <c r="Y30" s="132" t="str">
        <f t="shared" si="7"/>
        <v>TRIGANA</v>
      </c>
      <c r="Z30" s="104" t="b">
        <v>1</v>
      </c>
      <c r="AA30" s="64"/>
      <c r="AC30" s="133"/>
      <c r="AD30" s="133" t="str">
        <f t="shared" si="40"/>
        <v>-</v>
      </c>
      <c r="AE30" s="133">
        <f t="shared" si="41"/>
        <v>0.4527777778</v>
      </c>
      <c r="AF30" s="134">
        <v>0.5423611111111111</v>
      </c>
      <c r="AG30" s="135">
        <v>0.5833333333333334</v>
      </c>
      <c r="AH30" s="136">
        <f>COUNTIFS($AD$18:$AD$167,"&gt;13:00",$AD$18:$AD$167,"&lt;=14:00")</f>
        <v>4</v>
      </c>
      <c r="AI30" s="137">
        <f>COUNTIFS($AE$18:$AE$167,"&gt;13:00",$AE$18:$AE$167,"&lt;=14:00")</f>
        <v>5</v>
      </c>
      <c r="AJ30" s="138">
        <f t="shared" si="8"/>
        <v>9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1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1</v>
      </c>
      <c r="BH30" s="141">
        <f t="shared" si="30"/>
        <v>0</v>
      </c>
      <c r="BI30" s="141">
        <f t="shared" si="31"/>
        <v>1</v>
      </c>
      <c r="BJ30" s="142">
        <f t="shared" si="32"/>
        <v>0</v>
      </c>
      <c r="BK30" s="143">
        <f t="shared" si="33"/>
        <v>3</v>
      </c>
    </row>
    <row r="31">
      <c r="A31" s="168">
        <v>14.0</v>
      </c>
      <c r="B31" s="296" t="s">
        <v>1061</v>
      </c>
      <c r="C31" s="146" t="str">
        <f>IF(B31&gt;1,VLOOKUP(B31,DB!$D$4:$E$800,2,0),"")</f>
        <v>C 208</v>
      </c>
      <c r="D31" s="259" t="s">
        <v>7</v>
      </c>
      <c r="E31" s="148" t="b">
        <v>0</v>
      </c>
      <c r="F31" s="148">
        <v>0.45208333333333334</v>
      </c>
      <c r="G31" s="150" t="b">
        <v>1</v>
      </c>
      <c r="H31" s="228" t="s">
        <v>1140</v>
      </c>
      <c r="I31" s="152" t="str">
        <f>IF(K31&gt;1,VLOOKUP(K31,DB!$A$4:$B$500,2,0),"")</f>
        <v>EX RON</v>
      </c>
      <c r="J31" s="150" t="s">
        <v>1275</v>
      </c>
      <c r="K31" s="169" t="s">
        <v>7</v>
      </c>
      <c r="L31" s="155"/>
      <c r="M31" s="168" t="s">
        <v>759</v>
      </c>
      <c r="N31" s="170"/>
      <c r="O31" s="155" t="str">
        <f t="shared" si="34"/>
        <v/>
      </c>
      <c r="Q31" s="64" t="str">
        <f t="shared" si="35"/>
        <v/>
      </c>
      <c r="R31" s="64" t="str">
        <f t="shared" si="36"/>
        <v/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>
        <f t="shared" si="41"/>
        <v>0.4520833333</v>
      </c>
      <c r="AF31" s="162">
        <v>0.5840277777777778</v>
      </c>
      <c r="AG31" s="163">
        <v>0.625</v>
      </c>
      <c r="AH31" s="164">
        <f>COUNTIFS($AD$18:$AD$167,"&gt;14:00",$AD$18:$AD$167,"&lt;=15:00")</f>
        <v>6</v>
      </c>
      <c r="AI31" s="165">
        <f>COUNTIFS($AE$18:$AE$167,"&gt;14:00",$AE$18:$AE$167,"&lt;=15:00")</f>
        <v>4</v>
      </c>
      <c r="AJ31" s="109">
        <f t="shared" si="8"/>
        <v>10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1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1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1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3</v>
      </c>
    </row>
    <row r="32">
      <c r="A32" s="115">
        <v>15.0</v>
      </c>
      <c r="B32" s="295" t="s">
        <v>31</v>
      </c>
      <c r="C32" s="117" t="str">
        <f>IF(B32&gt;1,VLOOKUP(B32,DB!$D$4:$E$800,2,0),"")</f>
        <v>B 734</v>
      </c>
      <c r="D32" s="252" t="s">
        <v>7</v>
      </c>
      <c r="E32" s="119" t="b">
        <v>0</v>
      </c>
      <c r="F32" s="119"/>
      <c r="G32" s="120" t="b">
        <v>0</v>
      </c>
      <c r="H32" s="230" t="s">
        <v>1141</v>
      </c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>B. B. N.</v>
      </c>
      <c r="N32" s="171"/>
      <c r="O32" s="128" t="str">
        <f t="shared" si="34"/>
        <v>RON</v>
      </c>
      <c r="Q32" s="64" t="str">
        <f t="shared" si="35"/>
        <v>SA04</v>
      </c>
      <c r="R32" s="64" t="str">
        <f t="shared" si="36"/>
        <v>RON</v>
      </c>
      <c r="S32" s="64" t="str">
        <f t="shared" si="37"/>
        <v>B 734</v>
      </c>
      <c r="T32" s="64" t="str">
        <f t="shared" si="38"/>
        <v>PK-BBJ</v>
      </c>
      <c r="U32" s="64" t="str">
        <f t="shared" si="39"/>
        <v>B. B. N.</v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1</v>
      </c>
      <c r="AI32" s="137">
        <f>COUNTIFS($AE$18:$AE$167,"&gt;15:00",$AE$18:$AE$167,"&lt;=16:00")</f>
        <v>5</v>
      </c>
      <c r="AJ32" s="138">
        <f t="shared" si="8"/>
        <v>6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1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1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259" t="s">
        <v>7</v>
      </c>
      <c r="E33" s="148" t="b">
        <v>0</v>
      </c>
      <c r="F33" s="148"/>
      <c r="G33" s="150" t="b">
        <v>0</v>
      </c>
      <c r="H33" s="228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>PK-YRD</v>
      </c>
      <c r="X33" s="175" t="str">
        <f t="shared" si="6"/>
        <v>B 733</v>
      </c>
      <c r="Y33" s="176" t="str">
        <f t="shared" si="7"/>
        <v>TRIGANA</v>
      </c>
      <c r="Z33" s="104" t="b">
        <v>1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9</v>
      </c>
      <c r="AI33" s="165">
        <f>COUNTIFS($AE$18:$AE$167,"&gt;16:00",$AE$18:$AE$167,"&lt;=17:00")</f>
        <v>3</v>
      </c>
      <c r="AJ33" s="109">
        <f t="shared" si="8"/>
        <v>12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1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1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1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4</v>
      </c>
    </row>
    <row r="34">
      <c r="A34" s="115">
        <v>17.0</v>
      </c>
      <c r="B34" s="295" t="s">
        <v>1068</v>
      </c>
      <c r="C34" s="117" t="str">
        <f>IF(B34&gt;1,VLOOKUP(B34,DB!$D$4:$E$800,2,0),"")</f>
        <v>B 748</v>
      </c>
      <c r="D34" s="252" t="s">
        <v>7</v>
      </c>
      <c r="E34" s="119" t="b">
        <v>0</v>
      </c>
      <c r="F34" s="119">
        <v>0.2604166666666667</v>
      </c>
      <c r="G34" s="120" t="b">
        <v>1</v>
      </c>
      <c r="H34" s="230" t="s">
        <v>1143</v>
      </c>
      <c r="I34" s="122" t="str">
        <f>IF(K34&gt;1,VLOOKUP(K34,DB!$A$4:$B$500,2,0),"")</f>
        <v>EX RON</v>
      </c>
      <c r="J34" s="120" t="s">
        <v>1273</v>
      </c>
      <c r="K34" s="124" t="s">
        <v>7</v>
      </c>
      <c r="L34" s="125"/>
      <c r="M34" s="115" t="s">
        <v>1253</v>
      </c>
      <c r="N34" s="171"/>
      <c r="O34" s="128" t="str">
        <f t="shared" si="34"/>
        <v/>
      </c>
      <c r="Q34" s="64" t="str">
        <f t="shared" si="35"/>
        <v/>
      </c>
      <c r="R34" s="64" t="str">
        <f t="shared" si="36"/>
        <v/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>PK-RJH</v>
      </c>
      <c r="X34" s="184" t="str">
        <f t="shared" si="6"/>
        <v>EC 135</v>
      </c>
      <c r="Y34" s="185" t="str">
        <f t="shared" si="7"/>
        <v>PREMI</v>
      </c>
      <c r="Z34" s="104" t="b">
        <v>1</v>
      </c>
      <c r="AA34" s="64"/>
      <c r="AC34" s="133"/>
      <c r="AD34" s="133" t="str">
        <f t="shared" si="40"/>
        <v>-</v>
      </c>
      <c r="AE34" s="133">
        <f t="shared" si="41"/>
        <v>0.2604166667</v>
      </c>
      <c r="AF34" s="134">
        <v>0.7090277777777778</v>
      </c>
      <c r="AG34" s="135">
        <v>0.75</v>
      </c>
      <c r="AH34" s="136">
        <f>COUNTIFS($AD$18:$AD$167,"&gt;17:00",$AD$18:$AD$167,"&lt;=18:00")</f>
        <v>2</v>
      </c>
      <c r="AI34" s="137">
        <f>COUNTIFS($AE$18:$AE$167,"&gt;17:00",$AE$18:$AE$167,"&lt;=18:00")</f>
        <v>4</v>
      </c>
      <c r="AJ34" s="138">
        <f t="shared" si="8"/>
        <v>6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1</v>
      </c>
      <c r="AP34" s="187">
        <f t="shared" si="42"/>
        <v>0</v>
      </c>
      <c r="AQ34" s="187">
        <f t="shared" si="42"/>
        <v>2</v>
      </c>
      <c r="AR34" s="187">
        <f t="shared" si="42"/>
        <v>0</v>
      </c>
      <c r="AS34" s="187">
        <f t="shared" si="42"/>
        <v>6</v>
      </c>
      <c r="AT34" s="187">
        <f t="shared" si="42"/>
        <v>3</v>
      </c>
      <c r="AU34" s="187">
        <f t="shared" si="42"/>
        <v>0</v>
      </c>
      <c r="AV34" s="187">
        <f t="shared" si="42"/>
        <v>3</v>
      </c>
      <c r="AW34" s="187">
        <f t="shared" si="42"/>
        <v>5</v>
      </c>
      <c r="AX34" s="187">
        <f t="shared" si="42"/>
        <v>5</v>
      </c>
      <c r="AY34" s="187">
        <f t="shared" si="42"/>
        <v>4</v>
      </c>
      <c r="AZ34" s="187">
        <f t="shared" si="42"/>
        <v>4</v>
      </c>
      <c r="BA34" s="187">
        <f t="shared" si="42"/>
        <v>4</v>
      </c>
      <c r="BB34" s="187">
        <f t="shared" si="42"/>
        <v>0</v>
      </c>
      <c r="BC34" s="187">
        <f t="shared" si="42"/>
        <v>8</v>
      </c>
      <c r="BD34" s="187">
        <f t="shared" si="42"/>
        <v>2</v>
      </c>
      <c r="BE34" s="187">
        <f t="shared" si="42"/>
        <v>2</v>
      </c>
      <c r="BF34" s="187">
        <f t="shared" si="42"/>
        <v>4</v>
      </c>
      <c r="BG34" s="187">
        <f t="shared" si="42"/>
        <v>6</v>
      </c>
      <c r="BH34" s="187">
        <f t="shared" si="42"/>
        <v>4</v>
      </c>
      <c r="BI34" s="187">
        <f t="shared" si="42"/>
        <v>2</v>
      </c>
      <c r="BJ34" s="188">
        <f t="shared" si="42"/>
        <v>0</v>
      </c>
    </row>
    <row r="35">
      <c r="A35" s="168">
        <v>18.0</v>
      </c>
      <c r="B35" s="298" t="s">
        <v>502</v>
      </c>
      <c r="C35" s="146" t="str">
        <f>IF(B35&gt;1,VLOOKUP(B35,DB!$D$4:$E$800,2,0),"")</f>
        <v>ATR 72</v>
      </c>
      <c r="D35" s="259" t="s">
        <v>7</v>
      </c>
      <c r="E35" s="148" t="b">
        <v>0</v>
      </c>
      <c r="F35" s="149"/>
      <c r="G35" s="150" t="b">
        <v>0</v>
      </c>
      <c r="H35" s="228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CITILINK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ATR 72</v>
      </c>
      <c r="T35" s="64" t="str">
        <f t="shared" si="38"/>
        <v>PK-GJV</v>
      </c>
      <c r="U35" s="64" t="str">
        <f t="shared" si="39"/>
        <v>CITILINK</v>
      </c>
      <c r="V35" s="158" t="s">
        <v>1148</v>
      </c>
      <c r="W35" s="159" t="str">
        <f t="shared" si="5"/>
        <v>PK-BKP</v>
      </c>
      <c r="X35" s="160" t="str">
        <f t="shared" si="6"/>
        <v>A 320</v>
      </c>
      <c r="Y35" s="161" t="str">
        <f t="shared" si="7"/>
        <v>BATIK AIR</v>
      </c>
      <c r="Z35" s="104" t="b">
        <v>1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3</v>
      </c>
      <c r="AI35" s="165">
        <f>COUNTIFS($AE$18:$AE$167,"&gt;18:00",$AE$18:$AE$167,"&lt;=19:00")</f>
        <v>2</v>
      </c>
      <c r="AJ35" s="109">
        <f t="shared" si="8"/>
        <v>5</v>
      </c>
    </row>
    <row r="36">
      <c r="A36" s="115">
        <v>19.0</v>
      </c>
      <c r="B36" s="297" t="s">
        <v>708</v>
      </c>
      <c r="C36" s="117" t="str">
        <f>IF(B36&gt;1,VLOOKUP(B36,DB!$D$4:$E$800,2,0),"")</f>
        <v>BBJ</v>
      </c>
      <c r="D36" s="252" t="s">
        <v>7</v>
      </c>
      <c r="E36" s="119" t="b">
        <v>0</v>
      </c>
      <c r="F36" s="119">
        <v>0.2604166666666667</v>
      </c>
      <c r="G36" s="120" t="b">
        <v>1</v>
      </c>
      <c r="H36" s="230" t="s">
        <v>1145</v>
      </c>
      <c r="I36" s="122" t="str">
        <f>IF(K36&gt;1,VLOOKUP(K36,DB!$A$4:$B$500,2,0),"")</f>
        <v>EX RON</v>
      </c>
      <c r="J36" s="120" t="s">
        <v>1096</v>
      </c>
      <c r="K36" s="124" t="s">
        <v>7</v>
      </c>
      <c r="L36" s="125"/>
      <c r="M36" s="115" t="str">
        <f>IF(B36&gt;1,VLOOKUP(B36,DB!$D$4:$F$800,3,0),"")</f>
        <v>JIP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VP-CLL</v>
      </c>
      <c r="X36" s="131" t="str">
        <f t="shared" si="6"/>
        <v>EMB 135</v>
      </c>
      <c r="Y36" s="132" t="str">
        <f t="shared" si="7"/>
        <v>KARISMA</v>
      </c>
      <c r="Z36" s="104" t="b">
        <v>1</v>
      </c>
      <c r="AA36" s="64"/>
      <c r="AC36" s="133"/>
      <c r="AD36" s="133" t="str">
        <f t="shared" si="40"/>
        <v>-</v>
      </c>
      <c r="AE36" s="133">
        <f t="shared" si="41"/>
        <v>0.2604166667</v>
      </c>
      <c r="AF36" s="134">
        <v>0.7923611111111111</v>
      </c>
      <c r="AG36" s="135">
        <v>0.8333333333333334</v>
      </c>
      <c r="AH36" s="136">
        <f>COUNTIFS($AD$18:$AD$167,"&gt;19:00",$AD$18:$AD$167,"&lt;=20:00")</f>
        <v>4</v>
      </c>
      <c r="AI36" s="137">
        <f>COUNTIFS($AE$18:$AE$167,"&gt;19:00",$AE$18:$AE$167,"&lt;=20:00")</f>
        <v>3</v>
      </c>
      <c r="AJ36" s="138">
        <f t="shared" si="8"/>
        <v>7</v>
      </c>
    </row>
    <row r="37">
      <c r="A37" s="168">
        <v>20.0</v>
      </c>
      <c r="B37" s="298" t="s">
        <v>1066</v>
      </c>
      <c r="C37" s="146" t="str">
        <f>IF(B37&gt;1,VLOOKUP(B37,DB!$D$4:$E$800,2,0),"")</f>
        <v>B 752</v>
      </c>
      <c r="D37" s="259" t="s">
        <v>7</v>
      </c>
      <c r="E37" s="148" t="b">
        <v>0</v>
      </c>
      <c r="F37" s="148"/>
      <c r="G37" s="150" t="b">
        <v>0</v>
      </c>
      <c r="H37" s="228" t="s">
        <v>1146</v>
      </c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">
        <v>1168</v>
      </c>
      <c r="N37" s="170"/>
      <c r="O37" s="155" t="str">
        <f t="shared" si="34"/>
        <v>RON</v>
      </c>
      <c r="Q37" s="64" t="str">
        <f t="shared" si="35"/>
        <v>SA09</v>
      </c>
      <c r="R37" s="64" t="str">
        <f t="shared" si="36"/>
        <v>RON</v>
      </c>
      <c r="S37" s="64" t="str">
        <f t="shared" si="37"/>
        <v>B 752</v>
      </c>
      <c r="T37" s="64" t="str">
        <f t="shared" si="38"/>
        <v>TF-FIC</v>
      </c>
      <c r="U37" s="64" t="str">
        <f t="shared" si="39"/>
        <v>JAS</v>
      </c>
      <c r="V37" s="158" t="s">
        <v>1141</v>
      </c>
      <c r="W37" s="159" t="str">
        <f t="shared" si="5"/>
        <v>PK-BBJ</v>
      </c>
      <c r="X37" s="160" t="str">
        <f t="shared" si="6"/>
        <v>B 734</v>
      </c>
      <c r="Y37" s="161" t="str">
        <f t="shared" si="7"/>
        <v>B. B. N.</v>
      </c>
      <c r="Z37" s="104" t="b">
        <v>1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6</v>
      </c>
      <c r="AI37" s="165">
        <f>COUNTIFS($AE$18:$AE$167,"&gt;20:00",$AE$18:$AE$167,"&lt;=21:00")</f>
        <v>1</v>
      </c>
      <c r="AJ37" s="109">
        <f t="shared" si="8"/>
        <v>7</v>
      </c>
    </row>
    <row r="38">
      <c r="A38" s="115">
        <v>21.0</v>
      </c>
      <c r="B38" s="295" t="s">
        <v>72</v>
      </c>
      <c r="C38" s="117" t="str">
        <f>IF(B38&gt;1,VLOOKUP(B38,DB!$D$4:$E$800,2,0),"")</f>
        <v>A 320</v>
      </c>
      <c r="D38" s="252" t="s">
        <v>7</v>
      </c>
      <c r="E38" s="119" t="b">
        <v>0</v>
      </c>
      <c r="F38" s="119">
        <v>0.27152777777777776</v>
      </c>
      <c r="G38" s="120" t="b">
        <v>1</v>
      </c>
      <c r="H38" s="230" t="s">
        <v>1147</v>
      </c>
      <c r="I38" s="122" t="str">
        <f>IF(K38&gt;1,VLOOKUP(K38,DB!$A$4:$B$500,2,0),"")</f>
        <v>EX RON</v>
      </c>
      <c r="J38" s="120" t="s">
        <v>1081</v>
      </c>
      <c r="K38" s="124" t="s">
        <v>7</v>
      </c>
      <c r="L38" s="120"/>
      <c r="M38" s="115" t="str">
        <f>IF(B38&gt;1,VLOOKUP(B38,DB!$D$4:$F$800,3,0),"")</f>
        <v>BATIK AIR</v>
      </c>
      <c r="N38" s="171"/>
      <c r="O38" s="128" t="str">
        <f t="shared" si="34"/>
        <v/>
      </c>
      <c r="Q38" s="64" t="str">
        <f t="shared" si="35"/>
        <v/>
      </c>
      <c r="R38" s="64" t="str">
        <f t="shared" si="36"/>
        <v/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>PK-VCS</v>
      </c>
      <c r="X38" s="131" t="str">
        <f t="shared" si="6"/>
        <v>EMB 135</v>
      </c>
      <c r="Y38" s="132" t="str">
        <f t="shared" si="7"/>
        <v>JETSET</v>
      </c>
      <c r="Z38" s="104" t="b">
        <v>1</v>
      </c>
      <c r="AA38" s="64"/>
      <c r="AC38" s="133"/>
      <c r="AD38" s="133" t="str">
        <f t="shared" si="40"/>
        <v>-</v>
      </c>
      <c r="AE38" s="133">
        <f t="shared" si="41"/>
        <v>0.2715277778</v>
      </c>
      <c r="AF38" s="134">
        <v>0.8756944444444444</v>
      </c>
      <c r="AG38" s="135">
        <v>0.9166666666666666</v>
      </c>
      <c r="AH38" s="136">
        <f>COUNTIFS($AD$18:$AD$167,"&gt;21:00",$AD$18:$AD$167,"&lt;=22:00")</f>
        <v>6</v>
      </c>
      <c r="AI38" s="137">
        <f>COUNTIFS($AE$18:$AE$167,"&gt;21:00",$AE$18:$AE$167,"&lt;=22:00")</f>
        <v>6</v>
      </c>
      <c r="AJ38" s="138">
        <f t="shared" si="8"/>
        <v>12</v>
      </c>
    </row>
    <row r="39">
      <c r="A39" s="168">
        <v>22.0</v>
      </c>
      <c r="B39" s="145" t="s">
        <v>310</v>
      </c>
      <c r="C39" s="146" t="str">
        <f>IF(B39&gt;1,VLOOKUP(B39,DB!$D$4:$E$800,2,0),"")</f>
        <v>A 320</v>
      </c>
      <c r="D39" s="259" t="s">
        <v>7</v>
      </c>
      <c r="E39" s="189" t="b">
        <v>0</v>
      </c>
      <c r="F39" s="148">
        <v>0.2673611111111111</v>
      </c>
      <c r="G39" s="190" t="b">
        <v>1</v>
      </c>
      <c r="H39" s="228" t="s">
        <v>1149</v>
      </c>
      <c r="I39" s="152" t="str">
        <f>IF(K39&gt;1,VLOOKUP(K39,DB!$A$4:$B$500,2,0),"")</f>
        <v>EX RON</v>
      </c>
      <c r="J39" s="150" t="s">
        <v>1100</v>
      </c>
      <c r="K39" s="169" t="s">
        <v>7</v>
      </c>
      <c r="L39" s="150"/>
      <c r="M39" s="168" t="str">
        <f>IF(B39&gt;1,VLOOKUP(B39,DB!$D$4:$F$800,3,0),"")</f>
        <v>BATIK AIR</v>
      </c>
      <c r="N39" s="170"/>
      <c r="O39" s="155" t="str">
        <f t="shared" si="34"/>
        <v/>
      </c>
      <c r="Q39" s="64" t="str">
        <f t="shared" si="35"/>
        <v/>
      </c>
      <c r="R39" s="64" t="str">
        <f t="shared" si="36"/>
        <v/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>T7-MEL</v>
      </c>
      <c r="X39" s="160" t="str">
        <f t="shared" si="6"/>
        <v>GLEX</v>
      </c>
      <c r="Y39" s="161" t="str">
        <f t="shared" si="7"/>
        <v>PREMI</v>
      </c>
      <c r="Z39" s="104" t="b">
        <v>1</v>
      </c>
      <c r="AA39" s="64"/>
      <c r="AC39" s="133"/>
      <c r="AD39" s="133" t="str">
        <f t="shared" si="40"/>
        <v>-</v>
      </c>
      <c r="AE39" s="133">
        <f t="shared" si="41"/>
        <v>0.2673611111</v>
      </c>
      <c r="AF39" s="162">
        <v>0.9173611111111111</v>
      </c>
      <c r="AG39" s="163">
        <v>0.9583333333333334</v>
      </c>
      <c r="AH39" s="164">
        <f>COUNTIFS($AD$18:$AD$167,"&gt;22:00",$AD$18:$AD$167,"&lt;=23:00")</f>
        <v>5</v>
      </c>
      <c r="AI39" s="165">
        <f>COUNTIFS($AE$18:$AE$167,"&gt;22:00",$AE$18:$AE$167,"&lt;=23:00")</f>
        <v>3</v>
      </c>
      <c r="AJ39" s="109">
        <f t="shared" si="8"/>
        <v>8</v>
      </c>
    </row>
    <row r="40">
      <c r="A40" s="115">
        <v>23.0</v>
      </c>
      <c r="B40" s="297" t="s">
        <v>746</v>
      </c>
      <c r="C40" s="117" t="str">
        <f>IF(B40&gt;1,VLOOKUP(B40,DB!$D$4:$E$800,2,0),"")</f>
        <v>G VI</v>
      </c>
      <c r="D40" s="252" t="s">
        <v>7</v>
      </c>
      <c r="E40" s="191" t="b">
        <v>0</v>
      </c>
      <c r="F40" s="119">
        <v>0.6041666666666666</v>
      </c>
      <c r="G40" s="192" t="b">
        <v>1</v>
      </c>
      <c r="H40" s="230" t="s">
        <v>1150</v>
      </c>
      <c r="I40" s="122" t="str">
        <f>IF(K40&gt;1,VLOOKUP(K40,DB!$A$4:$B$500,2,0),"")</f>
        <v>EX RON</v>
      </c>
      <c r="J40" s="120" t="s">
        <v>1171</v>
      </c>
      <c r="K40" s="124" t="s">
        <v>7</v>
      </c>
      <c r="L40" s="120"/>
      <c r="M40" s="115" t="str">
        <f>IF(B40&gt;1,VLOOKUP(B40,DB!$D$4:$F$800,3,0),"")</f>
        <v>PREMI</v>
      </c>
      <c r="N40" s="193"/>
      <c r="O40" s="128" t="str">
        <f t="shared" si="34"/>
        <v/>
      </c>
      <c r="Q40" s="64" t="str">
        <f t="shared" si="35"/>
        <v/>
      </c>
      <c r="R40" s="64" t="str">
        <f t="shared" si="36"/>
        <v/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>PK-GJV</v>
      </c>
      <c r="X40" s="131" t="str">
        <f t="shared" si="6"/>
        <v>ATR 72</v>
      </c>
      <c r="Y40" s="132" t="str">
        <f t="shared" si="7"/>
        <v>CITILINK</v>
      </c>
      <c r="Z40" s="104" t="b">
        <v>1</v>
      </c>
      <c r="AA40" s="64"/>
      <c r="AC40" s="133"/>
      <c r="AD40" s="133" t="str">
        <f t="shared" si="40"/>
        <v>-</v>
      </c>
      <c r="AE40" s="133">
        <f t="shared" si="41"/>
        <v>0.6041666667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885</v>
      </c>
      <c r="C41" s="146" t="str">
        <f>IF(B41&gt;1,VLOOKUP(B41,DB!$D$4:$E$800,2,0),"")</f>
        <v>CL 850</v>
      </c>
      <c r="D41" s="259" t="s">
        <v>7</v>
      </c>
      <c r="E41" s="199" t="b">
        <v>0</v>
      </c>
      <c r="F41" s="148"/>
      <c r="G41" s="190" t="b">
        <v>0</v>
      </c>
      <c r="H41" s="228" t="s">
        <v>1156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738</v>
      </c>
      <c r="N41" s="200"/>
      <c r="O41" s="155" t="str">
        <f t="shared" si="34"/>
        <v>RON</v>
      </c>
      <c r="Q41" s="64" t="str">
        <f t="shared" si="35"/>
        <v>SA13</v>
      </c>
      <c r="R41" s="64" t="str">
        <f t="shared" si="36"/>
        <v>RON</v>
      </c>
      <c r="S41" s="64" t="str">
        <f t="shared" si="37"/>
        <v>CL 850</v>
      </c>
      <c r="T41" s="64" t="str">
        <f t="shared" si="38"/>
        <v>PK-IDR</v>
      </c>
      <c r="U41" s="64" t="str">
        <f t="shared" si="39"/>
        <v>PREMI</v>
      </c>
      <c r="V41" s="158" t="s">
        <v>1145</v>
      </c>
      <c r="W41" s="159" t="str">
        <f t="shared" si="5"/>
        <v>PK-LUR</v>
      </c>
      <c r="X41" s="160" t="str">
        <f t="shared" si="6"/>
        <v>A 320</v>
      </c>
      <c r="Y41" s="161" t="str">
        <f t="shared" si="7"/>
        <v>BATIK AIR</v>
      </c>
      <c r="Z41" s="104" t="b">
        <v>1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78</v>
      </c>
      <c r="AI41" s="204">
        <f t="shared" si="43"/>
        <v>81</v>
      </c>
      <c r="AJ41" s="204">
        <f t="shared" si="43"/>
        <v>159</v>
      </c>
    </row>
    <row r="42">
      <c r="A42" s="205">
        <v>25.0</v>
      </c>
      <c r="B42" s="297" t="s">
        <v>1013</v>
      </c>
      <c r="C42" s="117" t="str">
        <f>IF(B42&gt;1,VLOOKUP(B42,DB!$D$4:$E$800,2,0),"")</f>
        <v>EMB 135</v>
      </c>
      <c r="D42" s="252" t="s">
        <v>7</v>
      </c>
      <c r="E42" s="206" t="b">
        <v>0</v>
      </c>
      <c r="F42" s="119"/>
      <c r="G42" s="192" t="b">
        <v>0</v>
      </c>
      <c r="H42" s="230" t="s">
        <v>1192</v>
      </c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">
        <v>1138</v>
      </c>
      <c r="N42" s="193"/>
      <c r="O42" s="128" t="str">
        <f t="shared" si="34"/>
        <v>RON</v>
      </c>
      <c r="Q42" s="64" t="str">
        <f t="shared" si="35"/>
        <v>RE01</v>
      </c>
      <c r="R42" s="64" t="str">
        <f t="shared" si="36"/>
        <v>RON</v>
      </c>
      <c r="S42" s="64" t="str">
        <f t="shared" si="37"/>
        <v>EMB 135</v>
      </c>
      <c r="T42" s="64" t="str">
        <f t="shared" si="38"/>
        <v>T7-GBS</v>
      </c>
      <c r="U42" s="64" t="str">
        <f t="shared" si="39"/>
        <v>KARISMA</v>
      </c>
      <c r="V42" s="129" t="s">
        <v>1146</v>
      </c>
      <c r="W42" s="130" t="str">
        <f t="shared" si="5"/>
        <v>TF-FIC</v>
      </c>
      <c r="X42" s="131" t="str">
        <f t="shared" si="6"/>
        <v>B 752</v>
      </c>
      <c r="Y42" s="132" t="str">
        <f t="shared" si="7"/>
        <v>JAS</v>
      </c>
      <c r="Z42" s="104" t="b">
        <v>1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4</v>
      </c>
      <c r="AI42" s="210">
        <f t="shared" si="44"/>
        <v>2</v>
      </c>
      <c r="AJ42" s="210">
        <f t="shared" ref="AJ42:AJ43" si="46">SUM(AH42:AI42)</f>
        <v>6</v>
      </c>
    </row>
    <row r="43">
      <c r="A43" s="168">
        <v>26.0</v>
      </c>
      <c r="B43" s="298" t="s">
        <v>845</v>
      </c>
      <c r="C43" s="146" t="str">
        <f>IF(B43&gt;1,VLOOKUP(B43,DB!$D$4:$E$800,2,0),"")</f>
        <v>G V</v>
      </c>
      <c r="D43" s="259" t="s">
        <v>7</v>
      </c>
      <c r="E43" s="199" t="b">
        <v>0</v>
      </c>
      <c r="F43" s="148">
        <v>0.3194444444444444</v>
      </c>
      <c r="G43" s="190" t="b">
        <v>1</v>
      </c>
      <c r="H43" s="228" t="s">
        <v>1193</v>
      </c>
      <c r="I43" s="152" t="str">
        <f>IF(K43&gt;1,VLOOKUP(K43,DB!$A$4:$B$500,2,0),"")</f>
        <v>EX RON</v>
      </c>
      <c r="J43" s="150" t="s">
        <v>1077</v>
      </c>
      <c r="K43" s="169" t="s">
        <v>7</v>
      </c>
      <c r="L43" s="150"/>
      <c r="M43" s="168" t="s">
        <v>1153</v>
      </c>
      <c r="N43" s="211"/>
      <c r="O43" s="155" t="str">
        <f t="shared" si="34"/>
        <v/>
      </c>
      <c r="Q43" s="64" t="str">
        <f t="shared" si="35"/>
        <v/>
      </c>
      <c r="R43" s="64" t="str">
        <f t="shared" si="36"/>
        <v/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>
        <f t="shared" si="41"/>
        <v>0.3194444444</v>
      </c>
      <c r="AF43" s="212" t="s">
        <v>1158</v>
      </c>
      <c r="AG43" s="213"/>
      <c r="AH43" s="214">
        <f t="shared" ref="AH43:AI43" si="45">COUNTIF(I18:I165,"HGR")</f>
        <v>4</v>
      </c>
      <c r="AI43" s="215">
        <f t="shared" si="45"/>
        <v>4</v>
      </c>
      <c r="AJ43" s="215">
        <f t="shared" si="46"/>
        <v>8</v>
      </c>
    </row>
    <row r="44">
      <c r="A44" s="115">
        <v>27.0</v>
      </c>
      <c r="B44" s="297" t="s">
        <v>888</v>
      </c>
      <c r="C44" s="117" t="str">
        <f>IF(B44&gt;1,VLOOKUP(B44,DB!$D$4:$E$800,2,0),"")</f>
        <v>EMB 135</v>
      </c>
      <c r="D44" s="252" t="s">
        <v>7</v>
      </c>
      <c r="E44" s="206" t="b">
        <v>0</v>
      </c>
      <c r="F44" s="119"/>
      <c r="G44" s="192" t="b">
        <v>0</v>
      </c>
      <c r="H44" s="230" t="s">
        <v>1194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759</v>
      </c>
      <c r="N44" s="193"/>
      <c r="O44" s="128" t="str">
        <f t="shared" si="34"/>
        <v>RON</v>
      </c>
      <c r="Q44" s="64" t="str">
        <f t="shared" si="35"/>
        <v>RE03</v>
      </c>
      <c r="R44" s="64" t="str">
        <f t="shared" si="36"/>
        <v>RON</v>
      </c>
      <c r="S44" s="64" t="str">
        <f t="shared" si="37"/>
        <v>EMB 135</v>
      </c>
      <c r="T44" s="64" t="str">
        <f t="shared" si="38"/>
        <v>PK-RSS</v>
      </c>
      <c r="U44" s="64" t="str">
        <f t="shared" si="39"/>
        <v>PTN</v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 t="s">
        <v>852</v>
      </c>
      <c r="C45" s="146" t="str">
        <f>IF(B45&gt;1,VLOOKUP(B45,DB!$D$4:$E$800,2,0),"")</f>
        <v>GLEX</v>
      </c>
      <c r="D45" s="259" t="s">
        <v>7</v>
      </c>
      <c r="E45" s="189" t="b">
        <v>0</v>
      </c>
      <c r="F45" s="148"/>
      <c r="G45" s="190" t="b">
        <v>0</v>
      </c>
      <c r="H45" s="228" t="s">
        <v>1195</v>
      </c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">
        <v>1138</v>
      </c>
      <c r="N45" s="211"/>
      <c r="O45" s="155" t="str">
        <f t="shared" si="34"/>
        <v>RON</v>
      </c>
      <c r="Q45" s="64" t="str">
        <f t="shared" si="35"/>
        <v>RE04</v>
      </c>
      <c r="R45" s="64" t="str">
        <f t="shared" si="36"/>
        <v>RON</v>
      </c>
      <c r="S45" s="64" t="str">
        <f t="shared" si="37"/>
        <v>GLEX</v>
      </c>
      <c r="T45" s="64" t="str">
        <f t="shared" si="38"/>
        <v>M-JGVJ</v>
      </c>
      <c r="U45" s="64" t="str">
        <f t="shared" si="39"/>
        <v>KARISMA</v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 t="s">
        <v>702</v>
      </c>
      <c r="C46" s="117" t="str">
        <f>IF(B46&gt;1,VLOOKUP(B46,DB!$D$4:$E$800,2,0),"")</f>
        <v>CL 850</v>
      </c>
      <c r="D46" s="252" t="s">
        <v>7</v>
      </c>
      <c r="E46" s="191" t="b">
        <v>0</v>
      </c>
      <c r="F46" s="119"/>
      <c r="G46" s="192" t="b">
        <v>0</v>
      </c>
      <c r="H46" s="230" t="s">
        <v>1197</v>
      </c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>JETSET</v>
      </c>
      <c r="N46" s="193"/>
      <c r="O46" s="128" t="str">
        <f t="shared" si="34"/>
        <v>RON</v>
      </c>
      <c r="Q46" s="64" t="str">
        <f t="shared" si="35"/>
        <v>RE05</v>
      </c>
      <c r="R46" s="64" t="str">
        <f t="shared" si="36"/>
        <v>RON</v>
      </c>
      <c r="S46" s="64" t="str">
        <f t="shared" si="37"/>
        <v>CL 850</v>
      </c>
      <c r="T46" s="64" t="str">
        <f t="shared" si="38"/>
        <v>PK-KAS</v>
      </c>
      <c r="U46" s="64" t="str">
        <f t="shared" si="39"/>
        <v>JETSET</v>
      </c>
      <c r="V46" s="129" t="s">
        <v>1156</v>
      </c>
      <c r="W46" s="130" t="str">
        <f t="shared" si="5"/>
        <v>PK-IDR</v>
      </c>
      <c r="X46" s="131" t="str">
        <f t="shared" si="6"/>
        <v>CL 850</v>
      </c>
      <c r="Y46" s="132" t="str">
        <f t="shared" si="7"/>
        <v>PREMI</v>
      </c>
      <c r="Z46" s="104" t="b">
        <v>1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 t="s">
        <v>855</v>
      </c>
      <c r="C47" s="146" t="str">
        <f>IF(B47&gt;1,VLOOKUP(B47,DB!$D$4:$E$800,2,0),"")</f>
        <v>GLEX</v>
      </c>
      <c r="D47" s="259" t="s">
        <v>7</v>
      </c>
      <c r="E47" s="199" t="b">
        <v>0</v>
      </c>
      <c r="F47" s="148">
        <v>0.2875</v>
      </c>
      <c r="G47" s="190" t="b">
        <v>1</v>
      </c>
      <c r="H47" s="228" t="s">
        <v>1199</v>
      </c>
      <c r="I47" s="152" t="str">
        <f>IF(K47&gt;1,VLOOKUP(K47,DB!$A$4:$B$500,2,0),"")</f>
        <v>EX RON</v>
      </c>
      <c r="J47" s="150" t="s">
        <v>1092</v>
      </c>
      <c r="K47" s="169" t="s">
        <v>7</v>
      </c>
      <c r="L47" s="150"/>
      <c r="M47" s="168" t="s">
        <v>759</v>
      </c>
      <c r="N47" s="200"/>
      <c r="O47" s="155" t="str">
        <f t="shared" si="34"/>
        <v/>
      </c>
      <c r="Q47" s="64" t="str">
        <f t="shared" si="35"/>
        <v/>
      </c>
      <c r="R47" s="64" t="str">
        <f t="shared" si="36"/>
        <v/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>
        <f t="shared" si="41"/>
        <v>0.2875</v>
      </c>
    </row>
    <row r="48">
      <c r="A48" s="115">
        <v>31.0</v>
      </c>
      <c r="B48" s="297" t="s">
        <v>969</v>
      </c>
      <c r="C48" s="117" t="str">
        <f>IF(B48&gt;1,VLOOKUP(B48,DB!$D$4:$E$800,2,0),"")</f>
        <v>ATR 72</v>
      </c>
      <c r="D48" s="252" t="s">
        <v>7</v>
      </c>
      <c r="E48" s="206" t="b">
        <v>0</v>
      </c>
      <c r="F48" s="119"/>
      <c r="G48" s="192" t="b">
        <v>0</v>
      </c>
      <c r="H48" s="230" t="s">
        <v>1200</v>
      </c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">
        <v>1134</v>
      </c>
      <c r="N48" s="220"/>
      <c r="O48" s="128" t="str">
        <f t="shared" si="34"/>
        <v>RON</v>
      </c>
      <c r="Q48" s="64" t="str">
        <f t="shared" si="35"/>
        <v>RE07</v>
      </c>
      <c r="R48" s="64" t="str">
        <f t="shared" si="36"/>
        <v>RON</v>
      </c>
      <c r="S48" s="64" t="str">
        <f t="shared" si="37"/>
        <v>ATR 72</v>
      </c>
      <c r="T48" s="64" t="str">
        <f t="shared" si="38"/>
        <v>PK-OTR</v>
      </c>
      <c r="U48" s="64" t="str">
        <f t="shared" si="39"/>
        <v>TAS</v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298" t="s">
        <v>327</v>
      </c>
      <c r="C49" s="146" t="str">
        <f>IF(B49&gt;1,VLOOKUP(B49,DB!$D$4:$E$800,2,0),"")</f>
        <v>GLEX</v>
      </c>
      <c r="D49" s="259" t="s">
        <v>7</v>
      </c>
      <c r="E49" s="199" t="b">
        <v>0</v>
      </c>
      <c r="F49" s="148"/>
      <c r="G49" s="190" t="b">
        <v>0</v>
      </c>
      <c r="H49" s="228" t="s">
        <v>1204</v>
      </c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>BIOMANTARA</v>
      </c>
      <c r="N49" s="211"/>
      <c r="O49" s="155" t="str">
        <f t="shared" si="34"/>
        <v>RON</v>
      </c>
      <c r="Q49" s="64" t="str">
        <f t="shared" si="35"/>
        <v>RW01</v>
      </c>
      <c r="R49" s="64" t="str">
        <f t="shared" si="36"/>
        <v>RON</v>
      </c>
      <c r="S49" s="64" t="str">
        <f t="shared" si="37"/>
        <v>GLEX</v>
      </c>
      <c r="T49" s="64" t="str">
        <f t="shared" si="38"/>
        <v>N-939AP</v>
      </c>
      <c r="U49" s="64" t="str">
        <f t="shared" si="39"/>
        <v>BIOMANTARA</v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297" t="s">
        <v>1060</v>
      </c>
      <c r="C50" s="117" t="str">
        <f>IF(B50&gt;1,VLOOKUP(B50,DB!$D$4:$E$800,2,0),"")</f>
        <v>FAL 900</v>
      </c>
      <c r="D50" s="252" t="s">
        <v>7</v>
      </c>
      <c r="E50" s="206" t="b">
        <v>0</v>
      </c>
      <c r="F50" s="119">
        <v>0.9027777777777778</v>
      </c>
      <c r="G50" s="192" t="b">
        <v>1</v>
      </c>
      <c r="H50" s="230" t="s">
        <v>1205</v>
      </c>
      <c r="I50" s="122" t="str">
        <f>IF(K50&gt;1,VLOOKUP(K50,DB!$A$4:$B$500,2,0),"")</f>
        <v>EX RON</v>
      </c>
      <c r="J50" s="120" t="s">
        <v>1077</v>
      </c>
      <c r="K50" s="124" t="s">
        <v>7</v>
      </c>
      <c r="L50" s="120"/>
      <c r="M50" s="115" t="s">
        <v>1153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>
        <f t="shared" si="41"/>
        <v>0.9027777778</v>
      </c>
    </row>
    <row r="51">
      <c r="A51" s="168">
        <v>34.0</v>
      </c>
      <c r="B51" s="298" t="s">
        <v>699</v>
      </c>
      <c r="C51" s="146" t="str">
        <f>IF(B51&gt;1,VLOOKUP(B51,DB!$D$4:$E$800,2,0),"")</f>
        <v>G IV</v>
      </c>
      <c r="D51" s="259" t="s">
        <v>7</v>
      </c>
      <c r="E51" s="199" t="b">
        <v>0</v>
      </c>
      <c r="F51" s="148">
        <v>0.2791666666666667</v>
      </c>
      <c r="G51" s="190" t="b">
        <v>1</v>
      </c>
      <c r="H51" s="228" t="s">
        <v>1207</v>
      </c>
      <c r="I51" s="152" t="str">
        <f>IF(K51&gt;1,VLOOKUP(K51,DB!$A$4:$B$500,2,0),"")</f>
        <v>EX RON</v>
      </c>
      <c r="J51" s="150" t="s">
        <v>1087</v>
      </c>
      <c r="K51" s="169" t="s">
        <v>7</v>
      </c>
      <c r="L51" s="150"/>
      <c r="M51" s="168" t="str">
        <f>IF(B51&gt;1,VLOOKUP(B51,DB!$D$4:$F$800,3,0),"")</f>
        <v>JETSET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>
        <f t="shared" si="41"/>
        <v>0.2791666667</v>
      </c>
    </row>
    <row r="52">
      <c r="A52" s="115">
        <v>35.0</v>
      </c>
      <c r="B52" s="297" t="s">
        <v>921</v>
      </c>
      <c r="C52" s="117" t="str">
        <f>IF(B52&gt;1,VLOOKUP(B52,DB!$D$4:$E$800,2,0),"")</f>
        <v>EMB 135</v>
      </c>
      <c r="D52" s="252" t="s">
        <v>7</v>
      </c>
      <c r="E52" s="206" t="b">
        <v>0</v>
      </c>
      <c r="F52" s="119">
        <v>0.46805555555555556</v>
      </c>
      <c r="G52" s="192" t="b">
        <v>1</v>
      </c>
      <c r="H52" s="230" t="s">
        <v>1208</v>
      </c>
      <c r="I52" s="122" t="str">
        <f>IF(K52&gt;1,VLOOKUP(K52,DB!$A$4:$B$500,2,0),"")</f>
        <v>EX RON</v>
      </c>
      <c r="J52" s="120" t="s">
        <v>1171</v>
      </c>
      <c r="K52" s="124" t="s">
        <v>7</v>
      </c>
      <c r="L52" s="120"/>
      <c r="M52" s="115" t="s">
        <v>1138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>
        <f t="shared" si="41"/>
        <v>0.4680555556</v>
      </c>
    </row>
    <row r="53">
      <c r="A53" s="168">
        <v>36.0</v>
      </c>
      <c r="B53" s="298" t="s">
        <v>1065</v>
      </c>
      <c r="C53" s="146" t="str">
        <f>IF(B53&gt;1,VLOOKUP(B53,DB!$D$4:$E$800,2,0),"")</f>
        <v>GLEX</v>
      </c>
      <c r="D53" s="259" t="s">
        <v>7</v>
      </c>
      <c r="E53" s="199" t="b">
        <v>0</v>
      </c>
      <c r="F53" s="148"/>
      <c r="G53" s="190" t="b">
        <v>0</v>
      </c>
      <c r="H53" s="228" t="s">
        <v>1209</v>
      </c>
      <c r="I53" s="152" t="str">
        <f>IF(K53&gt;1,VLOOKUP(K53,DB!$A$4:$B$500,2,0),"")</f>
        <v/>
      </c>
      <c r="J53" s="153" t="str">
        <f>IF(L53&gt;1,VLOOKUP(L53,DB!$A$4:$B$500,2,0),"")</f>
        <v/>
      </c>
      <c r="K53" s="169"/>
      <c r="L53" s="150"/>
      <c r="M53" s="168" t="s">
        <v>1405</v>
      </c>
      <c r="N53" s="200"/>
      <c r="O53" s="155" t="str">
        <f t="shared" si="34"/>
        <v>RON</v>
      </c>
      <c r="Q53" s="64" t="str">
        <f t="shared" si="35"/>
        <v>RW05</v>
      </c>
      <c r="R53" s="64" t="str">
        <f t="shared" si="36"/>
        <v>RON</v>
      </c>
      <c r="S53" s="64" t="str">
        <f t="shared" si="37"/>
        <v>GLEX</v>
      </c>
      <c r="T53" s="64" t="str">
        <f t="shared" si="38"/>
        <v>N-156QS</v>
      </c>
      <c r="U53" s="64" t="str">
        <f t="shared" si="39"/>
        <v>SUBA</v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 t="str">
        <f t="shared" si="41"/>
        <v>-</v>
      </c>
    </row>
    <row r="54">
      <c r="A54" s="115">
        <v>37.0</v>
      </c>
      <c r="B54" s="297" t="s">
        <v>696</v>
      </c>
      <c r="C54" s="117" t="str">
        <f>IF(B54&gt;1,VLOOKUP(B54,DB!$D$4:$E$800,2,0),"")</f>
        <v>EMB 135</v>
      </c>
      <c r="D54" s="252" t="s">
        <v>7</v>
      </c>
      <c r="E54" s="206" t="b">
        <v>0</v>
      </c>
      <c r="F54" s="119">
        <v>0.10972222222222222</v>
      </c>
      <c r="G54" s="192" t="b">
        <v>1</v>
      </c>
      <c r="H54" s="230" t="s">
        <v>1210</v>
      </c>
      <c r="I54" s="122" t="str">
        <f>IF(K54&gt;1,VLOOKUP(K54,DB!$A$4:$B$500,2,0),"")</f>
        <v>EX RON</v>
      </c>
      <c r="J54" s="120" t="s">
        <v>1096</v>
      </c>
      <c r="K54" s="124" t="s">
        <v>7</v>
      </c>
      <c r="L54" s="120"/>
      <c r="M54" s="115" t="str">
        <f>IF(B54&gt;1,VLOOKUP(B54,DB!$D$4:$F$800,3,0),"")</f>
        <v>IAT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>
        <f t="shared" si="41"/>
        <v>0.1097222222</v>
      </c>
    </row>
    <row r="55">
      <c r="A55" s="168">
        <v>38.0</v>
      </c>
      <c r="B55" s="298" t="s">
        <v>906</v>
      </c>
      <c r="C55" s="146" t="str">
        <f>IF(B55&gt;1,VLOOKUP(B55,DB!$D$4:$E$800,2,0),"")</f>
        <v>G IV</v>
      </c>
      <c r="D55" s="259" t="s">
        <v>7</v>
      </c>
      <c r="E55" s="199" t="b">
        <v>0</v>
      </c>
      <c r="F55" s="148">
        <v>0.9416666666666667</v>
      </c>
      <c r="G55" s="190" t="b">
        <v>1</v>
      </c>
      <c r="H55" s="228" t="s">
        <v>1211</v>
      </c>
      <c r="I55" s="152" t="str">
        <f>IF(K55&gt;1,VLOOKUP(K55,DB!$A$4:$B$500,2,0),"")</f>
        <v>EX RON</v>
      </c>
      <c r="J55" s="150" t="s">
        <v>1096</v>
      </c>
      <c r="K55" s="169" t="s">
        <v>7</v>
      </c>
      <c r="L55" s="150"/>
      <c r="M55" s="168" t="s">
        <v>1153</v>
      </c>
      <c r="N55" s="200"/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>
        <f t="shared" si="41"/>
        <v>0.9416666667</v>
      </c>
      <c r="AF55" s="4"/>
    </row>
    <row r="56">
      <c r="A56" s="115">
        <v>39.0</v>
      </c>
      <c r="B56" s="117" t="s">
        <v>715</v>
      </c>
      <c r="C56" s="117" t="str">
        <f>IF(B56&gt;1,VLOOKUP(B56,DB!$D$4:$E$800,2,0),"")</f>
        <v>ATR 72</v>
      </c>
      <c r="D56" s="252" t="s">
        <v>7</v>
      </c>
      <c r="E56" s="206" t="b">
        <v>0</v>
      </c>
      <c r="F56" s="119">
        <v>0.20416666666666666</v>
      </c>
      <c r="G56" s="192" t="b">
        <v>1</v>
      </c>
      <c r="H56" s="299" t="s">
        <v>1076</v>
      </c>
      <c r="I56" s="122" t="str">
        <f>IF(K56&gt;1,VLOOKUP(K56,DB!$A$4:$B$500,2,0),"")</f>
        <v>EX RON</v>
      </c>
      <c r="J56" s="123" t="str">
        <f>IF(L56&gt;1,VLOOKUP(L56,DB!$A$4:$B$500,2,0),"")</f>
        <v>WIDM</v>
      </c>
      <c r="K56" s="124" t="s">
        <v>7</v>
      </c>
      <c r="L56" s="120" t="s">
        <v>421</v>
      </c>
      <c r="M56" s="115" t="str">
        <f>IF(B56&gt;1,VLOOKUP(B56,DB!$D$4:$F$800,3,0),"")</f>
        <v>PELITA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>
        <f t="shared" si="41"/>
        <v>0.2041666667</v>
      </c>
      <c r="AF56" s="4"/>
    </row>
    <row r="57">
      <c r="A57" s="168">
        <v>40.0</v>
      </c>
      <c r="B57" s="146" t="s">
        <v>312</v>
      </c>
      <c r="C57" s="146" t="str">
        <f>IF(B57&gt;1,VLOOKUP(B57,DB!$D$4:$E$800,2,0),"")</f>
        <v>A 320</v>
      </c>
      <c r="D57" s="259" t="s">
        <v>7</v>
      </c>
      <c r="E57" s="199" t="b">
        <v>0</v>
      </c>
      <c r="F57" s="148">
        <v>0.22152777777777777</v>
      </c>
      <c r="G57" s="190" t="b">
        <v>1</v>
      </c>
      <c r="H57" s="300" t="s">
        <v>1078</v>
      </c>
      <c r="I57" s="152" t="str">
        <f>IF(K57&gt;1,VLOOKUP(K57,DB!$A$4:$B$500,2,0),"")</f>
        <v>EX RON</v>
      </c>
      <c r="J57" s="153" t="str">
        <f>IF(L57&gt;1,VLOOKUP(L57,DB!$A$4:$B$500,2,0),"")</f>
        <v>WARR</v>
      </c>
      <c r="K57" s="169" t="s">
        <v>7</v>
      </c>
      <c r="L57" s="150" t="s">
        <v>208</v>
      </c>
      <c r="M57" s="168" t="str">
        <f>IF(B57&gt;1,VLOOKUP(B57,DB!$D$4:$F$800,3,0),"")</f>
        <v>BATIK AIR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>
        <f t="shared" si="41"/>
        <v>0.2215277778</v>
      </c>
      <c r="AF57" s="4"/>
    </row>
    <row r="58">
      <c r="A58" s="115">
        <v>41.0</v>
      </c>
      <c r="B58" s="117" t="s">
        <v>340</v>
      </c>
      <c r="C58" s="117" t="str">
        <f>IF(B58&gt;1,VLOOKUP(B58,DB!$D$4:$E$800,2,0),"")</f>
        <v>ATR 72</v>
      </c>
      <c r="D58" s="252" t="s">
        <v>7</v>
      </c>
      <c r="E58" s="224" t="b">
        <v>0</v>
      </c>
      <c r="F58" s="119">
        <v>0.24124582175863907</v>
      </c>
      <c r="G58" s="120" t="b">
        <v>1</v>
      </c>
      <c r="H58" s="299" t="s">
        <v>1080</v>
      </c>
      <c r="I58" s="122" t="str">
        <f>IF(K58&gt;1,VLOOKUP(K58,DB!$A$4:$B$500,2,0),"")</f>
        <v>EX RON</v>
      </c>
      <c r="J58" s="123" t="str">
        <f>IF(L58&gt;1,VLOOKUP(L58,DB!$A$4:$B$500,2,0),"")</f>
        <v>WAHH</v>
      </c>
      <c r="K58" s="124" t="s">
        <v>7</v>
      </c>
      <c r="L58" s="120" t="s">
        <v>527</v>
      </c>
      <c r="M58" s="115" t="str">
        <f>IF(B58&gt;1,VLOOKUP(B58,DB!$D$4:$F$800,3,0),"")</f>
        <v>CITILINK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>
        <f t="shared" si="41"/>
        <v>0.2412458218</v>
      </c>
      <c r="AF58" s="4"/>
    </row>
    <row r="59">
      <c r="A59" s="168">
        <v>42.0</v>
      </c>
      <c r="B59" s="146" t="s">
        <v>299</v>
      </c>
      <c r="C59" s="146" t="str">
        <f>IF(B59&gt;1,VLOOKUP(B59,DB!$D$4:$E$800,2,0),"")</f>
        <v>A 320</v>
      </c>
      <c r="D59" s="259" t="s">
        <v>7</v>
      </c>
      <c r="E59" s="226" t="b">
        <v>0</v>
      </c>
      <c r="F59" s="148">
        <v>0.2902777777777778</v>
      </c>
      <c r="G59" s="227" t="b">
        <v>1</v>
      </c>
      <c r="H59" s="300" t="s">
        <v>1084</v>
      </c>
      <c r="I59" s="152" t="str">
        <f>IF(K59&gt;1,VLOOKUP(K59,DB!$A$4:$B$500,2,0),"")</f>
        <v>EX RON</v>
      </c>
      <c r="J59" s="153" t="str">
        <f>IF(L59&gt;1,VLOOKUP(L59,DB!$A$4:$B$500,2,0),"")</f>
        <v>WARA</v>
      </c>
      <c r="K59" s="169" t="s">
        <v>7</v>
      </c>
      <c r="L59" s="150" t="s">
        <v>267</v>
      </c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>
        <f t="shared" si="41"/>
        <v>0.2902777778</v>
      </c>
      <c r="AF59" s="4"/>
    </row>
    <row r="60">
      <c r="A60" s="115">
        <v>43.0</v>
      </c>
      <c r="B60" s="117" t="s">
        <v>595</v>
      </c>
      <c r="C60" s="117" t="str">
        <f>IF(B60&gt;1,VLOOKUP(B60,DB!$D$4:$E$800,2,0),"")</f>
        <v>B 738</v>
      </c>
      <c r="D60" s="252" t="s">
        <v>7</v>
      </c>
      <c r="E60" s="229" t="b">
        <v>0</v>
      </c>
      <c r="F60" s="119">
        <v>0.2625</v>
      </c>
      <c r="G60" s="192" t="b">
        <v>1</v>
      </c>
      <c r="H60" s="299" t="s">
        <v>1087</v>
      </c>
      <c r="I60" s="122" t="str">
        <f>IF(K60&gt;1,VLOOKUP(K60,DB!$A$4:$B$500,2,0),"")</f>
        <v>EX RON</v>
      </c>
      <c r="J60" s="123" t="str">
        <f>IF(L60&gt;1,VLOOKUP(L60,DB!$A$4:$B$500,2,0),"")</f>
        <v>WIMM</v>
      </c>
      <c r="K60" s="124" t="s">
        <v>7</v>
      </c>
      <c r="L60" s="120" t="s">
        <v>71</v>
      </c>
      <c r="M60" s="115" t="str">
        <f>IF(B60&gt;1,VLOOKUP(B60,DB!$D$4:$F$800,3,0),"")</f>
        <v>GARUDA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>
        <f t="shared" si="41"/>
        <v>0.2625</v>
      </c>
    </row>
    <row r="61">
      <c r="A61" s="168">
        <v>44.0</v>
      </c>
      <c r="B61" s="146" t="s">
        <v>352</v>
      </c>
      <c r="C61" s="146" t="str">
        <f>IF(B61&gt;1,VLOOKUP(B61,DB!$D$4:$E$800,2,0),"")</f>
        <v>A 320</v>
      </c>
      <c r="D61" s="259" t="s">
        <v>7</v>
      </c>
      <c r="E61" s="231" t="b">
        <v>0</v>
      </c>
      <c r="F61" s="148">
        <v>0.24550094907317543</v>
      </c>
      <c r="G61" s="190" t="b">
        <v>1</v>
      </c>
      <c r="H61" s="300" t="s">
        <v>1092</v>
      </c>
      <c r="I61" s="152" t="str">
        <f>IF(K61&gt;1,VLOOKUP(K61,DB!$A$4:$B$500,2,0),"")</f>
        <v>EX RON</v>
      </c>
      <c r="J61" s="153" t="str">
        <f>IF(L61&gt;1,VLOOKUP(L61,DB!$A$4:$B$500,2,0),"")</f>
        <v>WARR</v>
      </c>
      <c r="K61" s="169" t="s">
        <v>7</v>
      </c>
      <c r="L61" s="150" t="s">
        <v>487</v>
      </c>
      <c r="M61" s="168" t="str">
        <f>IF(B61&gt;1,VLOOKUP(B61,DB!$D$4:$F$800,3,0),"")</f>
        <v>CITILINK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>
        <f t="shared" si="41"/>
        <v>0.2455009491</v>
      </c>
    </row>
    <row r="62">
      <c r="A62" s="115">
        <v>45.0</v>
      </c>
      <c r="B62" s="117" t="s">
        <v>420</v>
      </c>
      <c r="C62" s="117" t="str">
        <f>IF(B62&gt;1,VLOOKUP(B62,DB!$D$4:$E$800,2,0),"")</f>
        <v>A 320</v>
      </c>
      <c r="D62" s="264" t="s">
        <v>7</v>
      </c>
      <c r="E62" s="232" t="b">
        <v>0</v>
      </c>
      <c r="F62" s="233">
        <v>0.28055555555555556</v>
      </c>
      <c r="G62" s="234" t="b">
        <v>1</v>
      </c>
      <c r="H62" s="480" t="s">
        <v>1079</v>
      </c>
      <c r="I62" s="122" t="str">
        <f>IF(K62&gt;1,VLOOKUP(K62,DB!$A$4:$B$500,2,0),"")</f>
        <v>EX RON</v>
      </c>
      <c r="J62" s="123" t="str">
        <f>IF(L62&gt;1,VLOOKUP(L62,DB!$A$4:$B$500,2,0),"")</f>
        <v>WIMN</v>
      </c>
      <c r="K62" s="236" t="s">
        <v>7</v>
      </c>
      <c r="L62" s="227" t="s">
        <v>434</v>
      </c>
      <c r="M62" s="115" t="str">
        <f>IF(B62&gt;1,VLOOKUP(B62,DB!$D$4:$F$800,3,0),"")</f>
        <v>CITILINK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>
        <f t="shared" si="41"/>
        <v>0.2805555556</v>
      </c>
    </row>
    <row r="63">
      <c r="A63" s="168">
        <v>46.0</v>
      </c>
      <c r="B63" s="146" t="s">
        <v>78</v>
      </c>
      <c r="C63" s="146" t="str">
        <f>IF(B63&gt;1,VLOOKUP(B63,DB!$D$4:$E$800,2,0),"")</f>
        <v>A 320</v>
      </c>
      <c r="D63" s="259" t="s">
        <v>7</v>
      </c>
      <c r="E63" s="231" t="b">
        <v>0</v>
      </c>
      <c r="F63" s="148">
        <v>0.3958333333333333</v>
      </c>
      <c r="G63" s="190" t="b">
        <v>1</v>
      </c>
      <c r="H63" s="300" t="s">
        <v>1085</v>
      </c>
      <c r="I63" s="152" t="str">
        <f>IF(K63&gt;1,VLOOKUP(K63,DB!$A$4:$B$500,2,0),"")</f>
        <v>EX RON</v>
      </c>
      <c r="J63" s="153" t="str">
        <f>IF(L63&gt;1,VLOOKUP(L63,DB!$A$4:$B$500,2,0),"")</f>
        <v>WARR</v>
      </c>
      <c r="K63" s="169" t="s">
        <v>7</v>
      </c>
      <c r="L63" s="150" t="s">
        <v>212</v>
      </c>
      <c r="M63" s="168" t="str">
        <f>IF(B63&gt;1,VLOOKUP(B63,DB!$D$4:$F$800,3,0),"")</f>
        <v>BATIK AIR</v>
      </c>
      <c r="N63" s="211"/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>
        <f t="shared" si="41"/>
        <v>0.3958333333</v>
      </c>
    </row>
    <row r="64">
      <c r="A64" s="115">
        <v>47.0</v>
      </c>
      <c r="B64" s="117" t="s">
        <v>827</v>
      </c>
      <c r="C64" s="117" t="str">
        <f>IF(B64&gt;1,VLOOKUP(B64,DB!$D$4:$E$800,2,0),"")</f>
        <v>B 733</v>
      </c>
      <c r="D64" s="252" t="s">
        <v>7</v>
      </c>
      <c r="E64" s="229" t="b">
        <v>0</v>
      </c>
      <c r="F64" s="119">
        <v>0.3020833333333333</v>
      </c>
      <c r="G64" s="192" t="b">
        <v>1</v>
      </c>
      <c r="H64" s="299" t="s">
        <v>1097</v>
      </c>
      <c r="I64" s="122" t="str">
        <f>IF(K64&gt;1,VLOOKUP(K64,DB!$A$4:$B$500,2,0),"")</f>
        <v>EX RON</v>
      </c>
      <c r="J64" s="123" t="str">
        <f>IF(L64&gt;1,VLOOKUP(L64,DB!$A$4:$B$500,2,0),"")</f>
        <v>WIOO</v>
      </c>
      <c r="K64" s="124" t="s">
        <v>7</v>
      </c>
      <c r="L64" s="120" t="s">
        <v>382</v>
      </c>
      <c r="M64" s="115" t="str">
        <f>IF(B64&gt;1,VLOOKUP(B64,DB!$D$4:$F$800,3,0),"")</f>
        <v>TRIGANA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-</v>
      </c>
      <c r="AE64" s="133">
        <f t="shared" si="41"/>
        <v>0.3020833333</v>
      </c>
    </row>
    <row r="65">
      <c r="A65" s="168">
        <v>48.0</v>
      </c>
      <c r="B65" s="168" t="s">
        <v>696</v>
      </c>
      <c r="C65" s="146" t="str">
        <f>IF(B65&gt;1,VLOOKUP(B65,DB!$D$4:$E$800,2,0),"")</f>
        <v>EMB 135</v>
      </c>
      <c r="D65" s="259">
        <v>0.1111111111111111</v>
      </c>
      <c r="E65" s="408" t="b">
        <v>1</v>
      </c>
      <c r="F65" s="148">
        <v>0.15952706018288154</v>
      </c>
      <c r="G65" s="190" t="b">
        <v>1</v>
      </c>
      <c r="H65" s="228" t="s">
        <v>1096</v>
      </c>
      <c r="I65" s="221" t="s">
        <v>1210</v>
      </c>
      <c r="J65" s="150" t="s">
        <v>1333</v>
      </c>
      <c r="K65" s="169"/>
      <c r="L65" s="150"/>
      <c r="M65" s="168" t="str">
        <f>IF(B65&gt;1,VLOOKUP(B65,DB!$D$4:$F$800,3,0),"")</f>
        <v>IAT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>
        <f t="shared" si="40"/>
        <v>0.1111111111</v>
      </c>
      <c r="AE65" s="133">
        <f t="shared" si="41"/>
        <v>0.1595270602</v>
      </c>
    </row>
    <row r="66">
      <c r="A66" s="115">
        <v>49.0</v>
      </c>
      <c r="B66" s="115" t="s">
        <v>822</v>
      </c>
      <c r="C66" s="117" t="str">
        <f>IF(B66&gt;1,VLOOKUP(B66,DB!$D$4:$E$800,2,0),"")</f>
        <v>B 733</v>
      </c>
      <c r="D66" s="252">
        <v>0.18541666666666667</v>
      </c>
      <c r="E66" s="463" t="b">
        <v>1</v>
      </c>
      <c r="F66" s="119">
        <v>0.2590277777777778</v>
      </c>
      <c r="G66" s="192" t="b">
        <v>1</v>
      </c>
      <c r="H66" s="230" t="s">
        <v>1093</v>
      </c>
      <c r="I66" s="122" t="str">
        <f>IF(K66&gt;1,VLOOKUP(K66,DB!$A$4:$B$500,2,0),"")</f>
        <v>WSSS</v>
      </c>
      <c r="J66" s="123" t="str">
        <f>IF(L66&gt;1,VLOOKUP(L66,DB!$A$4:$B$500,2,0),"")</f>
        <v>WALL</v>
      </c>
      <c r="K66" s="124" t="s">
        <v>86</v>
      </c>
      <c r="L66" s="120" t="s">
        <v>91</v>
      </c>
      <c r="M66" s="115" t="str">
        <f>IF(B66&gt;1,VLOOKUP(B66,DB!$D$4:$F$800,3,0),"")</f>
        <v>TRI MG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>
        <f t="shared" si="40"/>
        <v>0.1854166667</v>
      </c>
      <c r="AE66" s="133">
        <f t="shared" si="41"/>
        <v>0.2590277778</v>
      </c>
    </row>
    <row r="67">
      <c r="A67" s="168">
        <v>50.0</v>
      </c>
      <c r="B67" s="168" t="s">
        <v>24</v>
      </c>
      <c r="C67" s="146" t="str">
        <f>IF(B67&gt;1,VLOOKUP(B67,DB!$D$4:$E$800,2,0),"")</f>
        <v>B 733</v>
      </c>
      <c r="D67" s="259">
        <v>0.19930555555555557</v>
      </c>
      <c r="E67" s="408" t="b">
        <v>1</v>
      </c>
      <c r="F67" s="148">
        <v>0.3472222222222222</v>
      </c>
      <c r="G67" s="190" t="b">
        <v>1</v>
      </c>
      <c r="H67" s="228" t="s">
        <v>1101</v>
      </c>
      <c r="I67" s="221" t="s">
        <v>23</v>
      </c>
      <c r="J67" s="150" t="s">
        <v>55</v>
      </c>
      <c r="K67" s="169"/>
      <c r="L67" s="150"/>
      <c r="M67" s="168" t="str">
        <f>IF(B67&gt;1,VLOOKUP(B67,DB!$D$4:$F$800,3,0),"")</f>
        <v>AIRNESIA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>
        <f t="shared" si="40"/>
        <v>0.1993055556</v>
      </c>
      <c r="AE67" s="133">
        <f t="shared" si="41"/>
        <v>0.3472222222</v>
      </c>
    </row>
    <row r="68">
      <c r="A68" s="115">
        <v>51.0</v>
      </c>
      <c r="B68" s="115" t="s">
        <v>207</v>
      </c>
      <c r="C68" s="117" t="str">
        <f>IF(B68&gt;1,VLOOKUP(B68,DB!$D$4:$E$800,2,0),"")</f>
        <v>A 320</v>
      </c>
      <c r="D68" s="264">
        <v>0.2611111111111111</v>
      </c>
      <c r="E68" s="481" t="b">
        <v>1</v>
      </c>
      <c r="F68" s="233">
        <v>0.2972222222222222</v>
      </c>
      <c r="G68" s="234" t="b">
        <v>1</v>
      </c>
      <c r="H68" s="235" t="s">
        <v>1080</v>
      </c>
      <c r="I68" s="122" t="str">
        <f>IF(K68&gt;1,VLOOKUP(K68,DB!$A$4:$B$500,2,0),"")</f>
        <v>WARR</v>
      </c>
      <c r="J68" s="123" t="str">
        <f>IF(L68&gt;1,VLOOKUP(L68,DB!$A$4:$B$500,2,0),"")</f>
        <v>WIPP</v>
      </c>
      <c r="K68" s="236" t="s">
        <v>204</v>
      </c>
      <c r="L68" s="227" t="s">
        <v>157</v>
      </c>
      <c r="M68" s="115" t="str">
        <f>IF(B68&gt;1,VLOOKUP(B68,DB!$D$4:$F$800,3,0),"")</f>
        <v>BATIK AIR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>
        <f t="shared" si="40"/>
        <v>0.2611111111</v>
      </c>
      <c r="AE68" s="133">
        <f t="shared" si="41"/>
        <v>0.2972222222</v>
      </c>
    </row>
    <row r="69">
      <c r="A69" s="168">
        <v>52.0</v>
      </c>
      <c r="B69" s="168" t="s">
        <v>708</v>
      </c>
      <c r="C69" s="146" t="str">
        <f>IF(B69&gt;1,VLOOKUP(B69,DB!$D$4:$E$800,2,0),"")</f>
        <v>BBJ</v>
      </c>
      <c r="D69" s="259">
        <v>0.2673611111111111</v>
      </c>
      <c r="E69" s="408" t="b">
        <v>1</v>
      </c>
      <c r="F69" s="148">
        <v>0.3993055555555556</v>
      </c>
      <c r="G69" s="190" t="b">
        <v>1</v>
      </c>
      <c r="H69" s="228" t="s">
        <v>1096</v>
      </c>
      <c r="I69" s="221" t="s">
        <v>1145</v>
      </c>
      <c r="J69" s="150" t="s">
        <v>1227</v>
      </c>
      <c r="K69" s="169"/>
      <c r="L69" s="150"/>
      <c r="M69" s="168" t="str">
        <f>IF(B69&gt;1,VLOOKUP(B69,DB!$D$4:$F$800,3,0),"")</f>
        <v>JIP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>
        <f t="shared" si="40"/>
        <v>0.2673611111</v>
      </c>
      <c r="AE69" s="133">
        <f t="shared" si="41"/>
        <v>0.3993055556</v>
      </c>
    </row>
    <row r="70">
      <c r="A70" s="115">
        <v>53.0</v>
      </c>
      <c r="B70" s="205" t="s">
        <v>1068</v>
      </c>
      <c r="C70" s="117" t="str">
        <f>IF(B70&gt;1,VLOOKUP(B70,DB!$D$4:$E$800,2,0),"")</f>
        <v>B 748</v>
      </c>
      <c r="D70" s="252">
        <v>0.2673611111111111</v>
      </c>
      <c r="E70" s="463" t="b">
        <v>1</v>
      </c>
      <c r="F70" s="119">
        <v>0.3875</v>
      </c>
      <c r="G70" s="192" t="b">
        <v>1</v>
      </c>
      <c r="H70" s="230" t="s">
        <v>1273</v>
      </c>
      <c r="I70" s="219" t="s">
        <v>1143</v>
      </c>
      <c r="J70" s="120" t="s">
        <v>1175</v>
      </c>
      <c r="K70" s="124"/>
      <c r="L70" s="120"/>
      <c r="M70" s="115" t="s">
        <v>1253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PK-YGR</v>
      </c>
      <c r="X70" s="131" t="str">
        <f t="shared" si="6"/>
        <v>HK 800</v>
      </c>
      <c r="Y70" s="132" t="str">
        <f t="shared" si="7"/>
        <v>TRI MG</v>
      </c>
      <c r="Z70" s="104" t="b">
        <v>1</v>
      </c>
      <c r="AA70" s="64"/>
      <c r="AC70" s="133"/>
      <c r="AD70" s="133">
        <f t="shared" si="40"/>
        <v>0.2673611111</v>
      </c>
      <c r="AE70" s="133">
        <f t="shared" si="41"/>
        <v>0.3875</v>
      </c>
      <c r="AF70" s="248" t="s">
        <v>1180</v>
      </c>
    </row>
    <row r="71">
      <c r="A71" s="168">
        <v>54.0</v>
      </c>
      <c r="B71" s="168" t="s">
        <v>310</v>
      </c>
      <c r="C71" s="146" t="str">
        <f>IF(B71&gt;1,VLOOKUP(B71,DB!$D$4:$E$800,2,0),"")</f>
        <v>A 320</v>
      </c>
      <c r="D71" s="259">
        <v>0.2743055555555556</v>
      </c>
      <c r="E71" s="408" t="b">
        <v>1</v>
      </c>
      <c r="F71" s="148">
        <v>0.3888888888888889</v>
      </c>
      <c r="G71" s="190" t="b">
        <v>1</v>
      </c>
      <c r="H71" s="228" t="s">
        <v>1100</v>
      </c>
      <c r="I71" s="221" t="s">
        <v>1149</v>
      </c>
      <c r="J71" s="153" t="str">
        <f>IF(L71&gt;1,VLOOKUP(L71,DB!$A$4:$B$500,2,0),"")</f>
        <v>WADD</v>
      </c>
      <c r="K71" s="169" t="s">
        <v>7</v>
      </c>
      <c r="L71" s="150" t="s">
        <v>192</v>
      </c>
      <c r="M71" s="168" t="str">
        <f>IF(B71&gt;1,VLOOKUP(B71,DB!$D$4:$F$800,3,0),"")</f>
        <v>BATIK AIR</v>
      </c>
      <c r="N71" s="211"/>
      <c r="O71" s="155" t="str">
        <f t="shared" si="34"/>
        <v/>
      </c>
      <c r="Q71" s="64" t="str">
        <f t="shared" si="35"/>
        <v/>
      </c>
      <c r="R71" s="64" t="str">
        <f t="shared" si="36"/>
        <v/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>N-38SV</v>
      </c>
      <c r="X71" s="160" t="str">
        <f t="shared" si="6"/>
        <v>LJ 60</v>
      </c>
      <c r="Y71" s="161" t="str">
        <f t="shared" si="7"/>
        <v>BGS</v>
      </c>
      <c r="Z71" s="104" t="b">
        <v>1</v>
      </c>
      <c r="AA71" s="64"/>
      <c r="AC71" s="133"/>
      <c r="AD71" s="133">
        <f t="shared" si="40"/>
        <v>0.2743055556</v>
      </c>
      <c r="AE71" s="133">
        <f t="shared" si="41"/>
        <v>0.3888888889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 t="s">
        <v>72</v>
      </c>
      <c r="C72" s="117" t="str">
        <f>IF(B72&gt;1,VLOOKUP(B72,DB!$D$4:$E$800,2,0),"")</f>
        <v>A 320</v>
      </c>
      <c r="D72" s="264">
        <v>0.27847222222222223</v>
      </c>
      <c r="E72" s="481" t="b">
        <v>1</v>
      </c>
      <c r="F72" s="233">
        <v>0.41388888888888886</v>
      </c>
      <c r="G72" s="234" t="b">
        <v>1</v>
      </c>
      <c r="H72" s="235" t="s">
        <v>1081</v>
      </c>
      <c r="I72" s="219" t="s">
        <v>1147</v>
      </c>
      <c r="J72" s="123" t="str">
        <f>IF(L72&gt;1,VLOOKUP(L72,DB!$A$4:$B$500,2,0),"")</f>
        <v>WAHS</v>
      </c>
      <c r="K72" s="124"/>
      <c r="L72" s="227" t="s">
        <v>258</v>
      </c>
      <c r="M72" s="115" t="str">
        <f>IF(B72&gt;1,VLOOKUP(B72,DB!$D$4:$F$800,3,0),"")</f>
        <v>BATIK AIR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>T7-FCN</v>
      </c>
      <c r="X72" s="131" t="str">
        <f t="shared" si="6"/>
        <v>HK 800</v>
      </c>
      <c r="Y72" s="132" t="str">
        <f t="shared" si="7"/>
        <v>KARISMA</v>
      </c>
      <c r="Z72" s="104" t="b">
        <v>1</v>
      </c>
      <c r="AA72" s="64"/>
      <c r="AC72" s="133"/>
      <c r="AD72" s="133">
        <f t="shared" si="40"/>
        <v>0.2784722222</v>
      </c>
      <c r="AE72" s="133">
        <f t="shared" si="41"/>
        <v>0.4138888889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 t="s">
        <v>699</v>
      </c>
      <c r="C73" s="146" t="str">
        <f>IF(B73&gt;1,VLOOKUP(B73,DB!$D$4:$E$800,2,0),"")</f>
        <v>G IV</v>
      </c>
      <c r="D73" s="259">
        <v>0.28055555555555556</v>
      </c>
      <c r="E73" s="408" t="b">
        <v>1</v>
      </c>
      <c r="F73" s="148">
        <v>0.3368055555555556</v>
      </c>
      <c r="G73" s="190" t="b">
        <v>1</v>
      </c>
      <c r="H73" s="228" t="s">
        <v>1087</v>
      </c>
      <c r="I73" s="221" t="s">
        <v>1207</v>
      </c>
      <c r="J73" s="150" t="s">
        <v>1225</v>
      </c>
      <c r="K73" s="169"/>
      <c r="L73" s="150"/>
      <c r="M73" s="168" t="str">
        <f>IF(B73&gt;1,VLOOKUP(B73,DB!$D$4:$F$800,3,0),"")</f>
        <v>JETSET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N-2409K</v>
      </c>
      <c r="X73" s="160" t="str">
        <f t="shared" si="6"/>
        <v>HK 800</v>
      </c>
      <c r="Y73" s="161" t="str">
        <f t="shared" si="7"/>
        <v>AFM</v>
      </c>
      <c r="Z73" s="104" t="b">
        <v>1</v>
      </c>
      <c r="AA73" s="64"/>
      <c r="AC73" s="133"/>
      <c r="AD73" s="133">
        <f t="shared" si="40"/>
        <v>0.2805555556</v>
      </c>
      <c r="AE73" s="133">
        <f t="shared" si="41"/>
        <v>0.3368055556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205" t="s">
        <v>855</v>
      </c>
      <c r="C74" s="117" t="str">
        <f>IF(B74&gt;1,VLOOKUP(B74,DB!$D$4:$E$800,2,0),"")</f>
        <v>GLEX</v>
      </c>
      <c r="D74" s="252">
        <v>0.28888888888888886</v>
      </c>
      <c r="E74" s="463" t="b">
        <v>1</v>
      </c>
      <c r="F74" s="119">
        <v>0.43819444444444444</v>
      </c>
      <c r="G74" s="192" t="b">
        <v>1</v>
      </c>
      <c r="H74" s="230" t="s">
        <v>1092</v>
      </c>
      <c r="I74" s="219" t="s">
        <v>1199</v>
      </c>
      <c r="J74" s="120" t="s">
        <v>64</v>
      </c>
      <c r="K74" s="124"/>
      <c r="L74" s="120"/>
      <c r="M74" s="115" t="s">
        <v>759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1</v>
      </c>
      <c r="AA74" s="64"/>
      <c r="AC74" s="133"/>
      <c r="AD74" s="133">
        <f t="shared" si="40"/>
        <v>0.2888888889</v>
      </c>
      <c r="AE74" s="133">
        <f t="shared" si="41"/>
        <v>0.4381944444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 t="s">
        <v>186</v>
      </c>
      <c r="C75" s="146" t="str">
        <f>IF(B75&gt;1,VLOOKUP(B75,DB!$D$4:$E$800,2,0),"")</f>
        <v>A 320</v>
      </c>
      <c r="D75" s="259">
        <v>0.3263888888888889</v>
      </c>
      <c r="E75" s="408" t="b">
        <v>1</v>
      </c>
      <c r="F75" s="148">
        <v>0.5180555555555556</v>
      </c>
      <c r="G75" s="190" t="b">
        <v>1</v>
      </c>
      <c r="H75" s="228" t="s">
        <v>1076</v>
      </c>
      <c r="I75" s="152" t="str">
        <f>IF(K75&gt;1,VLOOKUP(K75,DB!$A$4:$B$500,2,0),"")</f>
        <v>WIBB</v>
      </c>
      <c r="J75" s="153" t="str">
        <f>IF(L75&gt;1,VLOOKUP(L75,DB!$A$4:$B$500,2,0),"")</f>
        <v>WARR</v>
      </c>
      <c r="K75" s="169" t="s">
        <v>179</v>
      </c>
      <c r="L75" s="150" t="s">
        <v>216</v>
      </c>
      <c r="M75" s="168" t="str">
        <f>IF(B75&gt;1,VLOOKUP(B75,DB!$D$4:$F$800,3,0),"")</f>
        <v>BATIK AIR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0.3263888889</v>
      </c>
      <c r="AE75" s="133">
        <f t="shared" si="41"/>
        <v>0.5180555556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 t="s">
        <v>305</v>
      </c>
      <c r="C76" s="117" t="str">
        <f>IF(B76&gt;1,VLOOKUP(B76,DB!$D$4:$E$800,2,0),"")</f>
        <v>A 320</v>
      </c>
      <c r="D76" s="252">
        <v>0.3333333333333333</v>
      </c>
      <c r="E76" s="463" t="b">
        <v>1</v>
      </c>
      <c r="F76" s="119">
        <v>0.47638888888888886</v>
      </c>
      <c r="G76" s="192" t="b">
        <v>1</v>
      </c>
      <c r="H76" s="230" t="s">
        <v>1078</v>
      </c>
      <c r="I76" s="122" t="str">
        <f>IF(K76&gt;1,VLOOKUP(K76,DB!$A$4:$B$500,2,0),"")</f>
        <v>WIPP</v>
      </c>
      <c r="J76" s="123" t="str">
        <f>IF(L76&gt;1,VLOOKUP(L76,DB!$A$4:$B$500,2,0),"")</f>
        <v>WAHQ</v>
      </c>
      <c r="K76" s="124" t="s">
        <v>163</v>
      </c>
      <c r="L76" s="120" t="s">
        <v>233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0.3333333333</v>
      </c>
      <c r="AE76" s="133">
        <f t="shared" si="41"/>
        <v>0.4763888889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 t="s">
        <v>845</v>
      </c>
      <c r="C77" s="146" t="str">
        <f>IF(B77&gt;1,VLOOKUP(B77,DB!$D$4:$E$800,2,0),"")</f>
        <v>G V</v>
      </c>
      <c r="D77" s="259">
        <v>0.32083333333333336</v>
      </c>
      <c r="E77" s="408" t="b">
        <v>1</v>
      </c>
      <c r="F77" s="148">
        <v>0.41180555555555554</v>
      </c>
      <c r="G77" s="190" t="b">
        <v>1</v>
      </c>
      <c r="H77" s="228" t="s">
        <v>1077</v>
      </c>
      <c r="I77" s="221" t="s">
        <v>1193</v>
      </c>
      <c r="J77" s="150" t="s">
        <v>1333</v>
      </c>
      <c r="K77" s="169"/>
      <c r="L77" s="150"/>
      <c r="M77" s="168" t="s">
        <v>1153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0.3208333333</v>
      </c>
      <c r="AE77" s="133">
        <f t="shared" si="41"/>
        <v>0.4118055556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 t="s">
        <v>340</v>
      </c>
      <c r="C78" s="117" t="str">
        <f>IF(B78&gt;1,VLOOKUP(B78,DB!$D$4:$E$800,2,0),"")</f>
        <v>ATR 72</v>
      </c>
      <c r="D78" s="252">
        <v>0.3993055555555556</v>
      </c>
      <c r="E78" s="463" t="b">
        <v>1</v>
      </c>
      <c r="F78" s="119">
        <v>0.4215277777777778</v>
      </c>
      <c r="G78" s="192" t="b">
        <v>1</v>
      </c>
      <c r="H78" s="230" t="s">
        <v>1087</v>
      </c>
      <c r="I78" s="122" t="str">
        <f>IF(K78&gt;1,VLOOKUP(K78,DB!$A$4:$B$500,2,0),"")</f>
        <v>WAHH</v>
      </c>
      <c r="J78" s="123" t="str">
        <f>IF(L78&gt;1,VLOOKUP(L78,DB!$A$4:$B$500,2,0),"")</f>
        <v>WAHH</v>
      </c>
      <c r="K78" s="124" t="s">
        <v>531</v>
      </c>
      <c r="L78" s="120" t="s">
        <v>537</v>
      </c>
      <c r="M78" s="115" t="str">
        <f>IF(B78&gt;1,VLOOKUP(B78,DB!$D$4:$F$800,3,0),"")</f>
        <v>CITILINK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0.3993055556</v>
      </c>
      <c r="AE78" s="133">
        <f t="shared" si="41"/>
        <v>0.4215277778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 t="s">
        <v>352</v>
      </c>
      <c r="C79" s="146" t="str">
        <f>IF(B79&gt;1,VLOOKUP(B79,DB!$D$4:$E$800,2,0),"")</f>
        <v>A 320</v>
      </c>
      <c r="D79" s="259">
        <v>0.4027777777777778</v>
      </c>
      <c r="E79" s="408" t="b">
        <v>1</v>
      </c>
      <c r="F79" s="148">
        <v>0.45625</v>
      </c>
      <c r="G79" s="190" t="b">
        <v>1</v>
      </c>
      <c r="H79" s="228" t="s">
        <v>1084</v>
      </c>
      <c r="I79" s="152" t="str">
        <f>IF(K79&gt;1,VLOOKUP(K79,DB!$A$4:$B$500,2,0),"")</f>
        <v>WARR</v>
      </c>
      <c r="J79" s="153" t="str">
        <f>IF(L79&gt;1,VLOOKUP(L79,DB!$A$4:$B$500,2,0),"")</f>
        <v>WIPP</v>
      </c>
      <c r="K79" s="169" t="s">
        <v>497</v>
      </c>
      <c r="L79" s="150" t="s">
        <v>463</v>
      </c>
      <c r="M79" s="168" t="str">
        <f>IF(B79&gt;1,VLOOKUP(B79,DB!$D$4:$F$800,3,0),"")</f>
        <v>CITILINK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>
        <f t="shared" si="40"/>
        <v>0.4027777778</v>
      </c>
      <c r="AE79" s="133">
        <f t="shared" si="41"/>
        <v>0.45625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 t="s">
        <v>823</v>
      </c>
      <c r="C80" s="117" t="str">
        <f>IF(B80&gt;1,VLOOKUP(B80,DB!$D$4:$E$800,2,0),"")</f>
        <v>B 733</v>
      </c>
      <c r="D80" s="252">
        <v>0.41875</v>
      </c>
      <c r="E80" s="463" t="b">
        <v>1</v>
      </c>
      <c r="F80" s="119">
        <v>0.5069444444444444</v>
      </c>
      <c r="G80" s="192" t="b">
        <v>1</v>
      </c>
      <c r="H80" s="230" t="s">
        <v>1101</v>
      </c>
      <c r="I80" s="122" t="str">
        <f>IF(K80&gt;1,VLOOKUP(K80,DB!$A$4:$B$500,2,0),"")</f>
        <v>WAMM</v>
      </c>
      <c r="J80" s="123" t="str">
        <f>IF(L80&gt;1,VLOOKUP(L80,DB!$A$4:$B$500,2,0),"")</f>
        <v>WAOO</v>
      </c>
      <c r="K80" s="124" t="s">
        <v>361</v>
      </c>
      <c r="L80" s="120" t="s">
        <v>341</v>
      </c>
      <c r="M80" s="115" t="str">
        <f>IF(B80&gt;1,VLOOKUP(B80,DB!$D$4:$F$800,3,0),"")</f>
        <v>TRIGANA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0.41875</v>
      </c>
      <c r="AE80" s="133">
        <f t="shared" si="41"/>
        <v>0.5069444444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 t="s">
        <v>776</v>
      </c>
      <c r="C81" s="146" t="str">
        <f>IF(B81&gt;1,VLOOKUP(B81,DB!$D$4:$E$800,2,0),"")</f>
        <v>C 208</v>
      </c>
      <c r="D81" s="259">
        <v>0.40625</v>
      </c>
      <c r="E81" s="408" t="b">
        <v>1</v>
      </c>
      <c r="F81" s="148">
        <v>0.4409722222222222</v>
      </c>
      <c r="G81" s="190" t="b">
        <v>1</v>
      </c>
      <c r="H81" s="228" t="s">
        <v>1075</v>
      </c>
      <c r="I81" s="152" t="str">
        <f>IF(K81&gt;1,VLOOKUP(K81,DB!$A$4:$B$500,2,0),"")</f>
        <v>WICC</v>
      </c>
      <c r="J81" s="153" t="str">
        <f>IF(L81&gt;1,VLOOKUP(L81,DB!$A$4:$B$500,2,0),"")</f>
        <v>WICN</v>
      </c>
      <c r="K81" s="169" t="s">
        <v>598</v>
      </c>
      <c r="L81" s="150" t="s">
        <v>600</v>
      </c>
      <c r="M81" s="168" t="str">
        <f>IF(B81&gt;1,VLOOKUP(B81,DB!$D$4:$F$800,3,0),"")</f>
        <v>SUSI AIR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0.40625</v>
      </c>
      <c r="AE81" s="133">
        <f t="shared" si="41"/>
        <v>0.4409722222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 t="s">
        <v>312</v>
      </c>
      <c r="C82" s="117" t="str">
        <f>IF(B82&gt;1,VLOOKUP(B82,DB!$D$4:$E$800,2,0),"")</f>
        <v>A 320</v>
      </c>
      <c r="D82" s="252">
        <v>0.425</v>
      </c>
      <c r="E82" s="463" t="b">
        <v>1</v>
      </c>
      <c r="F82" s="119">
        <v>0.4618055555555556</v>
      </c>
      <c r="G82" s="192" t="b">
        <v>1</v>
      </c>
      <c r="H82" s="230" t="s">
        <v>1085</v>
      </c>
      <c r="I82" s="122" t="str">
        <f>IF(K82&gt;1,VLOOKUP(K82,DB!$A$4:$B$500,2,0),"")</f>
        <v>WARR</v>
      </c>
      <c r="J82" s="123" t="str">
        <f>IF(L82&gt;1,VLOOKUP(L82,DB!$A$4:$B$500,2,0),"")</f>
        <v>WARR</v>
      </c>
      <c r="K82" s="124" t="s">
        <v>206</v>
      </c>
      <c r="L82" s="120" t="s">
        <v>220</v>
      </c>
      <c r="M82" s="115" t="str">
        <f>IF(B82&gt;1,VLOOKUP(B82,DB!$D$4:$F$800,3,0),"")</f>
        <v>BATIK AIR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T7-GBS</v>
      </c>
      <c r="X82" s="239" t="str">
        <f t="shared" si="6"/>
        <v>EMB 135</v>
      </c>
      <c r="Y82" s="240" t="str">
        <f t="shared" si="7"/>
        <v>KARISMA</v>
      </c>
      <c r="Z82" s="104" t="b">
        <v>1</v>
      </c>
      <c r="AA82" s="64"/>
      <c r="AC82" s="133"/>
      <c r="AD82" s="133">
        <f t="shared" si="40"/>
        <v>0.425</v>
      </c>
      <c r="AE82" s="133">
        <f t="shared" si="41"/>
        <v>0.4618055556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425</v>
      </c>
      <c r="C83" s="146" t="str">
        <f>IF(B83&gt;1,VLOOKUP(B83,DB!$D$4:$E$800,2,0),"")</f>
        <v>A 320</v>
      </c>
      <c r="D83" s="259">
        <v>0.4340277777777778</v>
      </c>
      <c r="E83" s="408" t="b">
        <v>1</v>
      </c>
      <c r="F83" s="148">
        <v>0.46319444444444446</v>
      </c>
      <c r="G83" s="190" t="b">
        <v>1</v>
      </c>
      <c r="H83" s="228" t="s">
        <v>1080</v>
      </c>
      <c r="I83" s="152" t="str">
        <f>IF(K83&gt;1,VLOOKUP(K83,DB!$A$4:$B$500,2,0),"")</f>
        <v>WARR</v>
      </c>
      <c r="J83" s="153" t="str">
        <f>IF(L83&gt;1,VLOOKUP(L83,DB!$A$4:$B$500,2,0),"")</f>
        <v>WAHI</v>
      </c>
      <c r="K83" s="169" t="s">
        <v>489</v>
      </c>
      <c r="L83" s="150" t="s">
        <v>467</v>
      </c>
      <c r="M83" s="168" t="str">
        <f>IF(B83&gt;1,VLOOKUP(B83,DB!$D$4:$F$800,3,0),"")</f>
        <v>CITILINK</v>
      </c>
      <c r="N83" s="200"/>
      <c r="O83" s="155" t="str">
        <f t="shared" si="34"/>
        <v/>
      </c>
      <c r="Q83" s="64" t="str">
        <f t="shared" si="35"/>
        <v/>
      </c>
      <c r="R83" s="64" t="str">
        <f t="shared" si="36"/>
        <v/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0.4340277778</v>
      </c>
      <c r="AE83" s="133">
        <f t="shared" si="41"/>
        <v>0.4631944444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207</v>
      </c>
      <c r="C84" s="117" t="str">
        <f>IF(B84&gt;1,VLOOKUP(B84,DB!$D$4:$E$800,2,0),"")</f>
        <v>A 320</v>
      </c>
      <c r="D84" s="252">
        <v>0.44305555555555554</v>
      </c>
      <c r="E84" s="463" t="b">
        <v>1</v>
      </c>
      <c r="F84" s="119">
        <v>0.5222222222222223</v>
      </c>
      <c r="G84" s="192" t="b">
        <v>1</v>
      </c>
      <c r="H84" s="230" t="s">
        <v>1081</v>
      </c>
      <c r="I84" s="122" t="str">
        <f>IF(K84&gt;1,VLOOKUP(K84,DB!$A$4:$B$500,2,0),"")</f>
        <v>WIPP</v>
      </c>
      <c r="J84" s="123" t="str">
        <f>IF(L84&gt;1,VLOOKUP(L84,DB!$A$4:$B$500,2,0),"")</f>
        <v>WAHI</v>
      </c>
      <c r="K84" s="124" t="s">
        <v>159</v>
      </c>
      <c r="L84" s="120" t="s">
        <v>245</v>
      </c>
      <c r="M84" s="115" t="str">
        <f>IF(B84&gt;1,VLOOKUP(B84,DB!$D$4:$F$800,3,0),"")</f>
        <v>BATIK AIR</v>
      </c>
      <c r="N84" s="220"/>
      <c r="O84" s="128" t="str">
        <f t="shared" si="34"/>
        <v/>
      </c>
      <c r="Q84" s="64" t="str">
        <f t="shared" si="35"/>
        <v/>
      </c>
      <c r="R84" s="64" t="str">
        <f t="shared" si="36"/>
        <v/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>PK-RSS</v>
      </c>
      <c r="X84" s="131" t="str">
        <f t="shared" si="6"/>
        <v>EMB 135</v>
      </c>
      <c r="Y84" s="132" t="str">
        <f t="shared" si="7"/>
        <v>PTN</v>
      </c>
      <c r="Z84" s="104" t="b">
        <v>1</v>
      </c>
      <c r="AA84" s="64"/>
      <c r="AC84" s="133"/>
      <c r="AD84" s="133">
        <f t="shared" si="40"/>
        <v>0.4430555556</v>
      </c>
      <c r="AE84" s="133">
        <f t="shared" si="41"/>
        <v>0.5222222222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299</v>
      </c>
      <c r="C85" s="146" t="str">
        <f>IF(B85&gt;1,VLOOKUP(B85,DB!$D$4:$E$800,2,0),"")</f>
        <v>A 320</v>
      </c>
      <c r="D85" s="259">
        <v>0.44583333333333336</v>
      </c>
      <c r="E85" s="408" t="b">
        <v>1</v>
      </c>
      <c r="F85" s="148">
        <v>0.4798611111111111</v>
      </c>
      <c r="G85" s="190" t="b">
        <v>1</v>
      </c>
      <c r="H85" s="228" t="s">
        <v>1079</v>
      </c>
      <c r="I85" s="152" t="str">
        <f>IF(K85&gt;1,VLOOKUP(K85,DB!$A$4:$B$500,2,0),"")</f>
        <v>WARA</v>
      </c>
      <c r="J85" s="153" t="str">
        <f>IF(L85&gt;1,VLOOKUP(L85,DB!$A$4:$B$500,2,0),"")</f>
        <v>WARA</v>
      </c>
      <c r="K85" s="169" t="s">
        <v>264</v>
      </c>
      <c r="L85" s="150" t="s">
        <v>271</v>
      </c>
      <c r="M85" s="168" t="str">
        <f>IF(B85&gt;1,VLOOKUP(B85,DB!$D$4:$F$800,3,0),"")</f>
        <v>BATIK AIR</v>
      </c>
      <c r="N85" s="211"/>
      <c r="O85" s="155" t="str">
        <f t="shared" si="34"/>
        <v/>
      </c>
      <c r="Q85" s="64" t="str">
        <f t="shared" si="35"/>
        <v/>
      </c>
      <c r="R85" s="64" t="str">
        <f t="shared" si="36"/>
        <v/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>M-JGVJ</v>
      </c>
      <c r="X85" s="160" t="str">
        <f t="shared" si="6"/>
        <v>GLEX</v>
      </c>
      <c r="Y85" s="161" t="str">
        <f t="shared" si="7"/>
        <v>KARISMA</v>
      </c>
      <c r="Z85" s="104" t="b">
        <v>1</v>
      </c>
      <c r="AA85" s="64"/>
      <c r="AC85" s="133"/>
      <c r="AD85" s="133">
        <f t="shared" si="40"/>
        <v>0.4458333333</v>
      </c>
      <c r="AE85" s="133">
        <f t="shared" si="41"/>
        <v>0.4798611111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822</v>
      </c>
      <c r="C86" s="117" t="str">
        <f>IF(B86&gt;1,VLOOKUP(B86,DB!$D$4:$E$800,2,0),"")</f>
        <v>B 733</v>
      </c>
      <c r="D86" s="252">
        <v>0.46111111111111114</v>
      </c>
      <c r="E86" s="463" t="b">
        <v>1</v>
      </c>
      <c r="F86" s="119">
        <v>0.8923611111111112</v>
      </c>
      <c r="G86" s="192" t="b">
        <v>1</v>
      </c>
      <c r="H86" s="230" t="s">
        <v>1097</v>
      </c>
      <c r="I86" s="122" t="str">
        <f>IF(K86&gt;1,VLOOKUP(K86,DB!$A$4:$B$500,2,0),"")</f>
        <v>WALL</v>
      </c>
      <c r="J86" s="123" t="str">
        <f>IF(L86&gt;1,VLOOKUP(L86,DB!$A$4:$B$500,2,0),"")</f>
        <v>WIMM</v>
      </c>
      <c r="K86" s="124" t="s">
        <v>88</v>
      </c>
      <c r="L86" s="120" t="s">
        <v>111</v>
      </c>
      <c r="M86" s="115" t="str">
        <f>IF(B86&gt;1,VLOOKUP(B86,DB!$D$4:$F$800,3,0),"")</f>
        <v>TRI MG</v>
      </c>
      <c r="N86" s="193"/>
      <c r="O86" s="128" t="str">
        <f t="shared" si="34"/>
        <v/>
      </c>
      <c r="Q86" s="64" t="str">
        <f t="shared" si="35"/>
        <v/>
      </c>
      <c r="R86" s="64" t="str">
        <f t="shared" si="36"/>
        <v/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>PK-KAS</v>
      </c>
      <c r="X86" s="131" t="str">
        <f t="shared" si="6"/>
        <v>CL 850</v>
      </c>
      <c r="Y86" s="132" t="str">
        <f t="shared" si="7"/>
        <v>JETSET</v>
      </c>
      <c r="Z86" s="104" t="b">
        <v>1</v>
      </c>
      <c r="AA86" s="64"/>
      <c r="AC86" s="133"/>
      <c r="AD86" s="133">
        <f t="shared" si="40"/>
        <v>0.4611111111</v>
      </c>
      <c r="AE86" s="133">
        <f t="shared" si="41"/>
        <v>0.8923611111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420</v>
      </c>
      <c r="C87" s="146" t="str">
        <f>IF(B87&gt;1,VLOOKUP(B87,DB!$D$4:$E$800,2,0),"")</f>
        <v>A 320</v>
      </c>
      <c r="D87" s="259">
        <v>0.48819444444444443</v>
      </c>
      <c r="E87" s="408" t="b">
        <v>1</v>
      </c>
      <c r="F87" s="148">
        <v>0.5229166666666667</v>
      </c>
      <c r="G87" s="190" t="b">
        <v>1</v>
      </c>
      <c r="H87" s="228" t="s">
        <v>1084</v>
      </c>
      <c r="I87" s="152" t="str">
        <f>IF(K87&gt;1,VLOOKUP(K87,DB!$A$4:$B$500,2,0),"")</f>
        <v>WIMN</v>
      </c>
      <c r="J87" s="153" t="str">
        <f>IF(L87&gt;1,VLOOKUP(L87,DB!$A$4:$B$500,2,0),"")</f>
        <v>WARA</v>
      </c>
      <c r="K87" s="169" t="s">
        <v>437</v>
      </c>
      <c r="L87" s="150" t="s">
        <v>483</v>
      </c>
      <c r="M87" s="168" t="str">
        <f>IF(B87&gt;1,VLOOKUP(B87,DB!$D$4:$F$800,3,0),"")</f>
        <v>CITILINK</v>
      </c>
      <c r="N87" s="211"/>
      <c r="O87" s="155" t="str">
        <f t="shared" si="34"/>
        <v/>
      </c>
      <c r="Q87" s="64" t="str">
        <f t="shared" si="35"/>
        <v/>
      </c>
      <c r="R87" s="64" t="str">
        <f t="shared" si="36"/>
        <v/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0.4881944444</v>
      </c>
      <c r="AE87" s="133">
        <f t="shared" si="41"/>
        <v>0.5229166667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 t="s">
        <v>827</v>
      </c>
      <c r="C88" s="117" t="str">
        <f>IF(B88&gt;1,VLOOKUP(B88,DB!$D$4:$E$800,2,0),"")</f>
        <v>B 733</v>
      </c>
      <c r="D88" s="264">
        <v>0.4840277777777778</v>
      </c>
      <c r="E88" s="481" t="b">
        <v>1</v>
      </c>
      <c r="F88" s="233">
        <v>0.5638888888888889</v>
      </c>
      <c r="G88" s="234" t="b">
        <v>1</v>
      </c>
      <c r="H88" s="235" t="s">
        <v>1093</v>
      </c>
      <c r="I88" s="122" t="str">
        <f>IF(K88&gt;1,VLOOKUP(K88,DB!$A$4:$B$500,2,0),"")</f>
        <v>WIOO</v>
      </c>
      <c r="J88" s="123" t="str">
        <f>IF(L88&gt;1,VLOOKUP(L88,DB!$A$4:$B$500,2,0),"")</f>
        <v>WIKK</v>
      </c>
      <c r="K88" s="236" t="s">
        <v>384</v>
      </c>
      <c r="L88" s="227" t="s">
        <v>308</v>
      </c>
      <c r="M88" s="115" t="str">
        <f>IF(B88&gt;1,VLOOKUP(B88,DB!$D$4:$F$800,3,0),"")</f>
        <v>TRIGANA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>PK-OTR</v>
      </c>
      <c r="X88" s="131" t="str">
        <f t="shared" si="6"/>
        <v>ATR 72</v>
      </c>
      <c r="Y88" s="132" t="str">
        <f t="shared" si="7"/>
        <v>TAS</v>
      </c>
      <c r="Z88" s="104" t="b">
        <v>1</v>
      </c>
      <c r="AA88" s="64"/>
      <c r="AC88" s="133"/>
      <c r="AD88" s="133">
        <f t="shared" si="40"/>
        <v>0.4840277778</v>
      </c>
      <c r="AE88" s="133">
        <f t="shared" si="41"/>
        <v>0.5638888889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595</v>
      </c>
      <c r="C89" s="146" t="str">
        <f>IF(B89&gt;1,VLOOKUP(B89,DB!$D$4:$E$800,2,0),"")</f>
        <v>B 738</v>
      </c>
      <c r="D89" s="259">
        <v>0.4930555555555556</v>
      </c>
      <c r="E89" s="408" t="b">
        <v>1</v>
      </c>
      <c r="F89" s="148">
        <v>0.5298611111111111</v>
      </c>
      <c r="G89" s="190" t="b">
        <v>1</v>
      </c>
      <c r="H89" s="228" t="s">
        <v>1087</v>
      </c>
      <c r="I89" s="152" t="str">
        <f>IF(K89&gt;1,VLOOKUP(K89,DB!$A$4:$B$500,2,0),"")</f>
        <v>WIMM</v>
      </c>
      <c r="J89" s="153" t="str">
        <f>IF(L89&gt;1,VLOOKUP(L89,DB!$A$4:$B$500,2,0),"")</f>
        <v>WARR</v>
      </c>
      <c r="K89" s="169" t="s">
        <v>73</v>
      </c>
      <c r="L89" s="150" t="s">
        <v>74</v>
      </c>
      <c r="M89" s="168" t="str">
        <f>IF(B89&gt;1,VLOOKUP(B89,DB!$D$4:$F$800,3,0),"")</f>
        <v>GARUDA</v>
      </c>
      <c r="N89" s="200"/>
      <c r="O89" s="155" t="str">
        <f t="shared" si="34"/>
        <v/>
      </c>
      <c r="Q89" s="64" t="str">
        <f t="shared" si="35"/>
        <v/>
      </c>
      <c r="R89" s="64" t="str">
        <f t="shared" si="36"/>
        <v/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0.4930555556</v>
      </c>
      <c r="AE89" s="133">
        <f t="shared" si="41"/>
        <v>0.5298611111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833</v>
      </c>
      <c r="C90" s="117" t="str">
        <f>IF(B90&gt;1,VLOOKUP(B90,DB!$D$4:$E$800,2,0),"")</f>
        <v>B 733</v>
      </c>
      <c r="D90" s="252">
        <v>0.5166666666666667</v>
      </c>
      <c r="E90" s="463" t="b">
        <v>1</v>
      </c>
      <c r="F90" s="119">
        <v>0.6597222222222222</v>
      </c>
      <c r="G90" s="192" t="b">
        <v>1</v>
      </c>
      <c r="H90" s="230" t="s">
        <v>1101</v>
      </c>
      <c r="I90" s="122" t="str">
        <f>IF(K90&gt;1,VLOOKUP(K90,DB!$A$4:$B$500,2,0),"")</f>
        <v>WALL</v>
      </c>
      <c r="J90" s="123" t="str">
        <f>IF(L90&gt;1,VLOOKUP(L90,DB!$A$4:$B$500,2,0),"")</f>
        <v>WAOO</v>
      </c>
      <c r="K90" s="124" t="s">
        <v>355</v>
      </c>
      <c r="L90" s="120" t="s">
        <v>625</v>
      </c>
      <c r="M90" s="115" t="str">
        <f>IF(B90&gt;1,VLOOKUP(B90,DB!$D$4:$F$800,3,0),"")</f>
        <v>TRIGANA</v>
      </c>
      <c r="N90" s="193"/>
      <c r="O90" s="128" t="str">
        <f t="shared" si="34"/>
        <v/>
      </c>
      <c r="Q90" s="64" t="str">
        <f t="shared" si="35"/>
        <v/>
      </c>
      <c r="R90" s="64" t="str">
        <f t="shared" si="36"/>
        <v/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0.5166666667</v>
      </c>
      <c r="AE90" s="133">
        <f t="shared" si="41"/>
        <v>0.6597222222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24</v>
      </c>
      <c r="C91" s="146" t="str">
        <f>IF(B91&gt;1,VLOOKUP(B91,DB!$D$4:$E$800,2,0),"")</f>
        <v>B 733</v>
      </c>
      <c r="D91" s="259">
        <v>0.5194444444444445</v>
      </c>
      <c r="E91" s="408" t="b">
        <v>1</v>
      </c>
      <c r="F91" s="148">
        <v>0.6659722222222222</v>
      </c>
      <c r="G91" s="190" t="b">
        <v>1</v>
      </c>
      <c r="H91" s="228" t="s">
        <v>1088</v>
      </c>
      <c r="I91" s="221" t="s">
        <v>55</v>
      </c>
      <c r="J91" s="150" t="s">
        <v>46</v>
      </c>
      <c r="K91" s="169"/>
      <c r="L91" s="150"/>
      <c r="M91" s="168" t="str">
        <f>IF(B91&gt;1,VLOOKUP(B91,DB!$D$4:$F$800,3,0),"")</f>
        <v>AIRNESIA</v>
      </c>
      <c r="N91" s="200"/>
      <c r="O91" s="155" t="str">
        <f t="shared" si="34"/>
        <v/>
      </c>
      <c r="Q91" s="64" t="str">
        <f t="shared" si="35"/>
        <v/>
      </c>
      <c r="R91" s="64" t="str">
        <f t="shared" si="36"/>
        <v/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0.5194444444</v>
      </c>
      <c r="AE91" s="133">
        <f t="shared" si="41"/>
        <v>0.6659722222</v>
      </c>
    </row>
    <row r="92">
      <c r="A92" s="115">
        <v>75.0</v>
      </c>
      <c r="B92" s="115" t="s">
        <v>870</v>
      </c>
      <c r="C92" s="117" t="str">
        <f>IF(B92&gt;1,VLOOKUP(B92,DB!$D$4:$E$800,2,0),"")</f>
        <v>PH 300</v>
      </c>
      <c r="D92" s="252">
        <v>0.4930555555555556</v>
      </c>
      <c r="E92" s="463" t="b">
        <v>1</v>
      </c>
      <c r="F92" s="119">
        <v>0.6284722222222222</v>
      </c>
      <c r="G92" s="192" t="b">
        <v>1</v>
      </c>
      <c r="H92" s="230" t="s">
        <v>1077</v>
      </c>
      <c r="I92" s="219" t="s">
        <v>1137</v>
      </c>
      <c r="J92" s="120" t="s">
        <v>1175</v>
      </c>
      <c r="K92" s="124"/>
      <c r="L92" s="120"/>
      <c r="M92" s="115" t="s">
        <v>1138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N-939AP</v>
      </c>
      <c r="X92" s="239" t="str">
        <f t="shared" si="6"/>
        <v>GLEX</v>
      </c>
      <c r="Y92" s="240" t="str">
        <f t="shared" si="7"/>
        <v>BIOMANTARA</v>
      </c>
      <c r="Z92" s="104" t="b">
        <v>1</v>
      </c>
      <c r="AA92" s="64"/>
      <c r="AC92" s="133"/>
      <c r="AD92" s="133">
        <f t="shared" si="40"/>
        <v>0.4930555556</v>
      </c>
      <c r="AE92" s="133">
        <f t="shared" si="41"/>
        <v>0.6284722222</v>
      </c>
    </row>
    <row r="93">
      <c r="A93" s="168">
        <v>76.0</v>
      </c>
      <c r="B93" s="168" t="s">
        <v>929</v>
      </c>
      <c r="C93" s="146" t="str">
        <f>IF(B93&gt;1,VLOOKUP(B93,DB!$D$4:$E$800,2,0),"")</f>
        <v>G V</v>
      </c>
      <c r="D93" s="259">
        <v>0.5131944444444444</v>
      </c>
      <c r="E93" s="408" t="b">
        <v>1</v>
      </c>
      <c r="F93" s="148">
        <v>0.5395833333333333</v>
      </c>
      <c r="G93" s="190" t="b">
        <v>1</v>
      </c>
      <c r="H93" s="228" t="s">
        <v>1096</v>
      </c>
      <c r="I93" s="221" t="s">
        <v>1178</v>
      </c>
      <c r="J93" s="150" t="s">
        <v>1207</v>
      </c>
      <c r="K93" s="169"/>
      <c r="L93" s="150"/>
      <c r="M93" s="168" t="s">
        <v>1138</v>
      </c>
      <c r="N93" s="200"/>
      <c r="O93" s="155" t="str">
        <f t="shared" si="34"/>
        <v/>
      </c>
      <c r="Q93" s="64" t="str">
        <f t="shared" si="35"/>
        <v/>
      </c>
      <c r="R93" s="64" t="str">
        <f t="shared" si="36"/>
        <v/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>N-11UB</v>
      </c>
      <c r="X93" s="160" t="str">
        <f t="shared" si="6"/>
        <v>GLEX</v>
      </c>
      <c r="Y93" s="161" t="str">
        <f t="shared" si="7"/>
        <v>PTN</v>
      </c>
      <c r="Z93" s="104" t="b">
        <v>1</v>
      </c>
      <c r="AA93" s="64"/>
      <c r="AC93" s="133"/>
      <c r="AD93" s="133">
        <f t="shared" si="40"/>
        <v>0.5131944444</v>
      </c>
      <c r="AE93" s="133">
        <f t="shared" si="41"/>
        <v>0.5395833333</v>
      </c>
    </row>
    <row r="94">
      <c r="A94" s="115">
        <v>77.0</v>
      </c>
      <c r="B94" s="115" t="s">
        <v>297</v>
      </c>
      <c r="C94" s="117" t="str">
        <f>IF(B94&gt;1,VLOOKUP(B94,DB!$D$4:$E$800,2,0),"")</f>
        <v>A 320</v>
      </c>
      <c r="D94" s="252">
        <v>0.5298611111111111</v>
      </c>
      <c r="E94" s="463" t="b">
        <v>1</v>
      </c>
      <c r="F94" s="119">
        <v>0.6083333333333333</v>
      </c>
      <c r="G94" s="192" t="b">
        <v>1</v>
      </c>
      <c r="H94" s="230" t="s">
        <v>1079</v>
      </c>
      <c r="I94" s="122" t="str">
        <f>IF(K94&gt;1,VLOOKUP(K94,DB!$A$4:$B$500,2,0),"")</f>
        <v>WARR</v>
      </c>
      <c r="J94" s="123" t="str">
        <f>IF(L94&gt;1,VLOOKUP(L94,DB!$A$4:$B$500,2,0),"")</f>
        <v>WIEE</v>
      </c>
      <c r="K94" s="124" t="s">
        <v>226</v>
      </c>
      <c r="L94" s="120" t="s">
        <v>183</v>
      </c>
      <c r="M94" s="115" t="str">
        <f>IF(B94&gt;1,VLOOKUP(B94,DB!$D$4:$F$800,3,0),"")</f>
        <v>BATIK AIR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>T7-RSG</v>
      </c>
      <c r="X94" s="131" t="str">
        <f t="shared" si="6"/>
        <v>G V</v>
      </c>
      <c r="Y94" s="132" t="str">
        <f t="shared" si="7"/>
        <v>KARISMA</v>
      </c>
      <c r="Z94" s="104" t="b">
        <v>1</v>
      </c>
      <c r="AA94" s="64"/>
      <c r="AC94" s="133"/>
      <c r="AD94" s="133">
        <f t="shared" si="40"/>
        <v>0.5298611111</v>
      </c>
      <c r="AE94" s="133">
        <f t="shared" si="41"/>
        <v>0.6083333333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72</v>
      </c>
      <c r="C95" s="146" t="str">
        <f>IF(B95&gt;1,VLOOKUP(B95,DB!$D$4:$E$800,2,0),"")</f>
        <v>A 320</v>
      </c>
      <c r="D95" s="259">
        <v>0.54375</v>
      </c>
      <c r="E95" s="408" t="b">
        <v>1</v>
      </c>
      <c r="F95" s="148">
        <v>0.5756944444444444</v>
      </c>
      <c r="G95" s="190" t="b">
        <v>1</v>
      </c>
      <c r="H95" s="228" t="s">
        <v>1078</v>
      </c>
      <c r="I95" s="152" t="str">
        <f>IF(K95&gt;1,VLOOKUP(K95,DB!$A$4:$B$500,2,0),"")</f>
        <v>WAHS</v>
      </c>
      <c r="J95" s="153" t="str">
        <f>IF(L95&gt;1,VLOOKUP(L95,DB!$A$4:$B$500,2,0),"")</f>
        <v>WIMM</v>
      </c>
      <c r="K95" s="169" t="s">
        <v>256</v>
      </c>
      <c r="L95" s="150" t="s">
        <v>141</v>
      </c>
      <c r="M95" s="168" t="str">
        <f>IF(B95&gt;1,VLOOKUP(B95,DB!$D$4:$F$800,3,0),"")</f>
        <v>BATIK AIR</v>
      </c>
      <c r="N95" s="200"/>
      <c r="O95" s="155" t="str">
        <f t="shared" si="34"/>
        <v/>
      </c>
      <c r="Q95" s="64" t="str">
        <f t="shared" si="35"/>
        <v/>
      </c>
      <c r="R95" s="64" t="str">
        <f t="shared" si="36"/>
        <v/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>T7-187</v>
      </c>
      <c r="X95" s="160" t="str">
        <f t="shared" si="6"/>
        <v>EMB 135</v>
      </c>
      <c r="Y95" s="161" t="str">
        <f t="shared" si="7"/>
        <v>AFM</v>
      </c>
      <c r="Z95" s="104" t="b">
        <v>1</v>
      </c>
      <c r="AA95" s="64"/>
      <c r="AC95" s="133"/>
      <c r="AD95" s="133">
        <f t="shared" si="40"/>
        <v>0.54375</v>
      </c>
      <c r="AE95" s="133">
        <f t="shared" si="41"/>
        <v>0.5756944444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78</v>
      </c>
      <c r="C96" s="117" t="str">
        <f>IF(B96&gt;1,VLOOKUP(B96,DB!$D$4:$E$800,2,0),"")</f>
        <v>A 320</v>
      </c>
      <c r="D96" s="252">
        <v>0.5493055555555556</v>
      </c>
      <c r="E96" s="463" t="b">
        <v>1</v>
      </c>
      <c r="F96" s="119">
        <v>0.5798611111111112</v>
      </c>
      <c r="G96" s="192" t="b">
        <v>1</v>
      </c>
      <c r="H96" s="230" t="s">
        <v>1080</v>
      </c>
      <c r="I96" s="122" t="str">
        <f>IF(K96&gt;1,VLOOKUP(K96,DB!$A$4:$B$500,2,0),"")</f>
        <v>WARR</v>
      </c>
      <c r="J96" s="123" t="str">
        <f>IF(L96&gt;1,VLOOKUP(L96,DB!$A$4:$B$500,2,0),"")</f>
        <v>WIPP</v>
      </c>
      <c r="K96" s="124" t="s">
        <v>218</v>
      </c>
      <c r="L96" s="120" t="s">
        <v>152</v>
      </c>
      <c r="M96" s="115" t="str">
        <f>IF(B96&gt;1,VLOOKUP(B96,DB!$D$4:$F$800,3,0),"")</f>
        <v>BATIK AIR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>N-156QS</v>
      </c>
      <c r="X96" s="131" t="str">
        <f t="shared" si="6"/>
        <v>GLEX</v>
      </c>
      <c r="Y96" s="132" t="str">
        <f t="shared" si="7"/>
        <v>SUBA</v>
      </c>
      <c r="Z96" s="104" t="b">
        <v>1</v>
      </c>
      <c r="AA96" s="64"/>
      <c r="AC96" s="133"/>
      <c r="AD96" s="133">
        <f t="shared" si="40"/>
        <v>0.5493055556</v>
      </c>
      <c r="AE96" s="133">
        <f t="shared" si="41"/>
        <v>0.5798611111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310</v>
      </c>
      <c r="C97" s="146" t="str">
        <f>IF(B97&gt;1,VLOOKUP(B97,DB!$D$4:$E$800,2,0),"")</f>
        <v>A 320</v>
      </c>
      <c r="D97" s="482">
        <v>0.5638888888888889</v>
      </c>
      <c r="E97" s="408" t="b">
        <v>1</v>
      </c>
      <c r="F97" s="148">
        <v>0.6611111111111111</v>
      </c>
      <c r="G97" s="190" t="b">
        <v>1</v>
      </c>
      <c r="H97" s="228" t="s">
        <v>1081</v>
      </c>
      <c r="I97" s="152" t="str">
        <f>IF(K97&gt;1,VLOOKUP(K97,DB!$A$4:$B$500,2,0),"")</f>
        <v>WADD</v>
      </c>
      <c r="J97" s="153" t="str">
        <f>IF(L97&gt;1,VLOOKUP(L97,DB!$A$4:$B$500,2,0),"")</f>
        <v>WADD</v>
      </c>
      <c r="K97" s="169" t="s">
        <v>189</v>
      </c>
      <c r="L97" s="150" t="s">
        <v>196</v>
      </c>
      <c r="M97" s="168" t="str">
        <f>IF(B97&gt;1,VLOOKUP(B97,DB!$D$4:$F$800,3,0),"")</f>
        <v>BATIK AIR</v>
      </c>
      <c r="N97" s="200"/>
      <c r="O97" s="155" t="str">
        <f t="shared" si="34"/>
        <v/>
      </c>
      <c r="Q97" s="64" t="str">
        <f t="shared" si="35"/>
        <v/>
      </c>
      <c r="R97" s="64" t="str">
        <f t="shared" si="36"/>
        <v/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0.5638888889</v>
      </c>
      <c r="AE97" s="133">
        <f t="shared" si="41"/>
        <v>0.6611111111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340</v>
      </c>
      <c r="C98" s="117" t="str">
        <f>IF(B98&gt;1,VLOOKUP(B98,DB!$D$4:$E$800,2,0),"")</f>
        <v>ATR 72</v>
      </c>
      <c r="D98" s="252">
        <v>0.5527777777777778</v>
      </c>
      <c r="E98" s="463" t="b">
        <v>1</v>
      </c>
      <c r="F98" s="119">
        <v>0.5722222222222222</v>
      </c>
      <c r="G98" s="192" t="b">
        <v>1</v>
      </c>
      <c r="H98" s="230" t="s">
        <v>1084</v>
      </c>
      <c r="I98" s="122" t="str">
        <f>IF(K98&gt;1,VLOOKUP(K98,DB!$A$4:$B$500,2,0),"")</f>
        <v>WAHH</v>
      </c>
      <c r="J98" s="123" t="str">
        <f>IF(L98&gt;1,VLOOKUP(L98,DB!$A$4:$B$500,2,0),"")</f>
        <v>WAHH</v>
      </c>
      <c r="K98" s="124" t="s">
        <v>535</v>
      </c>
      <c r="L98" s="120" t="s">
        <v>533</v>
      </c>
      <c r="M98" s="115" t="str">
        <f>IF(B98&gt;1,VLOOKUP(B98,DB!$D$4:$F$800,3,0),"")</f>
        <v>CITILINK</v>
      </c>
      <c r="N98" s="193"/>
      <c r="O98" s="128" t="str">
        <f t="shared" si="34"/>
        <v/>
      </c>
      <c r="Q98" s="64" t="str">
        <f t="shared" si="35"/>
        <v/>
      </c>
      <c r="R98" s="64" t="str">
        <f t="shared" si="36"/>
        <v/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>
        <f t="shared" si="40"/>
        <v>0.5527777778</v>
      </c>
      <c r="AE98" s="133">
        <f t="shared" si="41"/>
        <v>0.5722222222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 t="s">
        <v>929</v>
      </c>
      <c r="C99" s="146" t="str">
        <f>IF(B99&gt;1,VLOOKUP(B99,DB!$D$4:$E$800,2,0),"")</f>
        <v>G V</v>
      </c>
      <c r="D99" s="259">
        <v>0.5409722222222222</v>
      </c>
      <c r="E99" s="408" t="b">
        <v>1</v>
      </c>
      <c r="F99" s="148"/>
      <c r="G99" s="190" t="b">
        <v>0</v>
      </c>
      <c r="H99" s="228" t="s">
        <v>1207</v>
      </c>
      <c r="I99" s="221" t="s">
        <v>1096</v>
      </c>
      <c r="J99" s="153" t="str">
        <f>IF(L99&gt;1,VLOOKUP(L99,DB!$A$4:$B$500,2,0),"")</f>
        <v/>
      </c>
      <c r="K99" s="169"/>
      <c r="L99" s="150"/>
      <c r="M99" s="168" t="s">
        <v>1138</v>
      </c>
      <c r="N99" s="211"/>
      <c r="O99" s="155" t="str">
        <f t="shared" si="34"/>
        <v>RON</v>
      </c>
      <c r="Q99" s="64" t="str">
        <f t="shared" si="35"/>
        <v>RW03</v>
      </c>
      <c r="R99" s="64" t="str">
        <f t="shared" si="36"/>
        <v>RON</v>
      </c>
      <c r="S99" s="64" t="str">
        <f t="shared" si="37"/>
        <v>G V</v>
      </c>
      <c r="T99" s="64" t="str">
        <f t="shared" si="38"/>
        <v>T7-RSG</v>
      </c>
      <c r="U99" s="64" t="str">
        <f t="shared" si="39"/>
        <v>KARISMA</v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>
        <f t="shared" si="40"/>
        <v>0.5409722222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352</v>
      </c>
      <c r="C100" s="117" t="str">
        <f>IF(B100&gt;1,VLOOKUP(B100,DB!$D$4:$E$800,2,0),"")</f>
        <v>A 320</v>
      </c>
      <c r="D100" s="252">
        <v>0.5930555555555556</v>
      </c>
      <c r="E100" s="463" t="b">
        <v>1</v>
      </c>
      <c r="F100" s="119">
        <v>0.6201388888888889</v>
      </c>
      <c r="G100" s="192" t="b">
        <v>1</v>
      </c>
      <c r="H100" s="230" t="s">
        <v>1087</v>
      </c>
      <c r="I100" s="122" t="str">
        <f>IF(K100&gt;1,VLOOKUP(K100,DB!$A$4:$B$500,2,0),"")</f>
        <v>WIPP</v>
      </c>
      <c r="J100" s="123" t="str">
        <f>IF(L100&gt;1,VLOOKUP(L100,DB!$A$4:$B$500,2,0),"")</f>
        <v>WARR</v>
      </c>
      <c r="K100" s="124" t="s">
        <v>465</v>
      </c>
      <c r="L100" s="120" t="s">
        <v>495</v>
      </c>
      <c r="M100" s="115" t="str">
        <f>IF(B100&gt;1,VLOOKUP(B100,DB!$D$4:$F$800,3,0),"")</f>
        <v>CITILINK</v>
      </c>
      <c r="N100" s="220"/>
      <c r="O100" s="128" t="str">
        <f t="shared" si="34"/>
        <v/>
      </c>
      <c r="Q100" s="64" t="str">
        <f t="shared" si="35"/>
        <v/>
      </c>
      <c r="R100" s="64" t="str">
        <f t="shared" si="36"/>
        <v/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>
        <f t="shared" si="40"/>
        <v>0.5930555556</v>
      </c>
      <c r="AE100" s="133">
        <f t="shared" si="41"/>
        <v>0.6201388889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 t="s">
        <v>305</v>
      </c>
      <c r="C101" s="146" t="str">
        <f>IF(B101&gt;1,VLOOKUP(B101,DB!$D$4:$E$800,2,0),"")</f>
        <v>A 320</v>
      </c>
      <c r="D101" s="259">
        <v>0.5881944444444445</v>
      </c>
      <c r="E101" s="408" t="b">
        <v>1</v>
      </c>
      <c r="F101" s="148">
        <v>0.6145833333333334</v>
      </c>
      <c r="G101" s="190" t="b">
        <v>1</v>
      </c>
      <c r="H101" s="228" t="s">
        <v>1076</v>
      </c>
      <c r="I101" s="152" t="str">
        <f>IF(K101&gt;1,VLOOKUP(K101,DB!$A$4:$B$500,2,0),"")</f>
        <v>WAHQ</v>
      </c>
      <c r="J101" s="153" t="str">
        <f>IF(L101&gt;1,VLOOKUP(L101,DB!$A$4:$B$500,2,0),"")</f>
        <v>WAHS</v>
      </c>
      <c r="K101" s="169" t="s">
        <v>235</v>
      </c>
      <c r="L101" s="150" t="s">
        <v>262</v>
      </c>
      <c r="M101" s="168" t="str">
        <f>IF(B101&gt;1,VLOOKUP(B101,DB!$D$4:$F$800,3,0),"")</f>
        <v>BATIK AIR</v>
      </c>
      <c r="N101" s="211"/>
      <c r="O101" s="155" t="str">
        <f t="shared" si="34"/>
        <v/>
      </c>
      <c r="Q101" s="64" t="str">
        <f t="shared" si="35"/>
        <v/>
      </c>
      <c r="R101" s="64" t="str">
        <f t="shared" si="36"/>
        <v/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>
        <f t="shared" si="40"/>
        <v>0.5881944444</v>
      </c>
      <c r="AE101" s="133">
        <f t="shared" si="41"/>
        <v>0.6145833333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 t="s">
        <v>425</v>
      </c>
      <c r="C102" s="117" t="str">
        <f>IF(B102&gt;1,VLOOKUP(B102,DB!$D$4:$E$800,2,0),"")</f>
        <v>A 320</v>
      </c>
      <c r="D102" s="252">
        <v>0.5986111111111111</v>
      </c>
      <c r="E102" s="463" t="b">
        <v>1</v>
      </c>
      <c r="F102" s="119">
        <v>0.6604166666666667</v>
      </c>
      <c r="G102" s="192" t="b">
        <v>1</v>
      </c>
      <c r="H102" s="230" t="s">
        <v>1084</v>
      </c>
      <c r="I102" s="122" t="str">
        <f>IF(K102&gt;1,VLOOKUP(K102,DB!$A$4:$B$500,2,0),"")</f>
        <v>WAHI</v>
      </c>
      <c r="J102" s="123" t="str">
        <f>IF(L102&gt;1,VLOOKUP(L102,DB!$A$4:$B$500,2,0),"")</f>
        <v>WIMM</v>
      </c>
      <c r="K102" s="124" t="s">
        <v>469</v>
      </c>
      <c r="L102" s="120" t="s">
        <v>439</v>
      </c>
      <c r="M102" s="115" t="str">
        <f>IF(B102&gt;1,VLOOKUP(B102,DB!$D$4:$F$800,3,0),"")</f>
        <v>CITILINK</v>
      </c>
      <c r="N102" s="193"/>
      <c r="O102" s="128" t="str">
        <f t="shared" si="34"/>
        <v/>
      </c>
      <c r="Q102" s="64" t="str">
        <f t="shared" si="35"/>
        <v/>
      </c>
      <c r="R102" s="64" t="str">
        <f t="shared" si="36"/>
        <v/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44</v>
      </c>
      <c r="AA102" s="14"/>
      <c r="AD102" s="133">
        <f t="shared" si="40"/>
        <v>0.5986111111</v>
      </c>
      <c r="AE102" s="133">
        <f t="shared" si="41"/>
        <v>0.6604166667</v>
      </c>
    </row>
    <row r="103">
      <c r="A103" s="168">
        <v>86.0</v>
      </c>
      <c r="B103" s="168" t="s">
        <v>513</v>
      </c>
      <c r="C103" s="146" t="str">
        <f>IF(B103&gt;1,VLOOKUP(B103,DB!$D$4:$E$800,2,0),"")</f>
        <v>AS 350</v>
      </c>
      <c r="D103" s="259">
        <v>0.5416666666666666</v>
      </c>
      <c r="E103" s="408" t="b">
        <v>1</v>
      </c>
      <c r="F103" s="148">
        <v>0.5826388888888889</v>
      </c>
      <c r="G103" s="190" t="b">
        <v>1</v>
      </c>
      <c r="H103" s="228" t="s">
        <v>1189</v>
      </c>
      <c r="I103" s="221" t="s">
        <v>1171</v>
      </c>
      <c r="J103" s="150" t="s">
        <v>1218</v>
      </c>
      <c r="K103" s="169"/>
      <c r="L103" s="150"/>
      <c r="M103" s="168" t="str">
        <f>IF(B103&gt;1,VLOOKUP(B103,DB!$D$4:$F$800,3,0),"")</f>
        <v>DERAZONA</v>
      </c>
      <c r="N103" s="200"/>
      <c r="O103" s="155" t="str">
        <f t="shared" si="34"/>
        <v/>
      </c>
      <c r="Q103" s="64" t="str">
        <f t="shared" si="35"/>
        <v/>
      </c>
      <c r="R103" s="64" t="str">
        <f t="shared" si="36"/>
        <v/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Z102-'25'!Z102</f>
        <v>-3</v>
      </c>
      <c r="AC103" s="133"/>
      <c r="AD103" s="133">
        <f t="shared" si="40"/>
        <v>0.5416666667</v>
      </c>
      <c r="AE103" s="133">
        <f t="shared" si="41"/>
        <v>0.5826388889</v>
      </c>
    </row>
    <row r="104">
      <c r="A104" s="115">
        <v>87.0</v>
      </c>
      <c r="B104" s="115" t="s">
        <v>715</v>
      </c>
      <c r="C104" s="117" t="str">
        <f>IF(B104&gt;1,VLOOKUP(B104,DB!$D$4:$E$800,2,0),"")</f>
        <v>ATR 72</v>
      </c>
      <c r="D104" s="252">
        <v>0.6083333333333333</v>
      </c>
      <c r="E104" s="463" t="b">
        <v>1</v>
      </c>
      <c r="F104" s="119"/>
      <c r="G104" s="192" t="b">
        <v>0</v>
      </c>
      <c r="H104" s="230" t="s">
        <v>1078</v>
      </c>
      <c r="I104" s="219" t="s">
        <v>422</v>
      </c>
      <c r="J104" s="123" t="str">
        <f>IF(L104&gt;1,VLOOKUP(L104,DB!$A$4:$B$500,2,0),"")</f>
        <v/>
      </c>
      <c r="K104" s="124"/>
      <c r="L104" s="120"/>
      <c r="M104" s="115" t="str">
        <f>IF(B104&gt;1,VLOOKUP(B104,DB!$D$4:$F$800,3,0),"")</f>
        <v>PELITA</v>
      </c>
      <c r="N104" s="193"/>
      <c r="O104" s="128" t="str">
        <f t="shared" si="34"/>
        <v>RON</v>
      </c>
      <c r="Q104" s="64" t="str">
        <f t="shared" si="35"/>
        <v>A2</v>
      </c>
      <c r="R104" s="64" t="str">
        <f t="shared" si="36"/>
        <v>RON</v>
      </c>
      <c r="S104" s="64" t="str">
        <f t="shared" si="37"/>
        <v>ATR 72</v>
      </c>
      <c r="T104" s="64" t="str">
        <f t="shared" si="38"/>
        <v>PK-PAH</v>
      </c>
      <c r="U104" s="64" t="str">
        <f t="shared" si="39"/>
        <v>PELITA</v>
      </c>
      <c r="AC104" s="133"/>
      <c r="AD104" s="133">
        <f t="shared" si="40"/>
        <v>0.6083333333</v>
      </c>
      <c r="AE104" s="133" t="str">
        <f t="shared" si="41"/>
        <v>-</v>
      </c>
    </row>
    <row r="105">
      <c r="A105" s="168">
        <v>88.0</v>
      </c>
      <c r="B105" s="168" t="s">
        <v>513</v>
      </c>
      <c r="C105" s="146" t="str">
        <f>IF(B105&gt;1,VLOOKUP(B105,DB!$D$4:$E$800,2,0),"")</f>
        <v>AS 350</v>
      </c>
      <c r="D105" s="259">
        <v>0.6263888888888889</v>
      </c>
      <c r="E105" s="408" t="b">
        <v>1</v>
      </c>
      <c r="F105" s="148">
        <v>0.6763888888888889</v>
      </c>
      <c r="G105" s="190" t="b">
        <v>1</v>
      </c>
      <c r="H105" s="228" t="s">
        <v>1189</v>
      </c>
      <c r="I105" s="221" t="s">
        <v>1218</v>
      </c>
      <c r="J105" s="150" t="s">
        <v>1218</v>
      </c>
      <c r="K105" s="169"/>
      <c r="L105" s="150"/>
      <c r="M105" s="168" t="str">
        <f>IF(B105&gt;1,VLOOKUP(B105,DB!$D$4:$F$800,3,0),"")</f>
        <v>DERAZONA</v>
      </c>
      <c r="N105" s="200"/>
      <c r="O105" s="155" t="str">
        <f t="shared" si="34"/>
        <v/>
      </c>
      <c r="Q105" s="64" t="str">
        <f t="shared" si="35"/>
        <v/>
      </c>
      <c r="R105" s="64" t="str">
        <f t="shared" si="36"/>
        <v/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>
        <f t="shared" si="40"/>
        <v>0.6263888889</v>
      </c>
      <c r="AE105" s="133">
        <f t="shared" si="41"/>
        <v>0.6763888889</v>
      </c>
    </row>
    <row r="106">
      <c r="A106" s="115">
        <v>89.0</v>
      </c>
      <c r="B106" s="115" t="s">
        <v>299</v>
      </c>
      <c r="C106" s="117" t="str">
        <f>IF(B106&gt;1,VLOOKUP(B106,DB!$D$4:$E$800,2,0),"")</f>
        <v>A 320</v>
      </c>
      <c r="D106" s="252">
        <v>0.6680555555555555</v>
      </c>
      <c r="E106" s="463" t="b">
        <v>1</v>
      </c>
      <c r="F106" s="119">
        <v>0.71875</v>
      </c>
      <c r="G106" s="192" t="b">
        <v>1</v>
      </c>
      <c r="H106" s="230" t="s">
        <v>1080</v>
      </c>
      <c r="I106" s="122" t="str">
        <f>IF(K106&gt;1,VLOOKUP(K106,DB!$A$4:$B$500,2,0),"")</f>
        <v>WARA</v>
      </c>
      <c r="J106" s="123" t="str">
        <f>IF(L106&gt;1,VLOOKUP(L106,DB!$A$4:$B$500,2,0),"")</f>
        <v>WAHI</v>
      </c>
      <c r="K106" s="124" t="s">
        <v>269</v>
      </c>
      <c r="L106" s="120" t="s">
        <v>249</v>
      </c>
      <c r="M106" s="115" t="str">
        <f>IF(B106&gt;1,VLOOKUP(B106,DB!$D$4:$F$800,3,0),"")</f>
        <v>BATIK AIR</v>
      </c>
      <c r="N106" s="220"/>
      <c r="O106" s="128" t="str">
        <f t="shared" si="34"/>
        <v/>
      </c>
      <c r="Q106" s="64" t="str">
        <f t="shared" si="35"/>
        <v/>
      </c>
      <c r="R106" s="64" t="str">
        <f t="shared" si="36"/>
        <v/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>
        <f t="shared" si="40"/>
        <v>0.6680555556</v>
      </c>
      <c r="AE106" s="133">
        <f t="shared" si="41"/>
        <v>0.71875</v>
      </c>
    </row>
    <row r="107">
      <c r="A107" s="168">
        <v>90.0</v>
      </c>
      <c r="B107" s="168" t="s">
        <v>207</v>
      </c>
      <c r="C107" s="146" t="str">
        <f>IF(B107&gt;1,VLOOKUP(B107,DB!$D$4:$E$800,2,0),"")</f>
        <v>A 320</v>
      </c>
      <c r="D107" s="259">
        <v>0.7076388888888889</v>
      </c>
      <c r="E107" s="408" t="b">
        <v>1</v>
      </c>
      <c r="F107" s="148">
        <v>0.8076388888888889</v>
      </c>
      <c r="G107" s="190" t="b">
        <v>1</v>
      </c>
      <c r="H107" s="228" t="s">
        <v>1085</v>
      </c>
      <c r="I107" s="152" t="str">
        <f>IF(K107&gt;1,VLOOKUP(K107,DB!$A$4:$B$500,2,0),"")</f>
        <v>WAHI</v>
      </c>
      <c r="J107" s="153" t="str">
        <f>IF(L107&gt;1,VLOOKUP(L107,DB!$A$4:$B$500,2,0),"")</f>
        <v>WARR</v>
      </c>
      <c r="K107" s="169" t="s">
        <v>243</v>
      </c>
      <c r="L107" s="150" t="s">
        <v>228</v>
      </c>
      <c r="M107" s="168" t="str">
        <f>IF(B107&gt;1,VLOOKUP(B107,DB!$D$4:$F$800,3,0),"")</f>
        <v>BATIK AIR</v>
      </c>
      <c r="N107" s="211"/>
      <c r="O107" s="155" t="str">
        <f t="shared" si="34"/>
        <v/>
      </c>
      <c r="Q107" s="64" t="str">
        <f t="shared" si="35"/>
        <v/>
      </c>
      <c r="R107" s="64" t="str">
        <f t="shared" si="36"/>
        <v/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>
        <f t="shared" si="40"/>
        <v>0.7076388889</v>
      </c>
      <c r="AE107" s="133">
        <f t="shared" si="41"/>
        <v>0.8076388889</v>
      </c>
    </row>
    <row r="108">
      <c r="A108" s="115">
        <v>91.0</v>
      </c>
      <c r="B108" s="115" t="s">
        <v>420</v>
      </c>
      <c r="C108" s="117" t="str">
        <f>IF(B108&gt;1,VLOOKUP(B108,DB!$D$4:$E$800,2,0),"")</f>
        <v>A 320</v>
      </c>
      <c r="D108" s="252">
        <v>0.6743055555555556</v>
      </c>
      <c r="E108" s="463" t="b">
        <v>1</v>
      </c>
      <c r="F108" s="119">
        <v>0.7</v>
      </c>
      <c r="G108" s="192" t="b">
        <v>1</v>
      </c>
      <c r="H108" s="230" t="s">
        <v>1084</v>
      </c>
      <c r="I108" s="122" t="str">
        <f>IF(K108&gt;1,VLOOKUP(K108,DB!$A$4:$B$500,2,0),"")</f>
        <v>WARA</v>
      </c>
      <c r="J108" s="123" t="str">
        <f>IF(L108&gt;1,VLOOKUP(L108,DB!$A$4:$B$500,2,0),"")</f>
        <v>WARR</v>
      </c>
      <c r="K108" s="124" t="s">
        <v>485</v>
      </c>
      <c r="L108" s="120" t="s">
        <v>491</v>
      </c>
      <c r="M108" s="115" t="str">
        <f>IF(B108&gt;1,VLOOKUP(B108,DB!$D$4:$F$800,3,0),"")</f>
        <v>CITILINK</v>
      </c>
      <c r="N108" s="220"/>
      <c r="O108" s="128" t="str">
        <f t="shared" si="34"/>
        <v/>
      </c>
      <c r="Q108" s="64" t="str">
        <f t="shared" si="35"/>
        <v/>
      </c>
      <c r="R108" s="64" t="str">
        <f t="shared" si="36"/>
        <v/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>
        <f t="shared" si="40"/>
        <v>0.6743055556</v>
      </c>
      <c r="AE108" s="133">
        <f t="shared" si="41"/>
        <v>0.7</v>
      </c>
    </row>
    <row r="109">
      <c r="A109" s="168">
        <v>92.0</v>
      </c>
      <c r="B109" s="168" t="s">
        <v>186</v>
      </c>
      <c r="C109" s="146" t="str">
        <f>IF(B109&gt;1,VLOOKUP(B109,DB!$D$4:$E$800,2,0),"")</f>
        <v>A 320</v>
      </c>
      <c r="D109" s="259">
        <v>0.6791666666666667</v>
      </c>
      <c r="E109" s="408" t="b">
        <v>1</v>
      </c>
      <c r="F109" s="148">
        <v>0.7347222222222223</v>
      </c>
      <c r="G109" s="190" t="b">
        <v>1</v>
      </c>
      <c r="H109" s="228" t="s">
        <v>1100</v>
      </c>
      <c r="I109" s="152" t="str">
        <f>IF(K109&gt;1,VLOOKUP(K109,DB!$A$4:$B$500,2,0),"")</f>
        <v>WARR</v>
      </c>
      <c r="J109" s="153" t="str">
        <f>IF(L109&gt;1,VLOOKUP(L109,DB!$A$4:$B$500,2,0),"")</f>
        <v>WARR</v>
      </c>
      <c r="K109" s="169" t="s">
        <v>214</v>
      </c>
      <c r="L109" s="150" t="s">
        <v>224</v>
      </c>
      <c r="M109" s="168" t="str">
        <f>IF(B109&gt;1,VLOOKUP(B109,DB!$D$4:$F$800,3,0),"")</f>
        <v>BATIK AIR</v>
      </c>
      <c r="N109" s="211"/>
      <c r="O109" s="155" t="str">
        <f t="shared" si="34"/>
        <v/>
      </c>
      <c r="Q109" s="64" t="str">
        <f t="shared" si="35"/>
        <v/>
      </c>
      <c r="R109" s="64" t="str">
        <f t="shared" si="36"/>
        <v/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>
        <f t="shared" si="40"/>
        <v>0.6791666667</v>
      </c>
      <c r="AE109" s="133">
        <f t="shared" si="41"/>
        <v>0.7347222222</v>
      </c>
    </row>
    <row r="110">
      <c r="A110" s="115">
        <v>93.0</v>
      </c>
      <c r="B110" s="115" t="s">
        <v>340</v>
      </c>
      <c r="C110" s="117" t="str">
        <f>IF(B110&gt;1,VLOOKUP(B110,DB!$D$4:$E$800,2,0),"")</f>
        <v>ATR 72</v>
      </c>
      <c r="D110" s="252">
        <v>0.6958333333333333</v>
      </c>
      <c r="E110" s="463" t="b">
        <v>1</v>
      </c>
      <c r="F110" s="119"/>
      <c r="G110" s="192" t="b">
        <v>0</v>
      </c>
      <c r="H110" s="230" t="s">
        <v>1076</v>
      </c>
      <c r="I110" s="122" t="str">
        <f>IF(K110&gt;1,VLOOKUP(K110,DB!$A$4:$B$500,2,0),"")</f>
        <v>WAHH</v>
      </c>
      <c r="J110" s="123" t="str">
        <f>IF(L110&gt;1,VLOOKUP(L110,DB!$A$4:$B$500,2,0),"")</f>
        <v/>
      </c>
      <c r="K110" s="124" t="s">
        <v>539</v>
      </c>
      <c r="L110" s="120"/>
      <c r="M110" s="115" t="str">
        <f>IF(B110&gt;1,VLOOKUP(B110,DB!$D$4:$F$800,3,0),"")</f>
        <v>CITILINK</v>
      </c>
      <c r="N110" s="193"/>
      <c r="O110" s="128" t="str">
        <f t="shared" si="34"/>
        <v>RON</v>
      </c>
      <c r="Q110" s="64" t="str">
        <f t="shared" si="35"/>
        <v>A1</v>
      </c>
      <c r="R110" s="64" t="str">
        <f t="shared" si="36"/>
        <v>RON</v>
      </c>
      <c r="S110" s="64" t="str">
        <f t="shared" si="37"/>
        <v>ATR 72</v>
      </c>
      <c r="T110" s="64" t="str">
        <f t="shared" si="38"/>
        <v>PK-GJT</v>
      </c>
      <c r="U110" s="64" t="str">
        <f t="shared" si="39"/>
        <v>CITILINK</v>
      </c>
      <c r="AC110" s="133"/>
      <c r="AD110" s="133">
        <f t="shared" si="40"/>
        <v>0.6958333333</v>
      </c>
      <c r="AE110" s="133" t="str">
        <f t="shared" si="41"/>
        <v>-</v>
      </c>
    </row>
    <row r="111">
      <c r="A111" s="168">
        <v>94.0</v>
      </c>
      <c r="B111" s="168" t="s">
        <v>595</v>
      </c>
      <c r="C111" s="146" t="str">
        <f>IF(B111&gt;1,VLOOKUP(B111,DB!$D$4:$E$800,2,0),"")</f>
        <v>B 738</v>
      </c>
      <c r="D111" s="259">
        <v>0.6909722222222222</v>
      </c>
      <c r="E111" s="408" t="b">
        <v>1</v>
      </c>
      <c r="F111" s="148">
        <v>0.7291666666666666</v>
      </c>
      <c r="G111" s="190" t="b">
        <v>1</v>
      </c>
      <c r="H111" s="228" t="s">
        <v>1087</v>
      </c>
      <c r="I111" s="152" t="str">
        <f>IF(K111&gt;1,VLOOKUP(K111,DB!$A$4:$B$500,2,0),"")</f>
        <v>WARR</v>
      </c>
      <c r="J111" s="153" t="str">
        <f>IF(L111&gt;1,VLOOKUP(L111,DB!$A$4:$B$500,2,0),"")</f>
        <v>WIEE</v>
      </c>
      <c r="K111" s="169" t="s">
        <v>77</v>
      </c>
      <c r="L111" s="150" t="s">
        <v>69</v>
      </c>
      <c r="M111" s="168" t="str">
        <f>IF(B111&gt;1,VLOOKUP(B111,DB!$D$4:$F$800,3,0),"")</f>
        <v>GARUDA</v>
      </c>
      <c r="N111" s="211"/>
      <c r="O111" s="155" t="str">
        <f t="shared" si="34"/>
        <v/>
      </c>
      <c r="Q111" s="64" t="str">
        <f t="shared" si="35"/>
        <v/>
      </c>
      <c r="R111" s="64" t="str">
        <f t="shared" si="36"/>
        <v/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>
        <f t="shared" si="40"/>
        <v>0.6909722222</v>
      </c>
      <c r="AE111" s="133">
        <f t="shared" si="41"/>
        <v>0.7291666667</v>
      </c>
    </row>
    <row r="112">
      <c r="A112" s="115">
        <v>95.0</v>
      </c>
      <c r="B112" s="115" t="s">
        <v>775</v>
      </c>
      <c r="C112" s="117" t="str">
        <f>IF(B112&gt;1,VLOOKUP(B112,DB!$D$4:$E$800,2,0),"")</f>
        <v>AVANTI</v>
      </c>
      <c r="D112" s="252">
        <v>0.6979166666666666</v>
      </c>
      <c r="E112" s="463" t="b">
        <v>1</v>
      </c>
      <c r="F112" s="119"/>
      <c r="G112" s="192" t="b">
        <v>0</v>
      </c>
      <c r="H112" s="230" t="s">
        <v>1075</v>
      </c>
      <c r="I112" s="219" t="s">
        <v>592</v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>SUSI AIR</v>
      </c>
      <c r="N112" s="220"/>
      <c r="O112" s="128" t="str">
        <f t="shared" si="34"/>
        <v>RON</v>
      </c>
      <c r="Q112" s="64" t="str">
        <f t="shared" si="35"/>
        <v>A0</v>
      </c>
      <c r="R112" s="64" t="str">
        <f t="shared" si="36"/>
        <v>RON</v>
      </c>
      <c r="S112" s="64" t="str">
        <f t="shared" si="37"/>
        <v>AVANTI</v>
      </c>
      <c r="T112" s="64" t="str">
        <f t="shared" si="38"/>
        <v>PK-BVX</v>
      </c>
      <c r="U112" s="64" t="str">
        <f t="shared" si="39"/>
        <v>SUSI AIR</v>
      </c>
      <c r="AC112" s="133"/>
      <c r="AD112" s="133">
        <f t="shared" si="40"/>
        <v>0.6979166667</v>
      </c>
      <c r="AE112" s="133" t="str">
        <f t="shared" si="41"/>
        <v>-</v>
      </c>
    </row>
    <row r="113">
      <c r="A113" s="168">
        <v>96.0</v>
      </c>
      <c r="B113" s="168" t="s">
        <v>78</v>
      </c>
      <c r="C113" s="146" t="str">
        <f>IF(B113&gt;1,VLOOKUP(B113,DB!$D$4:$E$800,2,0),"")</f>
        <v>A 320</v>
      </c>
      <c r="D113" s="259">
        <v>0.7048611111111112</v>
      </c>
      <c r="E113" s="408" t="b">
        <v>1</v>
      </c>
      <c r="F113" s="148">
        <v>0.7361111111111112</v>
      </c>
      <c r="G113" s="190" t="b">
        <v>1</v>
      </c>
      <c r="H113" s="228" t="s">
        <v>1077</v>
      </c>
      <c r="I113" s="152" t="str">
        <f>IF(K113&gt;1,VLOOKUP(K113,DB!$A$4:$B$500,2,0),"")</f>
        <v>WIPP</v>
      </c>
      <c r="J113" s="153" t="str">
        <f>IF(L113&gt;1,VLOOKUP(L113,DB!$A$4:$B$500,2,0),"")</f>
        <v>WARR</v>
      </c>
      <c r="K113" s="169" t="s">
        <v>155</v>
      </c>
      <c r="L113" s="150" t="s">
        <v>202</v>
      </c>
      <c r="M113" s="168" t="str">
        <f>IF(B113&gt;1,VLOOKUP(B113,DB!$D$4:$F$800,3,0),"")</f>
        <v>BATIK AIR</v>
      </c>
      <c r="N113" s="200"/>
      <c r="O113" s="155" t="str">
        <f t="shared" si="34"/>
        <v/>
      </c>
      <c r="Q113" s="64" t="str">
        <f t="shared" si="35"/>
        <v/>
      </c>
      <c r="R113" s="64" t="str">
        <f t="shared" si="36"/>
        <v/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>
        <f t="shared" si="40"/>
        <v>0.7048611111</v>
      </c>
      <c r="AE113" s="133">
        <f t="shared" si="41"/>
        <v>0.7361111111</v>
      </c>
    </row>
    <row r="114">
      <c r="A114" s="115">
        <v>97.0</v>
      </c>
      <c r="B114" s="115" t="s">
        <v>823</v>
      </c>
      <c r="C114" s="117" t="str">
        <f>IF(B114&gt;1,VLOOKUP(B114,DB!$D$4:$E$800,2,0),"")</f>
        <v>B 733</v>
      </c>
      <c r="D114" s="252">
        <v>0.7291666666666666</v>
      </c>
      <c r="E114" s="463" t="b">
        <v>1</v>
      </c>
      <c r="F114" s="119"/>
      <c r="G114" s="192" t="b">
        <v>0</v>
      </c>
      <c r="H114" s="230" t="s">
        <v>1101</v>
      </c>
      <c r="I114" s="122" t="str">
        <f>IF(K114&gt;1,VLOOKUP(K114,DB!$A$4:$B$500,2,0),"")</f>
        <v>WAOO</v>
      </c>
      <c r="J114" s="123" t="str">
        <f>IF(L114&gt;1,VLOOKUP(L114,DB!$A$4:$B$500,2,0),"")</f>
        <v/>
      </c>
      <c r="K114" s="124" t="s">
        <v>343</v>
      </c>
      <c r="L114" s="120"/>
      <c r="M114" s="115" t="str">
        <f>IF(B114&gt;1,VLOOKUP(B114,DB!$D$4:$F$800,3,0),"")</f>
        <v>TRIGANA</v>
      </c>
      <c r="N114" s="193"/>
      <c r="O114" s="128" t="str">
        <f t="shared" si="34"/>
        <v>RON</v>
      </c>
      <c r="Q114" s="64" t="str">
        <f t="shared" si="35"/>
        <v>B13</v>
      </c>
      <c r="R114" s="64" t="str">
        <f t="shared" si="36"/>
        <v>RON</v>
      </c>
      <c r="S114" s="64" t="str">
        <f t="shared" si="37"/>
        <v>B 733</v>
      </c>
      <c r="T114" s="64" t="str">
        <f t="shared" si="38"/>
        <v>PK-YRD</v>
      </c>
      <c r="U114" s="64" t="str">
        <f t="shared" si="39"/>
        <v>TRIGANA</v>
      </c>
      <c r="AC114" s="133"/>
      <c r="AD114" s="133">
        <f t="shared" si="40"/>
        <v>0.7291666667</v>
      </c>
      <c r="AE114" s="133" t="str">
        <f t="shared" si="41"/>
        <v>-</v>
      </c>
    </row>
    <row r="115">
      <c r="A115" s="168">
        <v>98.0</v>
      </c>
      <c r="B115" s="168" t="s">
        <v>513</v>
      </c>
      <c r="C115" s="146" t="str">
        <f>IF(B115&gt;1,VLOOKUP(B115,DB!$D$4:$E$800,2,0),"")</f>
        <v>AS 350</v>
      </c>
      <c r="D115" s="259">
        <v>0.6861111111111111</v>
      </c>
      <c r="E115" s="408" t="b">
        <v>1</v>
      </c>
      <c r="F115" s="148">
        <v>0.6930555555555555</v>
      </c>
      <c r="G115" s="190" t="b">
        <v>1</v>
      </c>
      <c r="H115" s="228" t="s">
        <v>1189</v>
      </c>
      <c r="I115" s="221" t="s">
        <v>1218</v>
      </c>
      <c r="J115" s="150" t="s">
        <v>1171</v>
      </c>
      <c r="K115" s="169"/>
      <c r="L115" s="150"/>
      <c r="M115" s="168" t="str">
        <f>IF(B115&gt;1,VLOOKUP(B115,DB!$D$4:$F$800,3,0),"")</f>
        <v>DERAZONA</v>
      </c>
      <c r="N115" s="200"/>
      <c r="O115" s="155" t="str">
        <f t="shared" si="34"/>
        <v/>
      </c>
      <c r="Q115" s="64" t="str">
        <f t="shared" si="35"/>
        <v/>
      </c>
      <c r="R115" s="64" t="str">
        <f t="shared" si="36"/>
        <v/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>
        <f t="shared" si="40"/>
        <v>0.6861111111</v>
      </c>
      <c r="AE115" s="133">
        <f t="shared" si="41"/>
        <v>0.6930555556</v>
      </c>
    </row>
    <row r="116">
      <c r="A116" s="115">
        <v>99.0</v>
      </c>
      <c r="B116" s="115" t="s">
        <v>305</v>
      </c>
      <c r="C116" s="117" t="str">
        <f>IF(B116&gt;1,VLOOKUP(B116,DB!$D$4:$E$800,2,0),"")</f>
        <v>A 320</v>
      </c>
      <c r="D116" s="252">
        <v>0.7256944444444444</v>
      </c>
      <c r="E116" s="463" t="b">
        <v>1</v>
      </c>
      <c r="F116" s="119">
        <v>0.7777777777777778</v>
      </c>
      <c r="G116" s="192" t="b">
        <v>1</v>
      </c>
      <c r="H116" s="230" t="s">
        <v>1096</v>
      </c>
      <c r="I116" s="122" t="str">
        <f>IF(K116&gt;1,VLOOKUP(K116,DB!$A$4:$B$500,2,0),"")</f>
        <v>WAHS</v>
      </c>
      <c r="J116" s="123" t="str">
        <f>IF(L116&gt;1,VLOOKUP(L116,DB!$A$4:$B$500,2,0),"")</f>
        <v>WIBB</v>
      </c>
      <c r="K116" s="124" t="s">
        <v>260</v>
      </c>
      <c r="L116" s="120" t="s">
        <v>177</v>
      </c>
      <c r="M116" s="115" t="str">
        <f>IF(B116&gt;1,VLOOKUP(B116,DB!$D$4:$F$800,3,0),"")</f>
        <v>BATIK AIR</v>
      </c>
      <c r="N116" s="220"/>
      <c r="O116" s="128" t="str">
        <f t="shared" si="34"/>
        <v/>
      </c>
      <c r="Q116" s="64" t="str">
        <f t="shared" si="35"/>
        <v/>
      </c>
      <c r="R116" s="64" t="str">
        <f t="shared" si="36"/>
        <v/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>
        <f t="shared" si="40"/>
        <v>0.7256944444</v>
      </c>
      <c r="AE116" s="133">
        <f t="shared" si="41"/>
        <v>0.7777777778</v>
      </c>
    </row>
    <row r="117">
      <c r="A117" s="168">
        <v>100.0</v>
      </c>
      <c r="B117" s="168" t="s">
        <v>696</v>
      </c>
      <c r="C117" s="146" t="str">
        <f>IF(B117&gt;1,VLOOKUP(B117,DB!$D$4:$E$800,2,0),"")</f>
        <v>EMB 135</v>
      </c>
      <c r="D117" s="259">
        <v>0.7513888888888889</v>
      </c>
      <c r="E117" s="408" t="b">
        <v>1</v>
      </c>
      <c r="F117" s="148">
        <v>0.7625</v>
      </c>
      <c r="G117" s="190" t="b">
        <v>1</v>
      </c>
      <c r="H117" s="228" t="s">
        <v>1092</v>
      </c>
      <c r="I117" s="221" t="s">
        <v>1333</v>
      </c>
      <c r="J117" s="150" t="s">
        <v>1171</v>
      </c>
      <c r="K117" s="169"/>
      <c r="L117" s="172"/>
      <c r="M117" s="168" t="str">
        <f>IF(B117&gt;1,VLOOKUP(B117,DB!$D$4:$F$800,3,0),"")</f>
        <v>IAT</v>
      </c>
      <c r="N117" s="211"/>
      <c r="O117" s="155" t="str">
        <f t="shared" si="34"/>
        <v/>
      </c>
      <c r="Q117" s="64" t="str">
        <f t="shared" si="35"/>
        <v/>
      </c>
      <c r="R117" s="64" t="str">
        <f t="shared" si="36"/>
        <v/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>
        <f t="shared" si="40"/>
        <v>0.7513888889</v>
      </c>
      <c r="AE117" s="133">
        <f t="shared" si="41"/>
        <v>0.7625</v>
      </c>
    </row>
    <row r="118">
      <c r="A118" s="115">
        <v>101.0</v>
      </c>
      <c r="B118" s="115" t="s">
        <v>827</v>
      </c>
      <c r="C118" s="117" t="str">
        <f>IF(B118&gt;1,VLOOKUP(B118,DB!$D$4:$E$800,2,0),"")</f>
        <v>B 733</v>
      </c>
      <c r="D118" s="252">
        <v>0.7763888888888889</v>
      </c>
      <c r="E118" s="463" t="b">
        <v>1</v>
      </c>
      <c r="F118" s="119">
        <v>0.8986111111111111</v>
      </c>
      <c r="G118" s="192" t="b">
        <v>1</v>
      </c>
      <c r="H118" s="230" t="s">
        <v>1093</v>
      </c>
      <c r="I118" s="122" t="str">
        <f>IF(K118&gt;1,VLOOKUP(K118,DB!$A$4:$B$500,2,0),"")</f>
        <v>WIDN</v>
      </c>
      <c r="J118" s="123" t="str">
        <f>IF(L118&gt;1,VLOOKUP(L118,DB!$A$4:$B$500,2,0),"")</f>
        <v>WAAA</v>
      </c>
      <c r="K118" s="124" t="s">
        <v>316</v>
      </c>
      <c r="L118" s="120" t="s">
        <v>335</v>
      </c>
      <c r="M118" s="115" t="str">
        <f>IF(B118&gt;1,VLOOKUP(B118,DB!$D$4:$F$800,3,0),"")</f>
        <v>TRIGANA</v>
      </c>
      <c r="N118" s="193"/>
      <c r="O118" s="128" t="str">
        <f t="shared" si="34"/>
        <v/>
      </c>
      <c r="Q118" s="64" t="str">
        <f t="shared" si="35"/>
        <v/>
      </c>
      <c r="R118" s="64" t="str">
        <f t="shared" si="36"/>
        <v/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>
        <f t="shared" si="40"/>
        <v>0.7763888889</v>
      </c>
      <c r="AE118" s="133">
        <f t="shared" si="41"/>
        <v>0.8986111111</v>
      </c>
    </row>
    <row r="119">
      <c r="A119" s="168">
        <v>102.0</v>
      </c>
      <c r="B119" s="168" t="s">
        <v>395</v>
      </c>
      <c r="C119" s="146" t="str">
        <f>IF(B119&gt;1,VLOOKUP(B119,DB!$D$4:$E$800,2,0),"")</f>
        <v>A 320</v>
      </c>
      <c r="D119" s="259">
        <v>0.78125</v>
      </c>
      <c r="E119" s="408" t="b">
        <v>1</v>
      </c>
      <c r="F119" s="148">
        <v>0.8111111111111111</v>
      </c>
      <c r="G119" s="190" t="b">
        <v>1</v>
      </c>
      <c r="H119" s="228" t="s">
        <v>1272</v>
      </c>
      <c r="I119" s="152" t="str">
        <f>IF(K119&gt;1,VLOOKUP(K119,DB!$A$4:$B$500,2,0),"")</f>
        <v>WADD</v>
      </c>
      <c r="J119" s="153" t="str">
        <f>IF(L119&gt;1,VLOOKUP(L119,DB!$A$4:$B$500,2,0),"")</f>
        <v>WADD</v>
      </c>
      <c r="K119" s="169" t="s">
        <v>518</v>
      </c>
      <c r="L119" s="150" t="s">
        <v>516</v>
      </c>
      <c r="M119" s="168" t="str">
        <f>IF(B119&gt;1,VLOOKUP(B119,DB!$D$4:$F$800,3,0),"")</f>
        <v>CITILINK</v>
      </c>
      <c r="N119" s="200"/>
      <c r="O119" s="155" t="str">
        <f t="shared" si="34"/>
        <v/>
      </c>
      <c r="Q119" s="64" t="str">
        <f t="shared" si="35"/>
        <v/>
      </c>
      <c r="R119" s="64" t="str">
        <f t="shared" si="36"/>
        <v/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>
        <f t="shared" si="40"/>
        <v>0.78125</v>
      </c>
      <c r="AE119" s="133">
        <f t="shared" si="41"/>
        <v>0.8111111111</v>
      </c>
    </row>
    <row r="120">
      <c r="A120" s="115">
        <v>103.0</v>
      </c>
      <c r="B120" s="115" t="s">
        <v>72</v>
      </c>
      <c r="C120" s="117" t="str">
        <f>IF(B120&gt;1,VLOOKUP(B120,DB!$D$4:$E$800,2,0),"")</f>
        <v>A 320</v>
      </c>
      <c r="D120" s="252">
        <v>0.7951388888888888</v>
      </c>
      <c r="E120" s="463" t="b">
        <v>1</v>
      </c>
      <c r="F120" s="483">
        <v>0.875</v>
      </c>
      <c r="G120" s="192" t="b">
        <v>1</v>
      </c>
      <c r="H120" s="230" t="s">
        <v>1080</v>
      </c>
      <c r="I120" s="122" t="str">
        <f>IF(K120&gt;1,VLOOKUP(K120,DB!$A$4:$B$500,2,0),"")</f>
        <v>WIMM</v>
      </c>
      <c r="J120" s="120" t="s">
        <v>1148</v>
      </c>
      <c r="K120" s="124" t="s">
        <v>139</v>
      </c>
      <c r="L120" s="120"/>
      <c r="M120" s="115" t="str">
        <f>IF(B120&gt;1,VLOOKUP(B120,DB!$D$4:$F$800,3,0),"")</f>
        <v>BATIK AIR</v>
      </c>
      <c r="N120" s="193"/>
      <c r="O120" s="128" t="str">
        <f t="shared" si="34"/>
        <v/>
      </c>
      <c r="Q120" s="64" t="str">
        <f t="shared" si="35"/>
        <v/>
      </c>
      <c r="R120" s="64" t="str">
        <f t="shared" si="36"/>
        <v/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>
        <f t="shared" si="40"/>
        <v>0.7951388889</v>
      </c>
      <c r="AE120" s="133">
        <f t="shared" si="41"/>
        <v>0.875</v>
      </c>
    </row>
    <row r="121">
      <c r="A121" s="168">
        <v>104.0</v>
      </c>
      <c r="B121" s="168" t="s">
        <v>297</v>
      </c>
      <c r="C121" s="146" t="str">
        <f>IF(B121&gt;1,VLOOKUP(B121,DB!$D$4:$E$800,2,0),"")</f>
        <v>A 320</v>
      </c>
      <c r="D121" s="259">
        <v>0.8</v>
      </c>
      <c r="E121" s="408" t="b">
        <v>1</v>
      </c>
      <c r="F121" s="148">
        <v>0.8263888888888888</v>
      </c>
      <c r="G121" s="190" t="b">
        <v>1</v>
      </c>
      <c r="H121" s="228" t="s">
        <v>1092</v>
      </c>
      <c r="I121" s="152" t="str">
        <f>IF(K121&gt;1,VLOOKUP(K121,DB!$A$4:$B$500,2,0),"")</f>
        <v>WIEE</v>
      </c>
      <c r="J121" s="153" t="str">
        <f>IF(L121&gt;1,VLOOKUP(L121,DB!$A$4:$B$500,2,0),"")</f>
        <v>WIPP</v>
      </c>
      <c r="K121" s="169" t="s">
        <v>181</v>
      </c>
      <c r="L121" s="150" t="s">
        <v>161</v>
      </c>
      <c r="M121" s="168" t="str">
        <f>IF(B121&gt;1,VLOOKUP(B121,DB!$D$4:$F$800,3,0),"")</f>
        <v>BATIK AIR</v>
      </c>
      <c r="N121" s="200"/>
      <c r="O121" s="155" t="str">
        <f t="shared" si="34"/>
        <v/>
      </c>
      <c r="Q121" s="64" t="str">
        <f t="shared" si="35"/>
        <v/>
      </c>
      <c r="R121" s="64" t="str">
        <f t="shared" si="36"/>
        <v/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>
        <f t="shared" si="40"/>
        <v>0.8</v>
      </c>
      <c r="AE121" s="133">
        <f t="shared" si="41"/>
        <v>0.8263888889</v>
      </c>
    </row>
    <row r="122">
      <c r="A122" s="115">
        <v>105.0</v>
      </c>
      <c r="B122" s="115" t="s">
        <v>546</v>
      </c>
      <c r="C122" s="117" t="str">
        <f>IF(B122&gt;1,VLOOKUP(B122,DB!$D$4:$E$800,2,0),"")</f>
        <v>B 738</v>
      </c>
      <c r="D122" s="252">
        <v>0.8055555555555556</v>
      </c>
      <c r="E122" s="463" t="b">
        <v>1</v>
      </c>
      <c r="F122" s="119"/>
      <c r="G122" s="192" t="b">
        <v>0</v>
      </c>
      <c r="H122" s="230" t="s">
        <v>1087</v>
      </c>
      <c r="I122" s="122" t="str">
        <f>IF(K122&gt;1,VLOOKUP(K122,DB!$A$4:$B$500,2,0),"")</f>
        <v>WIEE</v>
      </c>
      <c r="J122" s="123" t="str">
        <f>IF(L122&gt;1,VLOOKUP(L122,DB!$A$4:$B$500,2,0),"")</f>
        <v/>
      </c>
      <c r="K122" s="124" t="s">
        <v>66</v>
      </c>
      <c r="L122" s="120"/>
      <c r="M122" s="115" t="str">
        <f>IF(B122&gt;1,VLOOKUP(B122,DB!$D$4:$F$800,3,0),"")</f>
        <v>GARUDA</v>
      </c>
      <c r="N122" s="193"/>
      <c r="O122" s="128" t="str">
        <f t="shared" si="34"/>
        <v>RON</v>
      </c>
      <c r="Q122" s="64" t="str">
        <f t="shared" si="35"/>
        <v>B2</v>
      </c>
      <c r="R122" s="64" t="str">
        <f t="shared" si="36"/>
        <v>RON</v>
      </c>
      <c r="S122" s="64" t="str">
        <f t="shared" si="37"/>
        <v>B 738</v>
      </c>
      <c r="T122" s="64" t="str">
        <f t="shared" si="38"/>
        <v>PK-GFJ</v>
      </c>
      <c r="U122" s="64" t="str">
        <f t="shared" si="39"/>
        <v>GARUDA</v>
      </c>
      <c r="AC122" s="133"/>
      <c r="AD122" s="133">
        <f t="shared" si="40"/>
        <v>0.8055555556</v>
      </c>
      <c r="AE122" s="133" t="str">
        <f t="shared" si="41"/>
        <v>-</v>
      </c>
    </row>
    <row r="123">
      <c r="A123" s="168">
        <v>106.0</v>
      </c>
      <c r="B123" s="168" t="s">
        <v>299</v>
      </c>
      <c r="C123" s="146" t="str">
        <f>IF(B123&gt;1,VLOOKUP(B123,DB!$D$4:$E$800,2,0),"")</f>
        <v>A 320</v>
      </c>
      <c r="D123" s="259">
        <v>0.8284722222222223</v>
      </c>
      <c r="E123" s="408" t="b">
        <v>1</v>
      </c>
      <c r="F123" s="148"/>
      <c r="G123" s="190" t="b">
        <v>0</v>
      </c>
      <c r="H123" s="228" t="s">
        <v>1081</v>
      </c>
      <c r="I123" s="152" t="str">
        <f>IF(K123&gt;1,VLOOKUP(K123,DB!$A$4:$B$500,2,0),"")</f>
        <v>WAHI</v>
      </c>
      <c r="J123" s="153"/>
      <c r="K123" s="169" t="s">
        <v>230</v>
      </c>
      <c r="L123" s="150"/>
      <c r="M123" s="168" t="str">
        <f>IF(B123&gt;1,VLOOKUP(B123,DB!$D$4:$F$800,3,0),"")</f>
        <v>BATIK AIR</v>
      </c>
      <c r="N123" s="200"/>
      <c r="O123" s="155" t="str">
        <f t="shared" si="34"/>
        <v>RON</v>
      </c>
      <c r="Q123" s="64" t="str">
        <f t="shared" si="35"/>
        <v>B8</v>
      </c>
      <c r="R123" s="64" t="str">
        <f t="shared" si="36"/>
        <v>RON</v>
      </c>
      <c r="S123" s="64" t="str">
        <f t="shared" si="37"/>
        <v>A 320</v>
      </c>
      <c r="T123" s="64" t="str">
        <f t="shared" si="38"/>
        <v>PK-LUQ</v>
      </c>
      <c r="U123" s="64" t="str">
        <f t="shared" si="39"/>
        <v>BATIK AIR</v>
      </c>
      <c r="AC123" s="133"/>
      <c r="AD123" s="133">
        <f t="shared" si="40"/>
        <v>0.8284722222</v>
      </c>
      <c r="AE123" s="133" t="str">
        <f t="shared" si="41"/>
        <v>-</v>
      </c>
    </row>
    <row r="124">
      <c r="A124" s="115">
        <v>107.0</v>
      </c>
      <c r="B124" s="115" t="s">
        <v>420</v>
      </c>
      <c r="C124" s="117" t="str">
        <f>IF(B124&gt;1,VLOOKUP(B124,DB!$D$4:$E$800,2,0),"")</f>
        <v>A 320</v>
      </c>
      <c r="D124" s="252">
        <v>0.8493055555555555</v>
      </c>
      <c r="E124" s="463" t="b">
        <v>1</v>
      </c>
      <c r="F124" s="119"/>
      <c r="G124" s="192" t="b">
        <v>0</v>
      </c>
      <c r="H124" s="230" t="s">
        <v>1079</v>
      </c>
      <c r="I124" s="122" t="str">
        <f>IF(K124&gt;1,VLOOKUP(K124,DB!$A$4:$B$500,2,0),"")</f>
        <v>WARR</v>
      </c>
      <c r="J124" s="123" t="str">
        <f>IF(L124&gt;1,VLOOKUP(L124,DB!$A$4:$B$500,2,0),"")</f>
        <v/>
      </c>
      <c r="K124" s="124" t="s">
        <v>493</v>
      </c>
      <c r="L124" s="120"/>
      <c r="M124" s="115" t="str">
        <f>IF(B124&gt;1,VLOOKUP(B124,DB!$D$4:$F$800,3,0),"")</f>
        <v>CITILINK</v>
      </c>
      <c r="N124" s="193"/>
      <c r="O124" s="128" t="str">
        <f t="shared" si="34"/>
        <v>RON</v>
      </c>
      <c r="Q124" s="64" t="str">
        <f t="shared" si="35"/>
        <v>B7</v>
      </c>
      <c r="R124" s="64" t="str">
        <f t="shared" si="36"/>
        <v>RON</v>
      </c>
      <c r="S124" s="64" t="str">
        <f t="shared" si="37"/>
        <v>A 320</v>
      </c>
      <c r="T124" s="64" t="str">
        <f t="shared" si="38"/>
        <v>PK-GQL</v>
      </c>
      <c r="U124" s="64" t="str">
        <f t="shared" si="39"/>
        <v>CITILINK</v>
      </c>
      <c r="AC124" s="133"/>
      <c r="AD124" s="133">
        <f t="shared" si="40"/>
        <v>0.8493055556</v>
      </c>
      <c r="AE124" s="133" t="str">
        <f t="shared" si="41"/>
        <v>-</v>
      </c>
    </row>
    <row r="125">
      <c r="A125" s="168">
        <v>108.0</v>
      </c>
      <c r="B125" s="168" t="s">
        <v>24</v>
      </c>
      <c r="C125" s="146" t="str">
        <f>IF(B125&gt;1,VLOOKUP(B125,DB!$D$4:$E$800,2,0),"")</f>
        <v>B 733</v>
      </c>
      <c r="D125" s="259">
        <v>0.8444444444444444</v>
      </c>
      <c r="E125" s="408" t="b">
        <v>1</v>
      </c>
      <c r="F125" s="148">
        <v>0.9055555555555556</v>
      </c>
      <c r="G125" s="190" t="b">
        <v>1</v>
      </c>
      <c r="H125" s="228" t="s">
        <v>1088</v>
      </c>
      <c r="I125" s="221" t="s">
        <v>46</v>
      </c>
      <c r="J125" s="150" t="s">
        <v>23</v>
      </c>
      <c r="K125" s="169"/>
      <c r="L125" s="172"/>
      <c r="M125" s="168" t="str">
        <f>IF(B125&gt;1,VLOOKUP(B125,DB!$D$4:$F$800,3,0),"")</f>
        <v>AIRNESIA</v>
      </c>
      <c r="N125" s="200"/>
      <c r="O125" s="155" t="str">
        <f t="shared" si="34"/>
        <v/>
      </c>
      <c r="Q125" s="64" t="str">
        <f t="shared" si="35"/>
        <v/>
      </c>
      <c r="R125" s="64" t="str">
        <f t="shared" si="36"/>
        <v/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>
        <f t="shared" si="40"/>
        <v>0.8444444444</v>
      </c>
      <c r="AE125" s="133">
        <f t="shared" si="41"/>
        <v>0.9055555556</v>
      </c>
    </row>
    <row r="126">
      <c r="A126" s="115">
        <v>109.0</v>
      </c>
      <c r="B126" s="115" t="s">
        <v>310</v>
      </c>
      <c r="C126" s="117" t="str">
        <f>IF(B126&gt;1,VLOOKUP(B126,DB!$D$4:$E$800,2,0),"")</f>
        <v>A 320</v>
      </c>
      <c r="D126" s="252">
        <v>0.8555555555555555</v>
      </c>
      <c r="E126" s="463" t="b">
        <v>1</v>
      </c>
      <c r="F126" s="119"/>
      <c r="G126" s="192" t="b">
        <v>0</v>
      </c>
      <c r="H126" s="230" t="s">
        <v>1085</v>
      </c>
      <c r="I126" s="122" t="str">
        <f>IF(K126&gt;1,VLOOKUP(K126,DB!$A$4:$B$500,2,0),"")</f>
        <v>WADD</v>
      </c>
      <c r="J126" s="123" t="str">
        <f>IF(L126&gt;1,VLOOKUP(L126,DB!$A$4:$B$500,2,0),"")</f>
        <v/>
      </c>
      <c r="K126" s="124" t="s">
        <v>194</v>
      </c>
      <c r="L126" s="120"/>
      <c r="M126" s="115" t="str">
        <f>IF(B126&gt;1,VLOOKUP(B126,DB!$D$4:$F$800,3,0),"")</f>
        <v>BATIK AIR</v>
      </c>
      <c r="N126" s="193"/>
      <c r="O126" s="128" t="str">
        <f t="shared" si="34"/>
        <v>RON</v>
      </c>
      <c r="Q126" s="64" t="str">
        <f t="shared" si="35"/>
        <v>B9</v>
      </c>
      <c r="R126" s="64" t="str">
        <f t="shared" si="36"/>
        <v>RON</v>
      </c>
      <c r="S126" s="64" t="str">
        <f t="shared" si="37"/>
        <v>A 320</v>
      </c>
      <c r="T126" s="64" t="str">
        <f t="shared" si="38"/>
        <v>PK-LUV</v>
      </c>
      <c r="U126" s="64" t="str">
        <f t="shared" si="39"/>
        <v>BATIK AIR</v>
      </c>
      <c r="AC126" s="133"/>
      <c r="AD126" s="133">
        <f t="shared" si="40"/>
        <v>0.8555555556</v>
      </c>
      <c r="AE126" s="133" t="str">
        <f t="shared" si="41"/>
        <v>-</v>
      </c>
    </row>
    <row r="127">
      <c r="A127" s="168">
        <v>110.0</v>
      </c>
      <c r="B127" s="168" t="s">
        <v>1054</v>
      </c>
      <c r="C127" s="146" t="str">
        <f>IF(B127&gt;1,VLOOKUP(B127,DB!$D$4:$E$800,2,0),"")</f>
        <v>HK 800</v>
      </c>
      <c r="D127" s="259">
        <v>0.8708333333333333</v>
      </c>
      <c r="E127" s="408" t="b">
        <v>1</v>
      </c>
      <c r="F127" s="148">
        <v>0.925</v>
      </c>
      <c r="G127" s="190" t="b">
        <v>1</v>
      </c>
      <c r="H127" s="228" t="s">
        <v>1096</v>
      </c>
      <c r="I127" s="221" t="s">
        <v>64</v>
      </c>
      <c r="J127" s="150" t="s">
        <v>1137</v>
      </c>
      <c r="K127" s="169" t="s">
        <v>1406</v>
      </c>
      <c r="L127" s="172"/>
      <c r="M127" s="168" t="str">
        <f>IF(B127&gt;1,VLOOKUP(B127,DB!$D$4:$F$800,3,0),"")</f>
        <v>JETSET</v>
      </c>
      <c r="N127" s="271"/>
      <c r="O127" s="155" t="str">
        <f t="shared" si="34"/>
        <v/>
      </c>
      <c r="Q127" s="64" t="str">
        <f t="shared" si="35"/>
        <v/>
      </c>
      <c r="R127" s="64" t="str">
        <f t="shared" si="36"/>
        <v/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>
        <f t="shared" si="40"/>
        <v>0.8708333333</v>
      </c>
      <c r="AE127" s="133">
        <f t="shared" si="41"/>
        <v>0.925</v>
      </c>
    </row>
    <row r="128">
      <c r="A128" s="115">
        <v>111.0</v>
      </c>
      <c r="B128" s="115" t="s">
        <v>855</v>
      </c>
      <c r="C128" s="117" t="str">
        <f>IF(B128&gt;1,VLOOKUP(B128,DB!$D$4:$E$800,2,0),"")</f>
        <v>GLEX</v>
      </c>
      <c r="D128" s="252">
        <v>0.8666666666666667</v>
      </c>
      <c r="E128" s="463" t="b">
        <v>1</v>
      </c>
      <c r="F128" s="119">
        <v>0.9048611111111111</v>
      </c>
      <c r="G128" s="192" t="b">
        <v>1</v>
      </c>
      <c r="H128" s="230" t="s">
        <v>1092</v>
      </c>
      <c r="I128" s="219" t="s">
        <v>64</v>
      </c>
      <c r="J128" s="120" t="s">
        <v>1205</v>
      </c>
      <c r="K128" s="124"/>
      <c r="L128" s="120"/>
      <c r="M128" s="115" t="s">
        <v>759</v>
      </c>
      <c r="N128" s="193"/>
      <c r="O128" s="128" t="str">
        <f t="shared" si="34"/>
        <v/>
      </c>
      <c r="Q128" s="64" t="str">
        <f t="shared" si="35"/>
        <v/>
      </c>
      <c r="R128" s="64" t="str">
        <f t="shared" si="36"/>
        <v/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>
        <f t="shared" si="40"/>
        <v>0.8666666667</v>
      </c>
      <c r="AE128" s="133">
        <f t="shared" si="41"/>
        <v>0.9048611111</v>
      </c>
    </row>
    <row r="129">
      <c r="A129" s="168">
        <v>112.0</v>
      </c>
      <c r="B129" s="168" t="s">
        <v>186</v>
      </c>
      <c r="C129" s="146" t="str">
        <f>IF(B129&gt;1,VLOOKUP(B129,DB!$D$4:$E$800,2,0),"")</f>
        <v>A 320</v>
      </c>
      <c r="D129" s="259">
        <v>0.875</v>
      </c>
      <c r="E129" s="408" t="b">
        <v>1</v>
      </c>
      <c r="F129" s="148">
        <v>0.8965277777777778</v>
      </c>
      <c r="G129" s="190" t="b">
        <v>1</v>
      </c>
      <c r="H129" s="228" t="s">
        <v>1077</v>
      </c>
      <c r="I129" s="152" t="str">
        <f>IF(K129&gt;1,VLOOKUP(K129,DB!$A$4:$B$500,2,0),"")</f>
        <v>WARR</v>
      </c>
      <c r="J129" s="150" t="s">
        <v>1080</v>
      </c>
      <c r="K129" s="169" t="s">
        <v>222</v>
      </c>
      <c r="L129" s="172"/>
      <c r="M129" s="168" t="str">
        <f>IF(B129&gt;1,VLOOKUP(B129,DB!$D$4:$F$800,3,0),"")</f>
        <v>BATIK AIR</v>
      </c>
      <c r="N129" s="200"/>
      <c r="O129" s="155" t="str">
        <f t="shared" si="34"/>
        <v/>
      </c>
      <c r="Q129" s="64" t="str">
        <f t="shared" si="35"/>
        <v/>
      </c>
      <c r="R129" s="64" t="str">
        <f t="shared" si="36"/>
        <v/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>
        <f t="shared" si="40"/>
        <v>0.875</v>
      </c>
      <c r="AE129" s="133">
        <f t="shared" si="41"/>
        <v>0.8965277778</v>
      </c>
    </row>
    <row r="130">
      <c r="A130" s="115">
        <v>113.0</v>
      </c>
      <c r="B130" s="246" t="s">
        <v>301</v>
      </c>
      <c r="C130" s="242" t="str">
        <f>IF(B130&gt;1,VLOOKUP(B130,DB!$D$4:$E$800,2,0),"")</f>
        <v>A 320</v>
      </c>
      <c r="D130" s="261">
        <v>0.8875</v>
      </c>
      <c r="E130" s="463" t="b">
        <v>1</v>
      </c>
      <c r="F130" s="119">
        <v>0.9388888888888889</v>
      </c>
      <c r="G130" s="192" t="b">
        <v>1</v>
      </c>
      <c r="H130" s="230" t="s">
        <v>1100</v>
      </c>
      <c r="I130" s="262" t="str">
        <f>IF(K130&gt;1,VLOOKUP(K130,DB!$A$4:$B$500,2,0),"")</f>
        <v>WARR</v>
      </c>
      <c r="J130" s="120" t="s">
        <v>1145</v>
      </c>
      <c r="K130" s="263" t="s">
        <v>200</v>
      </c>
      <c r="L130" s="120"/>
      <c r="M130" s="246" t="str">
        <f>IF(B130&gt;1,VLOOKUP(B130,DB!$D$4:$F$800,3,0),"")</f>
        <v>BATIK AIR</v>
      </c>
      <c r="N130" s="247" t="s">
        <v>1196</v>
      </c>
      <c r="O130" s="128" t="str">
        <f t="shared" si="34"/>
        <v/>
      </c>
      <c r="Q130" s="64" t="str">
        <f t="shared" si="35"/>
        <v/>
      </c>
      <c r="R130" s="64" t="str">
        <f t="shared" si="36"/>
        <v/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>
        <f t="shared" si="40"/>
        <v>0.8875</v>
      </c>
      <c r="AE130" s="133">
        <f t="shared" si="41"/>
        <v>0.9388888889</v>
      </c>
    </row>
    <row r="131">
      <c r="A131" s="168">
        <v>114.0</v>
      </c>
      <c r="B131" s="168" t="s">
        <v>425</v>
      </c>
      <c r="C131" s="146" t="str">
        <f>IF(B131&gt;1,VLOOKUP(B131,DB!$D$4:$E$800,2,0),"")</f>
        <v>A 320</v>
      </c>
      <c r="D131" s="259">
        <v>0.8895833333333333</v>
      </c>
      <c r="E131" s="408" t="b">
        <v>1</v>
      </c>
      <c r="F131" s="149"/>
      <c r="G131" s="190" t="b">
        <v>0</v>
      </c>
      <c r="H131" s="228" t="s">
        <v>1084</v>
      </c>
      <c r="I131" s="152" t="str">
        <f>IF(K131&gt;1,VLOOKUP(K131,DB!$A$4:$B$500,2,0),"")</f>
        <v>WIMM</v>
      </c>
      <c r="J131" s="153" t="str">
        <f>IF(L131&gt;1,VLOOKUP(L131,DB!$A$4:$B$500,2,0),"")</f>
        <v/>
      </c>
      <c r="K131" s="169" t="s">
        <v>441</v>
      </c>
      <c r="L131" s="172"/>
      <c r="M131" s="168" t="str">
        <f>IF(B131&gt;1,VLOOKUP(B131,DB!$D$4:$F$800,3,0),"")</f>
        <v>CITILINK</v>
      </c>
      <c r="N131" s="200"/>
      <c r="O131" s="155" t="str">
        <f t="shared" si="34"/>
        <v>RON</v>
      </c>
      <c r="Q131" s="64" t="str">
        <f t="shared" si="35"/>
        <v>B1</v>
      </c>
      <c r="R131" s="64" t="str">
        <f t="shared" si="36"/>
        <v>RON</v>
      </c>
      <c r="S131" s="64" t="str">
        <f t="shared" si="37"/>
        <v>A 320</v>
      </c>
      <c r="T131" s="64" t="str">
        <f t="shared" si="38"/>
        <v>PK-GQN</v>
      </c>
      <c r="U131" s="64" t="str">
        <f t="shared" si="39"/>
        <v>CITILINK</v>
      </c>
      <c r="AC131" s="133"/>
      <c r="AD131" s="133">
        <f t="shared" si="40"/>
        <v>0.8895833333</v>
      </c>
      <c r="AE131" s="133" t="str">
        <f t="shared" si="41"/>
        <v>-</v>
      </c>
    </row>
    <row r="132">
      <c r="A132" s="115">
        <v>115.0</v>
      </c>
      <c r="B132" s="115" t="s">
        <v>72</v>
      </c>
      <c r="C132" s="117" t="str">
        <f>IF(B132&gt;1,VLOOKUP(B132,DB!$D$4:$E$800,2,0),"")</f>
        <v>A 320</v>
      </c>
      <c r="D132" s="252">
        <v>0.8826388888888889</v>
      </c>
      <c r="E132" s="463" t="b">
        <v>1</v>
      </c>
      <c r="F132" s="119"/>
      <c r="G132" s="192" t="b">
        <v>0</v>
      </c>
      <c r="H132" s="230" t="s">
        <v>1148</v>
      </c>
      <c r="I132" s="219" t="s">
        <v>1080</v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>BATIK AIR</v>
      </c>
      <c r="N132" s="193"/>
      <c r="O132" s="128" t="str">
        <f t="shared" si="34"/>
        <v>RON</v>
      </c>
      <c r="Q132" s="64" t="str">
        <f t="shared" si="35"/>
        <v>SA02</v>
      </c>
      <c r="R132" s="64" t="str">
        <f t="shared" si="36"/>
        <v>RON</v>
      </c>
      <c r="S132" s="64" t="str">
        <f t="shared" si="37"/>
        <v>A 320</v>
      </c>
      <c r="T132" s="64" t="str">
        <f t="shared" si="38"/>
        <v>PK-BKP</v>
      </c>
      <c r="U132" s="64" t="str">
        <f t="shared" si="39"/>
        <v>BATIK AIR</v>
      </c>
      <c r="AC132" s="133"/>
      <c r="AD132" s="133">
        <f t="shared" si="40"/>
        <v>0.8826388889</v>
      </c>
      <c r="AE132" s="133" t="str">
        <f t="shared" si="41"/>
        <v>-</v>
      </c>
    </row>
    <row r="133">
      <c r="A133" s="168">
        <v>116.0</v>
      </c>
      <c r="B133" s="168" t="s">
        <v>921</v>
      </c>
      <c r="C133" s="146" t="str">
        <f>IF(B133&gt;1,VLOOKUP(B133,DB!$D$4:$E$800,2,0),"")</f>
        <v>EMB 135</v>
      </c>
      <c r="D133" s="259">
        <v>0.625</v>
      </c>
      <c r="E133" s="408" t="b">
        <v>1</v>
      </c>
      <c r="F133" s="148"/>
      <c r="G133" s="190" t="b">
        <v>0</v>
      </c>
      <c r="H133" s="228" t="s">
        <v>1140</v>
      </c>
      <c r="I133" s="221" t="s">
        <v>1171</v>
      </c>
      <c r="J133" s="153" t="str">
        <f>IF(L133&gt;1,VLOOKUP(L133,DB!$A$4:$B$500,2,0),"")</f>
        <v/>
      </c>
      <c r="K133" s="169"/>
      <c r="L133" s="172"/>
      <c r="M133" s="168" t="s">
        <v>1138</v>
      </c>
      <c r="N133" s="200"/>
      <c r="O133" s="155" t="str">
        <f t="shared" si="34"/>
        <v>RON</v>
      </c>
      <c r="Q133" s="64" t="str">
        <f t="shared" si="35"/>
        <v>SA03</v>
      </c>
      <c r="R133" s="64" t="str">
        <f t="shared" si="36"/>
        <v>RON</v>
      </c>
      <c r="S133" s="64" t="str">
        <f t="shared" si="37"/>
        <v>EMB 135</v>
      </c>
      <c r="T133" s="64" t="str">
        <f t="shared" si="38"/>
        <v>VP-CLL</v>
      </c>
      <c r="U133" s="64" t="str">
        <f t="shared" si="39"/>
        <v>KARISMA</v>
      </c>
      <c r="AC133" s="133"/>
      <c r="AD133" s="133">
        <f t="shared" si="40"/>
        <v>0.625</v>
      </c>
      <c r="AE133" s="133" t="str">
        <f t="shared" si="41"/>
        <v>-</v>
      </c>
    </row>
    <row r="134">
      <c r="A134" s="272">
        <v>117.0</v>
      </c>
      <c r="B134" s="272" t="s">
        <v>186</v>
      </c>
      <c r="C134" s="117" t="str">
        <f>IF(B134&gt;1,VLOOKUP(B134,DB!$D$4:$E$800,2,0),"")</f>
        <v>A 320</v>
      </c>
      <c r="D134" s="273">
        <v>0.8986111111111111</v>
      </c>
      <c r="E134" s="380" t="b">
        <v>1</v>
      </c>
      <c r="F134" s="275"/>
      <c r="G134" s="276" t="b">
        <v>0</v>
      </c>
      <c r="H134" s="277" t="s">
        <v>1080</v>
      </c>
      <c r="I134" s="219" t="s">
        <v>1077</v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>BATIK AIR</v>
      </c>
      <c r="N134" s="280"/>
      <c r="O134" s="281" t="str">
        <f t="shared" si="34"/>
        <v>RON</v>
      </c>
      <c r="Q134" s="64" t="str">
        <f t="shared" si="35"/>
        <v>A3</v>
      </c>
      <c r="R134" s="64" t="str">
        <f t="shared" si="36"/>
        <v>RON</v>
      </c>
      <c r="S134" s="64" t="str">
        <f t="shared" si="37"/>
        <v>A 320</v>
      </c>
      <c r="T134" s="64" t="str">
        <f t="shared" si="38"/>
        <v>PK-LAO</v>
      </c>
      <c r="U134" s="64" t="str">
        <f t="shared" si="39"/>
        <v>BATIK AIR</v>
      </c>
      <c r="AC134" s="133"/>
      <c r="AD134" s="133">
        <f t="shared" si="40"/>
        <v>0.8986111111</v>
      </c>
      <c r="AE134" s="133" t="str">
        <f t="shared" si="41"/>
        <v>-</v>
      </c>
    </row>
    <row r="135">
      <c r="A135" s="168">
        <v>118.0</v>
      </c>
      <c r="B135" s="168" t="s">
        <v>1060</v>
      </c>
      <c r="C135" s="146" t="str">
        <f>IF(B135&gt;1,VLOOKUP(B135,DB!$D$4:$E$800,2,0),"")</f>
        <v>FAL 900</v>
      </c>
      <c r="D135" s="259">
        <v>0.9041666666666667</v>
      </c>
      <c r="E135" s="408" t="b">
        <v>1</v>
      </c>
      <c r="F135" s="148"/>
      <c r="G135" s="190" t="b">
        <v>0</v>
      </c>
      <c r="H135" s="228" t="s">
        <v>1077</v>
      </c>
      <c r="I135" s="221" t="s">
        <v>1205</v>
      </c>
      <c r="J135" s="153" t="str">
        <f>IF(L135&gt;1,VLOOKUP(L135,DB!$A$4:$B$500,2,0),"")</f>
        <v/>
      </c>
      <c r="K135" s="169"/>
      <c r="L135" s="172"/>
      <c r="M135" s="168" t="s">
        <v>1153</v>
      </c>
      <c r="N135" s="200"/>
      <c r="O135" s="155" t="str">
        <f t="shared" si="34"/>
        <v>RON</v>
      </c>
      <c r="Q135" s="64" t="str">
        <f t="shared" si="35"/>
        <v>B6</v>
      </c>
      <c r="R135" s="64" t="str">
        <f t="shared" si="36"/>
        <v>RON</v>
      </c>
      <c r="S135" s="64" t="str">
        <f t="shared" si="37"/>
        <v>FAL 900</v>
      </c>
      <c r="T135" s="64" t="str">
        <f t="shared" si="38"/>
        <v>N-577QT</v>
      </c>
      <c r="U135" s="64" t="str">
        <f t="shared" si="39"/>
        <v>AFM</v>
      </c>
      <c r="AC135" s="133"/>
      <c r="AD135" s="133">
        <f t="shared" si="40"/>
        <v>0.9041666667</v>
      </c>
      <c r="AE135" s="133" t="str">
        <f t="shared" si="41"/>
        <v>-</v>
      </c>
    </row>
    <row r="136">
      <c r="A136" s="272">
        <v>119.0</v>
      </c>
      <c r="B136" s="272" t="s">
        <v>855</v>
      </c>
      <c r="C136" s="117" t="str">
        <f>IF(B136&gt;1,VLOOKUP(B136,DB!$D$4:$E$800,2,0),"")</f>
        <v>GLEX</v>
      </c>
      <c r="D136" s="273">
        <v>0.9083333333333333</v>
      </c>
      <c r="E136" s="380" t="b">
        <v>1</v>
      </c>
      <c r="F136" s="275"/>
      <c r="G136" s="276" t="b">
        <v>0</v>
      </c>
      <c r="H136" s="277" t="s">
        <v>1205</v>
      </c>
      <c r="I136" s="219" t="s">
        <v>1092</v>
      </c>
      <c r="J136" s="123" t="str">
        <f>IF(L136&gt;1,VLOOKUP(L136,DB!$A$4:$B$500,2,0),"")</f>
        <v/>
      </c>
      <c r="K136" s="278"/>
      <c r="L136" s="279"/>
      <c r="M136" s="115" t="s">
        <v>759</v>
      </c>
      <c r="N136" s="280"/>
      <c r="O136" s="281" t="str">
        <f t="shared" si="34"/>
        <v>RON</v>
      </c>
      <c r="Q136" s="64" t="str">
        <f t="shared" si="35"/>
        <v>RW02</v>
      </c>
      <c r="R136" s="64" t="str">
        <f t="shared" si="36"/>
        <v>RON</v>
      </c>
      <c r="S136" s="64" t="str">
        <f t="shared" si="37"/>
        <v>GLEX</v>
      </c>
      <c r="T136" s="64" t="str">
        <f t="shared" si="38"/>
        <v>N-11UB</v>
      </c>
      <c r="U136" s="64" t="str">
        <f t="shared" si="39"/>
        <v>PTN</v>
      </c>
      <c r="AC136" s="133"/>
      <c r="AD136" s="133">
        <f t="shared" si="40"/>
        <v>0.9083333333</v>
      </c>
      <c r="AE136" s="133" t="str">
        <f t="shared" si="41"/>
        <v>-</v>
      </c>
    </row>
    <row r="137">
      <c r="A137" s="168">
        <v>120.0</v>
      </c>
      <c r="B137" s="168" t="s">
        <v>833</v>
      </c>
      <c r="C137" s="146" t="str">
        <f>IF(B137&gt;1,VLOOKUP(B137,DB!$D$4:$E$800,2,0),"")</f>
        <v>B 733</v>
      </c>
      <c r="D137" s="259">
        <v>0.9291666666666667</v>
      </c>
      <c r="E137" s="408" t="b">
        <v>1</v>
      </c>
      <c r="F137" s="148"/>
      <c r="G137" s="190" t="b">
        <v>0</v>
      </c>
      <c r="H137" s="228" t="s">
        <v>1088</v>
      </c>
      <c r="I137" s="152" t="str">
        <f>IF(K137&gt;1,VLOOKUP(K137,DB!$A$4:$B$500,2,0),"")</f>
        <v>WALL</v>
      </c>
      <c r="J137" s="153" t="str">
        <f>IF(L137&gt;1,VLOOKUP(L137,DB!$A$4:$B$500,2,0),"")</f>
        <v/>
      </c>
      <c r="K137" s="169" t="s">
        <v>353</v>
      </c>
      <c r="L137" s="172"/>
      <c r="M137" s="168" t="str">
        <f>IF(B137&gt;1,VLOOKUP(B137,DB!$D$4:$F$800,3,0),"")</f>
        <v>TRIGANA</v>
      </c>
      <c r="N137" s="200"/>
      <c r="O137" s="155" t="str">
        <f t="shared" si="34"/>
        <v>RON</v>
      </c>
      <c r="Q137" s="64" t="str">
        <f t="shared" si="35"/>
        <v>B10</v>
      </c>
      <c r="R137" s="64" t="str">
        <f t="shared" si="36"/>
        <v>RON</v>
      </c>
      <c r="S137" s="64" t="str">
        <f t="shared" si="37"/>
        <v>B 733</v>
      </c>
      <c r="T137" s="64" t="str">
        <f t="shared" si="38"/>
        <v>PK-YST</v>
      </c>
      <c r="U137" s="64" t="str">
        <f t="shared" si="39"/>
        <v>TRIGANA</v>
      </c>
      <c r="AC137" s="133"/>
      <c r="AD137" s="133">
        <f t="shared" si="40"/>
        <v>0.9291666667</v>
      </c>
      <c r="AE137" s="133" t="str">
        <f t="shared" si="41"/>
        <v>-</v>
      </c>
    </row>
    <row r="138">
      <c r="A138" s="272">
        <v>121.0</v>
      </c>
      <c r="B138" s="272" t="s">
        <v>1054</v>
      </c>
      <c r="C138" s="117" t="str">
        <f>IF(B138&gt;1,VLOOKUP(B138,DB!$D$4:$E$800,2,0),"")</f>
        <v>HK 800</v>
      </c>
      <c r="D138" s="273">
        <v>0.9291666666666667</v>
      </c>
      <c r="E138" s="380" t="b">
        <v>1</v>
      </c>
      <c r="F138" s="275"/>
      <c r="G138" s="276" t="b">
        <v>0</v>
      </c>
      <c r="H138" s="277" t="s">
        <v>1137</v>
      </c>
      <c r="I138" s="219" t="s">
        <v>1096</v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>JETSET</v>
      </c>
      <c r="N138" s="280"/>
      <c r="O138" s="281" t="str">
        <f t="shared" si="34"/>
        <v>RON</v>
      </c>
      <c r="Q138" s="64" t="str">
        <f t="shared" si="35"/>
        <v>NSA11</v>
      </c>
      <c r="R138" s="64" t="str">
        <f t="shared" si="36"/>
        <v>RON</v>
      </c>
      <c r="S138" s="64" t="str">
        <f t="shared" si="37"/>
        <v>HK 800</v>
      </c>
      <c r="T138" s="64" t="str">
        <f t="shared" si="38"/>
        <v>PK-CEO</v>
      </c>
      <c r="U138" s="64" t="str">
        <f t="shared" si="39"/>
        <v>JETSET</v>
      </c>
      <c r="AD138" s="133">
        <f t="shared" si="40"/>
        <v>0.9291666667</v>
      </c>
      <c r="AE138" s="133" t="str">
        <f t="shared" si="41"/>
        <v>-</v>
      </c>
    </row>
    <row r="139">
      <c r="A139" s="168">
        <v>122.0</v>
      </c>
      <c r="B139" s="168" t="s">
        <v>896</v>
      </c>
      <c r="C139" s="146" t="str">
        <f>IF(B139&gt;1,VLOOKUP(B139,DB!$D$4:$E$800,2,0),"")</f>
        <v>EMB 135</v>
      </c>
      <c r="D139" s="259">
        <v>0.9375</v>
      </c>
      <c r="E139" s="408" t="b">
        <v>1</v>
      </c>
      <c r="F139" s="148"/>
      <c r="G139" s="190" t="b">
        <v>0</v>
      </c>
      <c r="H139" s="228" t="s">
        <v>1208</v>
      </c>
      <c r="I139" s="221" t="s">
        <v>1171</v>
      </c>
      <c r="J139" s="153" t="str">
        <f>IF(L139&gt;1,VLOOKUP(L139,DB!$A$4:$B$500,2,0),"")</f>
        <v/>
      </c>
      <c r="K139" s="169"/>
      <c r="L139" s="172"/>
      <c r="M139" s="168" t="s">
        <v>1153</v>
      </c>
      <c r="N139" s="200"/>
      <c r="O139" s="155" t="str">
        <f t="shared" si="34"/>
        <v>RON</v>
      </c>
      <c r="Q139" s="64" t="str">
        <f t="shared" si="35"/>
        <v>RW04</v>
      </c>
      <c r="R139" s="64" t="str">
        <f t="shared" si="36"/>
        <v>RON</v>
      </c>
      <c r="S139" s="64" t="str">
        <f t="shared" si="37"/>
        <v>EMB 135</v>
      </c>
      <c r="T139" s="64" t="str">
        <f t="shared" si="38"/>
        <v>T7-187</v>
      </c>
      <c r="U139" s="64" t="str">
        <f t="shared" si="39"/>
        <v>AFM</v>
      </c>
      <c r="AD139" s="133">
        <f t="shared" si="40"/>
        <v>0.9375</v>
      </c>
      <c r="AE139" s="133" t="str">
        <f t="shared" si="41"/>
        <v>-</v>
      </c>
    </row>
    <row r="140">
      <c r="A140" s="272">
        <v>123.0</v>
      </c>
      <c r="B140" s="272" t="s">
        <v>906</v>
      </c>
      <c r="C140" s="117" t="str">
        <f>IF(B140&gt;1,VLOOKUP(B140,DB!$D$4:$E$800,2,0),"")</f>
        <v>G IV</v>
      </c>
      <c r="D140" s="273">
        <v>0.9430555555555555</v>
      </c>
      <c r="E140" s="380" t="b">
        <v>1</v>
      </c>
      <c r="F140" s="275"/>
      <c r="G140" s="276" t="b">
        <v>0</v>
      </c>
      <c r="H140" s="277" t="s">
        <v>1096</v>
      </c>
      <c r="I140" s="219" t="s">
        <v>1211</v>
      </c>
      <c r="J140" s="123" t="str">
        <f>IF(L140&gt;1,VLOOKUP(L140,DB!$A$4:$B$500,2,0),"")</f>
        <v/>
      </c>
      <c r="K140" s="278"/>
      <c r="L140" s="279"/>
      <c r="M140" s="115" t="s">
        <v>1153</v>
      </c>
      <c r="N140" s="280"/>
      <c r="O140" s="281" t="str">
        <f t="shared" si="34"/>
        <v>RON</v>
      </c>
      <c r="Q140" s="64" t="str">
        <f t="shared" si="35"/>
        <v>B4</v>
      </c>
      <c r="R140" s="64" t="str">
        <f t="shared" si="36"/>
        <v>RON</v>
      </c>
      <c r="S140" s="64" t="str">
        <f t="shared" si="37"/>
        <v>G IV</v>
      </c>
      <c r="T140" s="64" t="str">
        <f t="shared" si="38"/>
        <v>T7-HNA</v>
      </c>
      <c r="U140" s="64" t="str">
        <f t="shared" si="39"/>
        <v>AFM</v>
      </c>
      <c r="AD140" s="133">
        <f t="shared" si="40"/>
        <v>0.9430555556</v>
      </c>
      <c r="AE140" s="133" t="str">
        <f t="shared" si="41"/>
        <v>-</v>
      </c>
    </row>
    <row r="141">
      <c r="A141" s="168">
        <v>124.0</v>
      </c>
      <c r="B141" s="168" t="s">
        <v>751</v>
      </c>
      <c r="C141" s="146" t="str">
        <f>IF(B141&gt;1,VLOOKUP(B141,DB!$D$4:$E$800,2,0),"")</f>
        <v>GLEX</v>
      </c>
      <c r="D141" s="259">
        <v>0.625</v>
      </c>
      <c r="E141" s="408" t="b">
        <v>1</v>
      </c>
      <c r="F141" s="148"/>
      <c r="G141" s="190" t="b">
        <v>0</v>
      </c>
      <c r="H141" s="228" t="s">
        <v>1143</v>
      </c>
      <c r="I141" s="221" t="s">
        <v>1171</v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>PREMI</v>
      </c>
      <c r="N141" s="200"/>
      <c r="O141" s="155" t="str">
        <f t="shared" si="34"/>
        <v>RON</v>
      </c>
      <c r="Q141" s="64" t="str">
        <f t="shared" si="35"/>
        <v>SA06</v>
      </c>
      <c r="R141" s="64" t="str">
        <f t="shared" si="36"/>
        <v>RON</v>
      </c>
      <c r="S141" s="64" t="str">
        <f t="shared" si="37"/>
        <v>GLEX</v>
      </c>
      <c r="T141" s="64" t="str">
        <f t="shared" si="38"/>
        <v>T7-MEL</v>
      </c>
      <c r="U141" s="64" t="str">
        <f t="shared" si="39"/>
        <v>PREMI</v>
      </c>
      <c r="AD141" s="133">
        <f t="shared" si="40"/>
        <v>0.625</v>
      </c>
      <c r="AE141" s="133" t="str">
        <f t="shared" si="41"/>
        <v>-</v>
      </c>
    </row>
    <row r="142">
      <c r="A142" s="301">
        <v>125.0</v>
      </c>
      <c r="B142" s="301" t="s">
        <v>301</v>
      </c>
      <c r="C142" s="484" t="str">
        <f>IF(B142&gt;1,VLOOKUP(B142,DB!$D$4:$E$800,2,0),"")</f>
        <v>A 320</v>
      </c>
      <c r="D142" s="485">
        <v>0.9458333333333333</v>
      </c>
      <c r="E142" s="486" t="b">
        <v>1</v>
      </c>
      <c r="F142" s="306"/>
      <c r="G142" s="307" t="b">
        <v>0</v>
      </c>
      <c r="H142" s="308" t="s">
        <v>1145</v>
      </c>
      <c r="I142" s="487" t="s">
        <v>1100</v>
      </c>
      <c r="J142" s="488" t="str">
        <f>IF(L142&gt;1,VLOOKUP(L142,DB!$A$4:$B$500,2,0),"")</f>
        <v/>
      </c>
      <c r="K142" s="311"/>
      <c r="L142" s="310"/>
      <c r="M142" s="301" t="str">
        <f>IF(B142&gt;1,VLOOKUP(B142,DB!$D$4:$F$800,3,0),"")</f>
        <v>BATIK AIR</v>
      </c>
      <c r="N142" s="489"/>
      <c r="O142" s="313" t="str">
        <f t="shared" si="34"/>
        <v>RON</v>
      </c>
      <c r="Q142" s="64" t="str">
        <f t="shared" si="35"/>
        <v>SA08</v>
      </c>
      <c r="R142" s="64" t="str">
        <f t="shared" si="36"/>
        <v>RON</v>
      </c>
      <c r="S142" s="64" t="str">
        <f t="shared" si="37"/>
        <v>A 320</v>
      </c>
      <c r="T142" s="64" t="str">
        <f t="shared" si="38"/>
        <v>PK-LUR</v>
      </c>
      <c r="U142" s="64" t="str">
        <f t="shared" si="39"/>
        <v>BATIK AIR</v>
      </c>
      <c r="AD142" s="133">
        <f t="shared" si="40"/>
        <v>0.9458333333</v>
      </c>
      <c r="AE142" s="133" t="str">
        <f t="shared" si="41"/>
        <v>-</v>
      </c>
    </row>
    <row r="143">
      <c r="A143" s="314"/>
      <c r="B143" s="314"/>
      <c r="C143" s="315"/>
      <c r="D143" s="316"/>
      <c r="E143" s="317"/>
      <c r="F143" s="317"/>
      <c r="G143" s="314"/>
      <c r="H143" s="318"/>
      <c r="I143" s="319"/>
      <c r="J143" s="320"/>
      <c r="K143" s="321"/>
      <c r="L143" s="322"/>
      <c r="M143" s="314"/>
      <c r="N143" s="323"/>
      <c r="O143" s="315"/>
      <c r="Q143" s="64" t="str">
        <f t="shared" si="35"/>
        <v/>
      </c>
      <c r="R143" s="64" t="str">
        <f t="shared" si="36"/>
        <v/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314"/>
      <c r="B144" s="314"/>
      <c r="C144" s="315"/>
      <c r="D144" s="316"/>
      <c r="E144" s="317"/>
      <c r="F144" s="317"/>
      <c r="G144" s="314"/>
      <c r="H144" s="318"/>
      <c r="I144" s="319"/>
      <c r="J144" s="320"/>
      <c r="K144" s="321"/>
      <c r="L144" s="314"/>
      <c r="M144" s="314"/>
      <c r="N144" s="323"/>
      <c r="O144" s="315"/>
      <c r="Q144" s="64" t="str">
        <f t="shared" si="35"/>
        <v/>
      </c>
      <c r="R144" s="64" t="str">
        <f t="shared" si="36"/>
        <v/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314"/>
      <c r="B145" s="314"/>
      <c r="C145" s="315"/>
      <c r="D145" s="316"/>
      <c r="E145" s="317"/>
      <c r="F145" s="317"/>
      <c r="G145" s="314"/>
      <c r="H145" s="318"/>
      <c r="I145" s="319"/>
      <c r="J145" s="320"/>
      <c r="K145" s="321"/>
      <c r="L145" s="322"/>
      <c r="M145" s="314"/>
      <c r="N145" s="323"/>
      <c r="O145" s="315"/>
      <c r="Q145" s="64" t="str">
        <f t="shared" si="35"/>
        <v/>
      </c>
      <c r="R145" s="64" t="str">
        <f t="shared" si="36"/>
        <v/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314"/>
      <c r="B146" s="314"/>
      <c r="C146" s="315"/>
      <c r="D146" s="316"/>
      <c r="E146" s="317"/>
      <c r="F146" s="317"/>
      <c r="G146" s="314"/>
      <c r="H146" s="318"/>
      <c r="I146" s="319"/>
      <c r="J146" s="320"/>
      <c r="K146" s="321"/>
      <c r="L146" s="314"/>
      <c r="M146" s="314"/>
      <c r="N146" s="323"/>
      <c r="O146" s="315"/>
      <c r="Q146" s="64" t="str">
        <f t="shared" si="35"/>
        <v/>
      </c>
      <c r="R146" s="64" t="str">
        <f t="shared" si="36"/>
        <v/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314"/>
      <c r="B147" s="314"/>
      <c r="C147" s="315"/>
      <c r="D147" s="316"/>
      <c r="E147" s="317"/>
      <c r="F147" s="317"/>
      <c r="G147" s="314"/>
      <c r="H147" s="318"/>
      <c r="I147" s="319"/>
      <c r="J147" s="320"/>
      <c r="K147" s="321"/>
      <c r="L147" s="322"/>
      <c r="M147" s="314"/>
      <c r="N147" s="323"/>
      <c r="O147" s="315"/>
      <c r="Q147" s="64" t="str">
        <f t="shared" si="35"/>
        <v/>
      </c>
      <c r="R147" s="64" t="str">
        <f t="shared" si="36"/>
        <v/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314"/>
      <c r="B148" s="314"/>
      <c r="C148" s="315"/>
      <c r="D148" s="316"/>
      <c r="E148" s="317"/>
      <c r="F148" s="317"/>
      <c r="G148" s="314"/>
      <c r="H148" s="318"/>
      <c r="I148" s="319"/>
      <c r="J148" s="320"/>
      <c r="K148" s="321"/>
      <c r="L148" s="314"/>
      <c r="M148" s="314"/>
      <c r="N148" s="323"/>
      <c r="O148" s="315"/>
      <c r="Q148" s="64" t="str">
        <f t="shared" si="35"/>
        <v/>
      </c>
      <c r="R148" s="64" t="str">
        <f t="shared" si="36"/>
        <v/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314"/>
      <c r="B149" s="314"/>
      <c r="C149" s="315"/>
      <c r="D149" s="316"/>
      <c r="E149" s="317"/>
      <c r="F149" s="317"/>
      <c r="G149" s="314"/>
      <c r="H149" s="318"/>
      <c r="I149" s="319"/>
      <c r="J149" s="320"/>
      <c r="K149" s="321"/>
      <c r="L149" s="322"/>
      <c r="M149" s="314"/>
      <c r="N149" s="323"/>
      <c r="O149" s="315"/>
      <c r="Q149" s="64" t="str">
        <f t="shared" si="35"/>
        <v/>
      </c>
      <c r="R149" s="64" t="str">
        <f t="shared" si="36"/>
        <v/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314"/>
      <c r="B150" s="314"/>
      <c r="C150" s="315"/>
      <c r="D150" s="316"/>
      <c r="E150" s="317"/>
      <c r="F150" s="317"/>
      <c r="G150" s="314"/>
      <c r="H150" s="318"/>
      <c r="I150" s="319"/>
      <c r="J150" s="320"/>
      <c r="K150" s="321"/>
      <c r="L150" s="314"/>
      <c r="M150" s="314"/>
      <c r="N150" s="323"/>
      <c r="O150" s="315"/>
      <c r="Q150" s="64" t="str">
        <f t="shared" si="35"/>
        <v/>
      </c>
      <c r="R150" s="64" t="str">
        <f t="shared" si="36"/>
        <v/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314"/>
      <c r="B151" s="314"/>
      <c r="C151" s="315"/>
      <c r="D151" s="316"/>
      <c r="E151" s="317"/>
      <c r="F151" s="317"/>
      <c r="G151" s="314"/>
      <c r="H151" s="318"/>
      <c r="I151" s="319"/>
      <c r="J151" s="320"/>
      <c r="K151" s="321"/>
      <c r="L151" s="322"/>
      <c r="M151" s="314"/>
      <c r="N151" s="323"/>
      <c r="O151" s="315"/>
      <c r="Q151" s="64" t="str">
        <f t="shared" si="35"/>
        <v/>
      </c>
      <c r="R151" s="64" t="str">
        <f t="shared" si="36"/>
        <v/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314"/>
      <c r="B152" s="314"/>
      <c r="C152" s="315"/>
      <c r="D152" s="316"/>
      <c r="E152" s="317"/>
      <c r="F152" s="317"/>
      <c r="G152" s="314"/>
      <c r="H152" s="318"/>
      <c r="I152" s="319"/>
      <c r="J152" s="320"/>
      <c r="K152" s="321"/>
      <c r="L152" s="314"/>
      <c r="M152" s="314"/>
      <c r="N152" s="323"/>
      <c r="O152" s="315"/>
      <c r="Q152" s="64" t="str">
        <f t="shared" si="35"/>
        <v/>
      </c>
      <c r="R152" s="64" t="str">
        <f t="shared" si="36"/>
        <v/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314"/>
      <c r="B153" s="314"/>
      <c r="C153" s="315"/>
      <c r="D153" s="316"/>
      <c r="E153" s="317"/>
      <c r="F153" s="317"/>
      <c r="G153" s="314"/>
      <c r="H153" s="318"/>
      <c r="I153" s="319"/>
      <c r="J153" s="320"/>
      <c r="K153" s="321"/>
      <c r="L153" s="322"/>
      <c r="M153" s="314"/>
      <c r="N153" s="323"/>
      <c r="O153" s="315"/>
      <c r="Q153" s="64" t="str">
        <f t="shared" si="35"/>
        <v/>
      </c>
      <c r="R153" s="64" t="str">
        <f t="shared" si="36"/>
        <v/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314"/>
      <c r="B154" s="314"/>
      <c r="C154" s="315"/>
      <c r="D154" s="316"/>
      <c r="E154" s="317"/>
      <c r="F154" s="317"/>
      <c r="G154" s="314"/>
      <c r="H154" s="318"/>
      <c r="I154" s="319"/>
      <c r="J154" s="320"/>
      <c r="K154" s="321"/>
      <c r="L154" s="314"/>
      <c r="M154" s="314"/>
      <c r="N154" s="323"/>
      <c r="O154" s="315"/>
      <c r="Q154" s="64" t="str">
        <f t="shared" si="35"/>
        <v/>
      </c>
      <c r="R154" s="64" t="str">
        <f t="shared" si="36"/>
        <v/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314"/>
      <c r="B155" s="314"/>
      <c r="C155" s="315"/>
      <c r="D155" s="316"/>
      <c r="E155" s="317"/>
      <c r="F155" s="317"/>
      <c r="G155" s="314"/>
      <c r="H155" s="318"/>
      <c r="I155" s="319"/>
      <c r="J155" s="320"/>
      <c r="K155" s="321"/>
      <c r="L155" s="322"/>
      <c r="M155" s="314"/>
      <c r="N155" s="323"/>
      <c r="O155" s="315"/>
      <c r="Q155" s="64" t="str">
        <f t="shared" si="35"/>
        <v/>
      </c>
      <c r="R155" s="64" t="str">
        <f t="shared" si="36"/>
        <v/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314"/>
      <c r="B156" s="314"/>
      <c r="C156" s="315"/>
      <c r="D156" s="316"/>
      <c r="E156" s="317"/>
      <c r="F156" s="317"/>
      <c r="G156" s="314"/>
      <c r="H156" s="318"/>
      <c r="I156" s="319"/>
      <c r="J156" s="320"/>
      <c r="K156" s="321"/>
      <c r="L156" s="314"/>
      <c r="M156" s="314"/>
      <c r="N156" s="323"/>
      <c r="O156" s="315"/>
      <c r="Q156" s="64" t="str">
        <f t="shared" si="35"/>
        <v/>
      </c>
      <c r="R156" s="64" t="str">
        <f t="shared" si="36"/>
        <v/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314"/>
      <c r="B157" s="314"/>
      <c r="C157" s="315"/>
      <c r="D157" s="316"/>
      <c r="E157" s="317"/>
      <c r="F157" s="317"/>
      <c r="G157" s="314"/>
      <c r="H157" s="318"/>
      <c r="I157" s="319"/>
      <c r="J157" s="320"/>
      <c r="K157" s="321"/>
      <c r="L157" s="322"/>
      <c r="M157" s="314"/>
      <c r="N157" s="323"/>
      <c r="O157" s="315"/>
      <c r="Q157" s="64" t="str">
        <f t="shared" si="35"/>
        <v/>
      </c>
      <c r="R157" s="64" t="str">
        <f t="shared" si="36"/>
        <v/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314"/>
      <c r="B158" s="314"/>
      <c r="C158" s="315"/>
      <c r="D158" s="316"/>
      <c r="E158" s="317"/>
      <c r="F158" s="317"/>
      <c r="G158" s="314"/>
      <c r="H158" s="318"/>
      <c r="I158" s="319"/>
      <c r="J158" s="320"/>
      <c r="K158" s="321"/>
      <c r="L158" s="314"/>
      <c r="M158" s="314"/>
      <c r="N158" s="323"/>
      <c r="O158" s="315"/>
      <c r="Q158" s="64" t="str">
        <f t="shared" si="35"/>
        <v/>
      </c>
      <c r="R158" s="64" t="str">
        <f t="shared" si="36"/>
        <v/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314"/>
      <c r="B159" s="314"/>
      <c r="C159" s="315"/>
      <c r="D159" s="316"/>
      <c r="E159" s="317"/>
      <c r="F159" s="317"/>
      <c r="G159" s="314"/>
      <c r="H159" s="318"/>
      <c r="I159" s="319"/>
      <c r="J159" s="320"/>
      <c r="K159" s="321"/>
      <c r="L159" s="322"/>
      <c r="M159" s="314"/>
      <c r="N159" s="323"/>
      <c r="O159" s="315"/>
      <c r="Q159" s="64" t="str">
        <f t="shared" si="35"/>
        <v/>
      </c>
      <c r="R159" s="64" t="str">
        <f t="shared" si="36"/>
        <v/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314"/>
      <c r="B160" s="314"/>
      <c r="C160" s="315"/>
      <c r="D160" s="316"/>
      <c r="E160" s="317"/>
      <c r="F160" s="317"/>
      <c r="G160" s="314"/>
      <c r="H160" s="318"/>
      <c r="I160" s="319"/>
      <c r="J160" s="320"/>
      <c r="K160" s="321"/>
      <c r="L160" s="314"/>
      <c r="M160" s="314"/>
      <c r="N160" s="323"/>
      <c r="O160" s="315"/>
      <c r="Q160" s="64" t="str">
        <f t="shared" si="35"/>
        <v/>
      </c>
      <c r="R160" s="64" t="str">
        <f t="shared" si="36"/>
        <v/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314"/>
      <c r="B161" s="314"/>
      <c r="C161" s="315"/>
      <c r="D161" s="316"/>
      <c r="E161" s="317"/>
      <c r="F161" s="317"/>
      <c r="G161" s="314"/>
      <c r="H161" s="318"/>
      <c r="I161" s="319"/>
      <c r="J161" s="320"/>
      <c r="K161" s="321"/>
      <c r="L161" s="322"/>
      <c r="M161" s="314"/>
      <c r="N161" s="323"/>
      <c r="O161" s="315"/>
      <c r="Q161" s="64" t="str">
        <f t="shared" si="35"/>
        <v/>
      </c>
      <c r="R161" s="64" t="str">
        <f t="shared" si="36"/>
        <v/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314"/>
      <c r="B162" s="314"/>
      <c r="C162" s="315"/>
      <c r="D162" s="316"/>
      <c r="E162" s="317"/>
      <c r="F162" s="317"/>
      <c r="G162" s="314"/>
      <c r="H162" s="318"/>
      <c r="I162" s="319"/>
      <c r="J162" s="320"/>
      <c r="K162" s="321"/>
      <c r="L162" s="314"/>
      <c r="M162" s="314"/>
      <c r="N162" s="323"/>
      <c r="O162" s="315"/>
      <c r="Q162" s="64" t="str">
        <f t="shared" si="35"/>
        <v/>
      </c>
      <c r="R162" s="64" t="str">
        <f t="shared" si="36"/>
        <v/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314"/>
      <c r="B163" s="314"/>
      <c r="C163" s="315"/>
      <c r="D163" s="316"/>
      <c r="E163" s="317"/>
      <c r="F163" s="317"/>
      <c r="G163" s="314"/>
      <c r="H163" s="318"/>
      <c r="I163" s="319"/>
      <c r="J163" s="320"/>
      <c r="K163" s="321"/>
      <c r="L163" s="322"/>
      <c r="M163" s="314"/>
      <c r="N163" s="323"/>
      <c r="O163" s="315"/>
      <c r="Q163" s="64" t="str">
        <f t="shared" si="35"/>
        <v/>
      </c>
      <c r="R163" s="64" t="str">
        <f t="shared" si="36"/>
        <v/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314"/>
      <c r="B164" s="314"/>
      <c r="C164" s="315"/>
      <c r="D164" s="316"/>
      <c r="E164" s="317"/>
      <c r="F164" s="317"/>
      <c r="G164" s="314"/>
      <c r="H164" s="318"/>
      <c r="I164" s="319"/>
      <c r="J164" s="320"/>
      <c r="K164" s="321"/>
      <c r="L164" s="314"/>
      <c r="M164" s="314"/>
      <c r="N164" s="323"/>
      <c r="O164" s="315"/>
      <c r="Q164" s="64" t="str">
        <f t="shared" si="35"/>
        <v/>
      </c>
      <c r="R164" s="64" t="str">
        <f t="shared" si="36"/>
        <v/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314"/>
      <c r="B165" s="314"/>
      <c r="C165" s="315"/>
      <c r="D165" s="316"/>
      <c r="E165" s="317"/>
      <c r="F165" s="317"/>
      <c r="G165" s="314"/>
      <c r="H165" s="318"/>
      <c r="I165" s="319"/>
      <c r="J165" s="320"/>
      <c r="K165" s="321"/>
      <c r="L165" s="322"/>
      <c r="M165" s="314"/>
      <c r="N165" s="323"/>
      <c r="O165" s="315"/>
      <c r="Q165" s="64" t="str">
        <f t="shared" si="35"/>
        <v/>
      </c>
      <c r="R165" s="64" t="str">
        <f t="shared" si="36"/>
        <v/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314"/>
      <c r="B166" s="314"/>
      <c r="C166" s="315"/>
      <c r="D166" s="316"/>
      <c r="E166" s="317"/>
      <c r="F166" s="317"/>
      <c r="G166" s="314"/>
      <c r="H166" s="318"/>
      <c r="I166" s="319"/>
      <c r="J166" s="320"/>
      <c r="K166" s="321"/>
      <c r="L166" s="314"/>
      <c r="M166" s="314"/>
      <c r="N166" s="323"/>
      <c r="O166" s="315"/>
      <c r="Q166" s="64" t="str">
        <f t="shared" si="35"/>
        <v/>
      </c>
      <c r="R166" s="64" t="str">
        <f t="shared" si="36"/>
        <v/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314"/>
      <c r="B167" s="314"/>
      <c r="C167" s="315"/>
      <c r="D167" s="316"/>
      <c r="E167" s="317"/>
      <c r="F167" s="317"/>
      <c r="G167" s="314"/>
      <c r="H167" s="318"/>
      <c r="I167" s="319"/>
      <c r="J167" s="320"/>
      <c r="K167" s="321"/>
      <c r="L167" s="322"/>
      <c r="M167" s="314"/>
      <c r="N167" s="323"/>
      <c r="O167" s="315"/>
      <c r="Q167" s="64" t="str">
        <f t="shared" si="35"/>
        <v/>
      </c>
      <c r="R167" s="64" t="str">
        <f t="shared" si="36"/>
        <v/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1</v>
      </c>
      <c r="Y4" s="15" t="s">
        <v>1077</v>
      </c>
      <c r="Z4" s="16">
        <f t="shared" ref="Z4:Z11" si="3">COUNTIFS($H$18:$H$167,Y4,$D$18:$D$167,"&lt;&gt;",$F$18:$F$167,"")</f>
        <v>1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1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1</v>
      </c>
      <c r="X6" s="20">
        <f t="shared" si="2"/>
        <v>1</v>
      </c>
      <c r="Y6" s="18" t="s">
        <v>1081</v>
      </c>
      <c r="Z6" s="19">
        <f t="shared" si="3"/>
        <v>1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0</v>
      </c>
      <c r="X7" s="20">
        <f t="shared" si="2"/>
        <v>0</v>
      </c>
      <c r="Y7" s="18" t="s">
        <v>1085</v>
      </c>
      <c r="Z7" s="19">
        <f t="shared" si="3"/>
        <v>1</v>
      </c>
      <c r="AA7" s="20">
        <f t="shared" si="4"/>
        <v>0</v>
      </c>
      <c r="AB7" s="21"/>
    </row>
    <row r="8">
      <c r="A8" s="22" t="s">
        <v>1086</v>
      </c>
      <c r="B8" s="23"/>
      <c r="C8" s="25">
        <v>45804.0</v>
      </c>
      <c r="H8" s="26"/>
      <c r="V8" s="18" t="s">
        <v>1087</v>
      </c>
      <c r="W8" s="19">
        <f t="shared" si="1"/>
        <v>1</v>
      </c>
      <c r="X8" s="20">
        <f t="shared" si="2"/>
        <v>0</v>
      </c>
      <c r="Y8" s="18" t="s">
        <v>1088</v>
      </c>
      <c r="Z8" s="19">
        <f t="shared" si="3"/>
        <v>1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1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1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1</v>
      </c>
      <c r="X11" s="38">
        <f t="shared" si="2"/>
        <v>0</v>
      </c>
      <c r="Y11" s="36" t="s">
        <v>1101</v>
      </c>
      <c r="Z11" s="37">
        <f t="shared" si="3"/>
        <v>1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1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1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2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>PK-LUP</v>
      </c>
      <c r="X18" s="131" t="str">
        <f t="shared" si="6"/>
        <v>A 320</v>
      </c>
      <c r="Y18" s="132" t="str">
        <f t="shared" si="7"/>
        <v>BATIK AIR</v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1</v>
      </c>
      <c r="AI18" s="137">
        <f>COUNTIFS($AE$18:$AE$167,"&gt;01:00",$AE$18:$AE$167,"&lt;=02:00")</f>
        <v>1</v>
      </c>
      <c r="AJ18" s="138">
        <f t="shared" si="8"/>
        <v>2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0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>PK-BKU</v>
      </c>
      <c r="X19" s="160" t="str">
        <f t="shared" si="6"/>
        <v>A 320</v>
      </c>
      <c r="Y19" s="161" t="str">
        <f t="shared" si="7"/>
        <v>BATIK AIR</v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1</v>
      </c>
      <c r="AV19" s="141">
        <f t="shared" si="18"/>
        <v>0</v>
      </c>
      <c r="AW19" s="141">
        <f t="shared" si="19"/>
        <v>1</v>
      </c>
      <c r="AX19" s="141">
        <f t="shared" si="20"/>
        <v>0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2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>PK-LUR</v>
      </c>
      <c r="X20" s="131" t="str">
        <f t="shared" si="6"/>
        <v>A 320</v>
      </c>
      <c r="Y20" s="132" t="str">
        <f t="shared" si="7"/>
        <v>BATIK AIR</v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1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0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1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/>
      </c>
      <c r="X21" s="160" t="str">
        <f t="shared" si="6"/>
        <v/>
      </c>
      <c r="Y21" s="161" t="str">
        <f t="shared" si="7"/>
        <v/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1</v>
      </c>
      <c r="AV21" s="141">
        <f t="shared" si="18"/>
        <v>0</v>
      </c>
      <c r="AW21" s="141">
        <f t="shared" si="19"/>
        <v>1</v>
      </c>
      <c r="AX21" s="141">
        <f t="shared" si="20"/>
        <v>0</v>
      </c>
      <c r="AY21" s="141">
        <f t="shared" si="21"/>
        <v>0</v>
      </c>
      <c r="AZ21" s="141">
        <f t="shared" si="22"/>
        <v>0</v>
      </c>
      <c r="BA21" s="141">
        <f t="shared" si="23"/>
        <v>0</v>
      </c>
      <c r="BB21" s="141">
        <f t="shared" si="24"/>
        <v>0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2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>PK-GFJ</v>
      </c>
      <c r="X22" s="131" t="str">
        <f t="shared" si="6"/>
        <v>B 738</v>
      </c>
      <c r="Y22" s="132" t="str">
        <f t="shared" si="7"/>
        <v>GARUDA</v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0</v>
      </c>
      <c r="AJ22" s="138">
        <f t="shared" si="8"/>
        <v>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1</v>
      </c>
      <c r="AW22" s="141">
        <f t="shared" si="19"/>
        <v>0</v>
      </c>
      <c r="AX22" s="141">
        <f t="shared" si="20"/>
        <v>1</v>
      </c>
      <c r="AY22" s="141">
        <f t="shared" si="21"/>
        <v>0</v>
      </c>
      <c r="AZ22" s="141">
        <f t="shared" si="22"/>
        <v>0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2</v>
      </c>
    </row>
    <row r="23">
      <c r="A23" s="168">
        <v>6.0</v>
      </c>
      <c r="B23" s="296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0</v>
      </c>
      <c r="AI23" s="165">
        <f>COUNTIFS($AE$18:$AE$167,"&gt;06:00",$AE$18:$AE$167,"&lt;=07:00")</f>
        <v>0</v>
      </c>
      <c r="AJ23" s="109">
        <f t="shared" si="8"/>
        <v>0</v>
      </c>
      <c r="AL23" s="139" t="s">
        <v>1092</v>
      </c>
      <c r="AM23" s="140">
        <f t="shared" si="9"/>
        <v>0</v>
      </c>
      <c r="AN23" s="141">
        <f t="shared" si="10"/>
        <v>1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1</v>
      </c>
      <c r="AW23" s="141">
        <f t="shared" si="19"/>
        <v>0</v>
      </c>
      <c r="AX23" s="141">
        <f t="shared" si="20"/>
        <v>1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3</v>
      </c>
    </row>
    <row r="24">
      <c r="A24" s="115">
        <v>7.0</v>
      </c>
      <c r="B24" s="295" t="s">
        <v>817</v>
      </c>
      <c r="C24" s="117" t="str">
        <f>IF(B24&gt;1,VLOOKUP(B24,DB!$D$4:$E$800,2,0),"")</f>
        <v>HK 800</v>
      </c>
      <c r="D24" s="124" t="s">
        <v>7</v>
      </c>
      <c r="E24" s="119" t="b">
        <v>0</v>
      </c>
      <c r="F24" s="166"/>
      <c r="G24" s="120" t="b">
        <v>0</v>
      </c>
      <c r="H24" s="230" t="s">
        <v>1133</v>
      </c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>TRI MG</v>
      </c>
      <c r="N24" s="127"/>
      <c r="O24" s="128" t="str">
        <f t="shared" si="34"/>
        <v>RON</v>
      </c>
      <c r="Q24" s="64" t="str">
        <f t="shared" si="35"/>
        <v>NSA07</v>
      </c>
      <c r="R24" s="64" t="str">
        <f t="shared" si="36"/>
        <v>RON</v>
      </c>
      <c r="S24" s="64" t="str">
        <f t="shared" si="37"/>
        <v>HK 800</v>
      </c>
      <c r="T24" s="64" t="str">
        <f t="shared" si="38"/>
        <v>PK-YGR</v>
      </c>
      <c r="U24" s="64" t="str">
        <f t="shared" si="39"/>
        <v>TRI MG</v>
      </c>
      <c r="V24" s="129" t="s">
        <v>1096</v>
      </c>
      <c r="W24" s="130" t="str">
        <f t="shared" si="5"/>
        <v>PK-LUQ</v>
      </c>
      <c r="X24" s="131" t="str">
        <f t="shared" si="6"/>
        <v>A 320</v>
      </c>
      <c r="Y24" s="132" t="str">
        <f t="shared" si="7"/>
        <v>BATIK AIR</v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1</v>
      </c>
      <c r="AI24" s="137">
        <f>COUNTIFS($AE$18:$AE$167,"&gt;07:00",$AE$18:$AE$167,"&lt;=08:00")</f>
        <v>5</v>
      </c>
      <c r="AJ24" s="138">
        <f t="shared" si="8"/>
        <v>6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1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1</v>
      </c>
    </row>
    <row r="25">
      <c r="A25" s="168">
        <v>8.0</v>
      </c>
      <c r="B25" s="296" t="s">
        <v>857</v>
      </c>
      <c r="C25" s="146" t="str">
        <f>IF(B25&gt;1,VLOOKUP(B25,DB!$D$4:$E$800,2,0),"")</f>
        <v>LJ 60</v>
      </c>
      <c r="D25" s="169" t="s">
        <v>7</v>
      </c>
      <c r="E25" s="148" t="b">
        <v>0</v>
      </c>
      <c r="F25" s="148"/>
      <c r="G25" s="150" t="b">
        <v>0</v>
      </c>
      <c r="H25" s="228" t="s">
        <v>1160</v>
      </c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">
        <v>1136</v>
      </c>
      <c r="N25" s="170"/>
      <c r="O25" s="155" t="str">
        <f t="shared" si="34"/>
        <v>RON</v>
      </c>
      <c r="Q25" s="64" t="str">
        <f t="shared" si="35"/>
        <v>NSA08</v>
      </c>
      <c r="R25" s="64" t="str">
        <f t="shared" si="36"/>
        <v>RON</v>
      </c>
      <c r="S25" s="64" t="str">
        <f t="shared" si="37"/>
        <v>LJ 60</v>
      </c>
      <c r="T25" s="64" t="str">
        <f t="shared" si="38"/>
        <v>N-38SV</v>
      </c>
      <c r="U25" s="64" t="str">
        <f t="shared" si="39"/>
        <v>B. G. S.</v>
      </c>
      <c r="V25" s="158" t="s">
        <v>1100</v>
      </c>
      <c r="W25" s="159" t="str">
        <f t="shared" si="5"/>
        <v>PK-GQL</v>
      </c>
      <c r="X25" s="160" t="str">
        <f t="shared" si="6"/>
        <v>A 320</v>
      </c>
      <c r="Y25" s="161" t="str">
        <f t="shared" si="7"/>
        <v>CITILINK</v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6</v>
      </c>
      <c r="AI25" s="165">
        <f>COUNTIFS($AE$18:$AE$167,"&gt;08:00",$AE$18:$AE$167,"&lt;=09:00")</f>
        <v>5</v>
      </c>
      <c r="AJ25" s="109">
        <f t="shared" si="8"/>
        <v>11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1</v>
      </c>
      <c r="AV25" s="141">
        <f t="shared" si="18"/>
        <v>0</v>
      </c>
      <c r="AW25" s="141">
        <f t="shared" si="19"/>
        <v>0</v>
      </c>
      <c r="AX25" s="141">
        <f t="shared" si="20"/>
        <v>1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2</v>
      </c>
    </row>
    <row r="26" hidden="1">
      <c r="A26" s="115">
        <v>9.0</v>
      </c>
      <c r="B26" s="297" t="s">
        <v>905</v>
      </c>
      <c r="C26" s="117" t="str">
        <f>IF(B26&gt;1,VLOOKUP(B26,DB!$D$4:$E$800,2,0),"")</f>
        <v>HK 800</v>
      </c>
      <c r="D26" s="124" t="s">
        <v>7</v>
      </c>
      <c r="E26" s="119" t="b">
        <v>0</v>
      </c>
      <c r="F26" s="119">
        <v>0.3506944444444444</v>
      </c>
      <c r="G26" s="120" t="b">
        <v>1</v>
      </c>
      <c r="H26" s="230" t="s">
        <v>1162</v>
      </c>
      <c r="I26" s="122" t="str">
        <f>IF(K26&gt;1,VLOOKUP(K26,DB!$A$4:$B$500,2,0),"")</f>
        <v>EX RON</v>
      </c>
      <c r="J26" s="120" t="s">
        <v>1171</v>
      </c>
      <c r="K26" s="124" t="s">
        <v>7</v>
      </c>
      <c r="L26" s="125"/>
      <c r="M26" s="115" t="s">
        <v>1138</v>
      </c>
      <c r="N26" s="171"/>
      <c r="O26" s="128" t="str">
        <f t="shared" si="34"/>
        <v/>
      </c>
      <c r="Q26" s="64" t="str">
        <f t="shared" si="35"/>
        <v/>
      </c>
      <c r="R26" s="64" t="str">
        <f t="shared" si="36"/>
        <v/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>PK-JCO</v>
      </c>
      <c r="X26" s="131" t="str">
        <f t="shared" si="6"/>
        <v>PH 300</v>
      </c>
      <c r="Y26" s="132" t="str">
        <f t="shared" si="7"/>
        <v>PURAWISATA</v>
      </c>
      <c r="Z26" s="104" t="b">
        <v>0</v>
      </c>
      <c r="AA26" s="64"/>
      <c r="AC26" s="133"/>
      <c r="AD26" s="133" t="str">
        <f t="shared" si="40"/>
        <v>-</v>
      </c>
      <c r="AE26" s="133">
        <f t="shared" si="41"/>
        <v>0.3506944444</v>
      </c>
      <c r="AF26" s="134">
        <v>0.37569444444444444</v>
      </c>
      <c r="AG26" s="135">
        <v>0.4166666666666667</v>
      </c>
      <c r="AH26" s="136">
        <f>COUNTIFS($AD$18:$AD$167,"&gt;09:00",$AD$18:$AD$167,"&lt;=10:00")</f>
        <v>6</v>
      </c>
      <c r="AI26" s="137">
        <f>COUNTIFS($AE$18:$AE$167,"&gt;09:00",$AE$18:$AE$167,"&lt;=10:00")</f>
        <v>4</v>
      </c>
      <c r="AJ26" s="138">
        <f t="shared" si="8"/>
        <v>10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1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1</v>
      </c>
    </row>
    <row r="27">
      <c r="A27" s="168">
        <v>10.0</v>
      </c>
      <c r="B27" s="298" t="s">
        <v>856</v>
      </c>
      <c r="C27" s="146" t="str">
        <f>IF(B27&gt;1,VLOOKUP(B27,DB!$D$4:$E$800,2,0),"")</f>
        <v>HK 800</v>
      </c>
      <c r="D27" s="169" t="s">
        <v>7</v>
      </c>
      <c r="E27" s="148" t="b">
        <v>0</v>
      </c>
      <c r="F27" s="148"/>
      <c r="G27" s="150" t="b">
        <v>0</v>
      </c>
      <c r="H27" s="228" t="s">
        <v>1135</v>
      </c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">
        <v>1134</v>
      </c>
      <c r="N27" s="170"/>
      <c r="O27" s="155" t="str">
        <f t="shared" si="34"/>
        <v>RON</v>
      </c>
      <c r="Q27" s="64" t="str">
        <f t="shared" si="35"/>
        <v>NSA10</v>
      </c>
      <c r="R27" s="64" t="str">
        <f t="shared" si="36"/>
        <v>RON</v>
      </c>
      <c r="S27" s="64" t="str">
        <f t="shared" si="37"/>
        <v>HK 800</v>
      </c>
      <c r="T27" s="64" t="str">
        <f t="shared" si="38"/>
        <v>N-2409K</v>
      </c>
      <c r="U27" s="64" t="str">
        <f t="shared" si="39"/>
        <v>TAS</v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5</v>
      </c>
      <c r="AI27" s="165">
        <f>COUNTIFS($AE$18:$AE$167,"&gt;10:00",$AE$18:$AE$167,"&lt;=11:00")</f>
        <v>6</v>
      </c>
      <c r="AJ27" s="109">
        <f t="shared" si="8"/>
        <v>11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1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1</v>
      </c>
    </row>
    <row r="28">
      <c r="A28" s="115">
        <v>11.0</v>
      </c>
      <c r="B28" s="297" t="s">
        <v>1054</v>
      </c>
      <c r="C28" s="117" t="str">
        <f>IF(B28&gt;1,VLOOKUP(B28,DB!$D$4:$E$800,2,0),"")</f>
        <v>HK 800</v>
      </c>
      <c r="D28" s="124" t="s">
        <v>7</v>
      </c>
      <c r="E28" s="119" t="b">
        <v>0</v>
      </c>
      <c r="F28" s="119"/>
      <c r="G28" s="120" t="b">
        <v>0</v>
      </c>
      <c r="H28" s="230" t="s">
        <v>1137</v>
      </c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>JETSET</v>
      </c>
      <c r="N28" s="171"/>
      <c r="O28" s="128" t="str">
        <f t="shared" si="34"/>
        <v>RON</v>
      </c>
      <c r="Q28" s="64" t="str">
        <f t="shared" si="35"/>
        <v>NSA11</v>
      </c>
      <c r="R28" s="64" t="str">
        <f t="shared" si="36"/>
        <v>RON</v>
      </c>
      <c r="S28" s="64" t="str">
        <f t="shared" si="37"/>
        <v>HK 800</v>
      </c>
      <c r="T28" s="64" t="str">
        <f t="shared" si="38"/>
        <v>PK-CEO</v>
      </c>
      <c r="U28" s="64" t="str">
        <f t="shared" si="39"/>
        <v>JETSET</v>
      </c>
      <c r="V28" s="129" t="s">
        <v>1081</v>
      </c>
      <c r="W28" s="130" t="str">
        <f t="shared" si="5"/>
        <v>PK-GSA</v>
      </c>
      <c r="X28" s="131" t="str">
        <f t="shared" si="6"/>
        <v>C 208</v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4</v>
      </c>
      <c r="AI28" s="137">
        <f>COUNTIFS($AE$18:$AE$167,"&gt;11:00",$AE$18:$AE$167,"&lt;=12:00")</f>
        <v>4</v>
      </c>
      <c r="AJ28" s="138">
        <f t="shared" si="8"/>
        <v>8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1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1</v>
      </c>
    </row>
    <row r="29" hidden="1">
      <c r="A29" s="168">
        <v>12.0</v>
      </c>
      <c r="B29" s="296" t="s">
        <v>965</v>
      </c>
      <c r="C29" s="146" t="str">
        <f>IF(B29&gt;1,VLOOKUP(B29,DB!$D$4:$E$800,2,0),"")</f>
        <v>EC 135</v>
      </c>
      <c r="D29" s="169" t="s">
        <v>7</v>
      </c>
      <c r="E29" s="148" t="b">
        <v>0</v>
      </c>
      <c r="F29" s="148">
        <v>0.4791666666666667</v>
      </c>
      <c r="G29" s="150" t="b">
        <v>1</v>
      </c>
      <c r="H29" s="228" t="s">
        <v>1139</v>
      </c>
      <c r="I29" s="152" t="str">
        <f>IF(K29&gt;1,VLOOKUP(K29,DB!$A$4:$B$500,2,0),"")</f>
        <v>EX RON</v>
      </c>
      <c r="J29" s="150" t="s">
        <v>1275</v>
      </c>
      <c r="K29" s="169" t="s">
        <v>7</v>
      </c>
      <c r="L29" s="172"/>
      <c r="M29" s="168" t="s">
        <v>738</v>
      </c>
      <c r="N29" s="170"/>
      <c r="O29" s="155" t="str">
        <f t="shared" si="34"/>
        <v/>
      </c>
      <c r="Q29" s="64" t="str">
        <f t="shared" si="35"/>
        <v/>
      </c>
      <c r="R29" s="64" t="str">
        <f t="shared" si="36"/>
        <v/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>PK-YST</v>
      </c>
      <c r="X29" s="160" t="str">
        <f t="shared" si="6"/>
        <v>B 733</v>
      </c>
      <c r="Y29" s="161" t="str">
        <f t="shared" si="7"/>
        <v>TRIGANA</v>
      </c>
      <c r="Z29" s="104" t="b">
        <v>0</v>
      </c>
      <c r="AA29" s="64"/>
      <c r="AC29" s="133"/>
      <c r="AD29" s="133" t="str">
        <f t="shared" si="40"/>
        <v>-</v>
      </c>
      <c r="AE29" s="133">
        <f t="shared" si="41"/>
        <v>0.4791666667</v>
      </c>
      <c r="AF29" s="162">
        <v>0.5006944444444444</v>
      </c>
      <c r="AG29" s="163">
        <v>0.5416666666666666</v>
      </c>
      <c r="AH29" s="164">
        <f>COUNTIFS($AD$18:$AD$167,"&gt;12:00",$AD$18:$AD$167,"&lt;=13:00")</f>
        <v>1</v>
      </c>
      <c r="AI29" s="165">
        <f>COUNTIFS($AE$18:$AE$167,"&gt;12:00",$AE$18:$AE$167,"&lt;=13:00")</f>
        <v>1</v>
      </c>
      <c r="AJ29" s="109">
        <f t="shared" si="8"/>
        <v>2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1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1</v>
      </c>
    </row>
    <row r="30" hidden="1">
      <c r="A30" s="115">
        <v>13.0</v>
      </c>
      <c r="B30" s="297" t="s">
        <v>72</v>
      </c>
      <c r="C30" s="117" t="str">
        <f>IF(B30&gt;1,VLOOKUP(B30,DB!$D$4:$E$800,2,0),"")</f>
        <v>A 320</v>
      </c>
      <c r="D30" s="124" t="s">
        <v>7</v>
      </c>
      <c r="E30" s="119" t="b">
        <v>0</v>
      </c>
      <c r="F30" s="119">
        <v>0.43333333333333335</v>
      </c>
      <c r="G30" s="120" t="b">
        <v>1</v>
      </c>
      <c r="H30" s="230" t="s">
        <v>1148</v>
      </c>
      <c r="I30" s="122" t="str">
        <f>IF(K30&gt;1,VLOOKUP(K30,DB!$A$4:$B$500,2,0),"")</f>
        <v>EX RON</v>
      </c>
      <c r="J30" s="120" t="s">
        <v>1078</v>
      </c>
      <c r="K30" s="124" t="s">
        <v>7</v>
      </c>
      <c r="L30" s="128"/>
      <c r="M30" s="115" t="str">
        <f>IF(B30&gt;1,VLOOKUP(B30,DB!$D$4:$F$800,3,0),"")</f>
        <v>BATIK AIR</v>
      </c>
      <c r="N30" s="171"/>
      <c r="O30" s="128" t="str">
        <f t="shared" si="34"/>
        <v/>
      </c>
      <c r="Q30" s="64" t="str">
        <f t="shared" si="35"/>
        <v/>
      </c>
      <c r="R30" s="64" t="str">
        <f t="shared" si="36"/>
        <v/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>PK-YRD</v>
      </c>
      <c r="X30" s="131" t="str">
        <f t="shared" si="6"/>
        <v>B 733</v>
      </c>
      <c r="Y30" s="132" t="str">
        <f t="shared" si="7"/>
        <v>TRIGANA</v>
      </c>
      <c r="Z30" s="104" t="b">
        <v>0</v>
      </c>
      <c r="AA30" s="64"/>
      <c r="AC30" s="133"/>
      <c r="AD30" s="133" t="str">
        <f t="shared" si="40"/>
        <v>-</v>
      </c>
      <c r="AE30" s="133">
        <f t="shared" si="41"/>
        <v>0.4333333333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0</v>
      </c>
      <c r="AJ30" s="138">
        <f t="shared" si="8"/>
        <v>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1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1</v>
      </c>
    </row>
    <row r="31">
      <c r="A31" s="168">
        <v>14.0</v>
      </c>
      <c r="B31" s="296" t="s">
        <v>921</v>
      </c>
      <c r="C31" s="146" t="str">
        <f>IF(B31&gt;1,VLOOKUP(B31,DB!$D$4:$E$800,2,0),"")</f>
        <v>EMB 135</v>
      </c>
      <c r="D31" s="169" t="s">
        <v>7</v>
      </c>
      <c r="E31" s="148" t="b">
        <v>0</v>
      </c>
      <c r="F31" s="148"/>
      <c r="G31" s="150" t="b">
        <v>0</v>
      </c>
      <c r="H31" s="228" t="s">
        <v>1140</v>
      </c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">
        <v>1138</v>
      </c>
      <c r="N31" s="170"/>
      <c r="O31" s="155" t="str">
        <f t="shared" si="34"/>
        <v>RON</v>
      </c>
      <c r="Q31" s="64" t="str">
        <f t="shared" si="35"/>
        <v>SA03</v>
      </c>
      <c r="R31" s="64" t="str">
        <f t="shared" si="36"/>
        <v>RON</v>
      </c>
      <c r="S31" s="64" t="str">
        <f t="shared" si="37"/>
        <v>EMB 135</v>
      </c>
      <c r="T31" s="64" t="str">
        <f t="shared" si="38"/>
        <v>VP-CLL</v>
      </c>
      <c r="U31" s="64" t="str">
        <f t="shared" si="39"/>
        <v>KARISMA</v>
      </c>
      <c r="V31" s="158" t="s">
        <v>1093</v>
      </c>
      <c r="W31" s="159" t="str">
        <f t="shared" si="5"/>
        <v>PK-BBJ</v>
      </c>
      <c r="X31" s="160" t="str">
        <f t="shared" si="6"/>
        <v>B 734</v>
      </c>
      <c r="Y31" s="161" t="str">
        <f t="shared" si="7"/>
        <v>B. B. N.</v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0</v>
      </c>
      <c r="AI31" s="165">
        <f>COUNTIFS($AE$18:$AE$167,"&gt;14:00",$AE$18:$AE$167,"&lt;=15:00")</f>
        <v>0</v>
      </c>
      <c r="AJ31" s="109">
        <f t="shared" si="8"/>
        <v>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1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1</v>
      </c>
    </row>
    <row r="32" hidden="1">
      <c r="A32" s="115">
        <v>15.0</v>
      </c>
      <c r="B32" s="295" t="s">
        <v>31</v>
      </c>
      <c r="C32" s="117" t="str">
        <f>IF(B32&gt;1,VLOOKUP(B32,DB!$D$4:$E$800,2,0),"")</f>
        <v>B 734</v>
      </c>
      <c r="D32" s="124" t="s">
        <v>7</v>
      </c>
      <c r="E32" s="119" t="b">
        <v>0</v>
      </c>
      <c r="F32" s="119">
        <v>0.35625</v>
      </c>
      <c r="G32" s="120" t="b">
        <v>1</v>
      </c>
      <c r="H32" s="230" t="s">
        <v>1141</v>
      </c>
      <c r="I32" s="122" t="str">
        <f>IF(K32&gt;1,VLOOKUP(K32,DB!$A$4:$B$500,2,0),"")</f>
        <v>EX RON</v>
      </c>
      <c r="J32" s="120" t="s">
        <v>1093</v>
      </c>
      <c r="K32" s="124" t="s">
        <v>7</v>
      </c>
      <c r="L32" s="128"/>
      <c r="M32" s="115" t="str">
        <f>IF(B32&gt;1,VLOOKUP(B32,DB!$D$4:$F$800,3,0),"")</f>
        <v>B. B. N.</v>
      </c>
      <c r="N32" s="171"/>
      <c r="O32" s="128" t="str">
        <f t="shared" si="34"/>
        <v/>
      </c>
      <c r="Q32" s="64" t="str">
        <f t="shared" si="35"/>
        <v/>
      </c>
      <c r="R32" s="64" t="str">
        <f t="shared" si="36"/>
        <v/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>
        <f t="shared" si="41"/>
        <v>0.35625</v>
      </c>
      <c r="AF32" s="134">
        <v>0.6256944444444444</v>
      </c>
      <c r="AG32" s="135">
        <v>0.6666666666666666</v>
      </c>
      <c r="AH32" s="136">
        <f>COUNTIFS($AD$18:$AD$167,"&gt;15:00",$AD$18:$AD$167,"&lt;=16:00")</f>
        <v>0</v>
      </c>
      <c r="AI32" s="137">
        <f>COUNTIFS($AE$18:$AE$167,"&gt;15:00",$AE$18:$AE$167,"&lt;=16:00")</f>
        <v>0</v>
      </c>
      <c r="AJ32" s="138">
        <f t="shared" si="8"/>
        <v>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0</v>
      </c>
    </row>
    <row r="33">
      <c r="A33" s="168">
        <v>16.0</v>
      </c>
      <c r="B33" s="296" t="s">
        <v>704</v>
      </c>
      <c r="C33" s="146" t="str">
        <f>IF(B33&gt;1,VLOOKUP(B33,DB!$D$4:$E$800,2,0),"")</f>
        <v>EMB 135</v>
      </c>
      <c r="D33" s="169" t="s">
        <v>7</v>
      </c>
      <c r="E33" s="148" t="b">
        <v>0</v>
      </c>
      <c r="F33" s="148"/>
      <c r="G33" s="150" t="b">
        <v>0</v>
      </c>
      <c r="H33" s="228" t="s">
        <v>1142</v>
      </c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>JETSET</v>
      </c>
      <c r="N33" s="170"/>
      <c r="O33" s="155" t="str">
        <f t="shared" si="34"/>
        <v>RON</v>
      </c>
      <c r="Q33" s="64" t="str">
        <f t="shared" si="35"/>
        <v>SA05</v>
      </c>
      <c r="R33" s="64" t="str">
        <f t="shared" si="36"/>
        <v>RON</v>
      </c>
      <c r="S33" s="64" t="str">
        <f t="shared" si="37"/>
        <v>EMB 135</v>
      </c>
      <c r="T33" s="64" t="str">
        <f t="shared" si="38"/>
        <v>PK-VCS</v>
      </c>
      <c r="U33" s="64" t="str">
        <f t="shared" si="39"/>
        <v>JETSET</v>
      </c>
      <c r="V33" s="173" t="s">
        <v>1101</v>
      </c>
      <c r="W33" s="174" t="str">
        <f t="shared" si="5"/>
        <v>PK-MGZ</v>
      </c>
      <c r="X33" s="175" t="str">
        <f t="shared" si="6"/>
        <v>B 733</v>
      </c>
      <c r="Y33" s="176" t="str">
        <f t="shared" si="7"/>
        <v>TRI MG</v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0</v>
      </c>
      <c r="AI33" s="165">
        <f>COUNTIFS($AE$18:$AE$167,"&gt;16:00",$AE$18:$AE$167,"&lt;=17:00")</f>
        <v>0</v>
      </c>
      <c r="AJ33" s="109">
        <f t="shared" si="8"/>
        <v>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1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1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2</v>
      </c>
    </row>
    <row r="34" hidden="1">
      <c r="A34" s="115">
        <v>17.0</v>
      </c>
      <c r="B34" s="295" t="s">
        <v>751</v>
      </c>
      <c r="C34" s="117" t="str">
        <f>IF(B34&gt;1,VLOOKUP(B34,DB!$D$4:$E$800,2,0),"")</f>
        <v>GLEX</v>
      </c>
      <c r="D34" s="124" t="s">
        <v>7</v>
      </c>
      <c r="E34" s="119" t="b">
        <v>0</v>
      </c>
      <c r="F34" s="490" t="s">
        <v>1407</v>
      </c>
      <c r="G34" s="120" t="b">
        <v>1</v>
      </c>
      <c r="H34" s="230" t="s">
        <v>1143</v>
      </c>
      <c r="I34" s="122" t="str">
        <f>IF(K34&gt;1,VLOOKUP(K34,DB!$A$4:$B$500,2,0),"")</f>
        <v>EX RON</v>
      </c>
      <c r="J34" s="120" t="s">
        <v>1092</v>
      </c>
      <c r="K34" s="124" t="s">
        <v>7</v>
      </c>
      <c r="L34" s="125"/>
      <c r="M34" s="115" t="str">
        <f>IF(B34&gt;1,VLOOKUP(B34,DB!$D$4:$F$800,3,0),"")</f>
        <v>PREMI</v>
      </c>
      <c r="N34" s="171"/>
      <c r="O34" s="128" t="str">
        <f t="shared" si="34"/>
        <v/>
      </c>
      <c r="Q34" s="64" t="str">
        <f t="shared" si="35"/>
        <v/>
      </c>
      <c r="R34" s="64" t="str">
        <f t="shared" si="36"/>
        <v/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/>
      </c>
      <c r="X34" s="184" t="str">
        <f t="shared" si="6"/>
        <v/>
      </c>
      <c r="Y34" s="185" t="str">
        <f t="shared" si="7"/>
        <v/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05:30</v>
      </c>
      <c r="AF34" s="134">
        <v>0.7090277777777778</v>
      </c>
      <c r="AG34" s="135">
        <v>0.75</v>
      </c>
      <c r="AH34" s="136">
        <f>COUNTIFS($AD$18:$AD$167,"&gt;17:00",$AD$18:$AD$167,"&lt;=18:00")</f>
        <v>0</v>
      </c>
      <c r="AI34" s="137">
        <f>COUNTIFS($AE$18:$AE$167,"&gt;17:00",$AE$18:$AE$167,"&lt;=18:00")</f>
        <v>0</v>
      </c>
      <c r="AJ34" s="138">
        <f t="shared" si="8"/>
        <v>0</v>
      </c>
      <c r="AM34" s="186">
        <f t="shared" ref="AM34:BJ34" si="42">SUM(AM17:AM33)</f>
        <v>0</v>
      </c>
      <c r="AN34" s="187">
        <f t="shared" si="42"/>
        <v>1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0</v>
      </c>
      <c r="AS34" s="187">
        <f t="shared" si="42"/>
        <v>0</v>
      </c>
      <c r="AT34" s="187">
        <f t="shared" si="42"/>
        <v>1</v>
      </c>
      <c r="AU34" s="187">
        <f t="shared" si="42"/>
        <v>6</v>
      </c>
      <c r="AV34" s="187">
        <f t="shared" si="42"/>
        <v>5</v>
      </c>
      <c r="AW34" s="187">
        <f t="shared" si="42"/>
        <v>5</v>
      </c>
      <c r="AX34" s="187">
        <f t="shared" si="42"/>
        <v>4</v>
      </c>
      <c r="AY34" s="187">
        <f t="shared" si="42"/>
        <v>1</v>
      </c>
      <c r="AZ34" s="187">
        <f t="shared" si="42"/>
        <v>0</v>
      </c>
      <c r="BA34" s="187">
        <f t="shared" si="42"/>
        <v>0</v>
      </c>
      <c r="BB34" s="187">
        <f t="shared" si="42"/>
        <v>0</v>
      </c>
      <c r="BC34" s="187">
        <f t="shared" si="42"/>
        <v>0</v>
      </c>
      <c r="BD34" s="187">
        <f t="shared" si="42"/>
        <v>0</v>
      </c>
      <c r="BE34" s="187">
        <f t="shared" si="42"/>
        <v>0</v>
      </c>
      <c r="BF34" s="187">
        <f t="shared" si="42"/>
        <v>0</v>
      </c>
      <c r="BG34" s="187">
        <f t="shared" si="42"/>
        <v>0</v>
      </c>
      <c r="BH34" s="187">
        <f t="shared" si="42"/>
        <v>0</v>
      </c>
      <c r="BI34" s="187">
        <f t="shared" si="42"/>
        <v>0</v>
      </c>
      <c r="BJ34" s="188">
        <f t="shared" si="42"/>
        <v>0</v>
      </c>
    </row>
    <row r="35">
      <c r="A35" s="168">
        <v>18.0</v>
      </c>
      <c r="B35" s="298" t="s">
        <v>502</v>
      </c>
      <c r="C35" s="146" t="str">
        <f>IF(B35&gt;1,VLOOKUP(B35,DB!$D$4:$E$800,2,0),"")</f>
        <v>ATR 72</v>
      </c>
      <c r="D35" s="169" t="s">
        <v>7</v>
      </c>
      <c r="E35" s="148" t="b">
        <v>0</v>
      </c>
      <c r="F35" s="149"/>
      <c r="G35" s="150" t="b">
        <v>0</v>
      </c>
      <c r="H35" s="228" t="s">
        <v>1144</v>
      </c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>CITILINK</v>
      </c>
      <c r="N35" s="170"/>
      <c r="O35" s="155" t="str">
        <f t="shared" si="34"/>
        <v>RON</v>
      </c>
      <c r="Q35" s="64" t="str">
        <f t="shared" si="35"/>
        <v>SA07</v>
      </c>
      <c r="R35" s="64" t="str">
        <f t="shared" si="36"/>
        <v>RON</v>
      </c>
      <c r="S35" s="64" t="str">
        <f t="shared" si="37"/>
        <v>ATR 72</v>
      </c>
      <c r="T35" s="64" t="str">
        <f t="shared" si="38"/>
        <v>PK-GJV</v>
      </c>
      <c r="U35" s="64" t="str">
        <f t="shared" si="39"/>
        <v>CITILINK</v>
      </c>
      <c r="V35" s="158" t="s">
        <v>1148</v>
      </c>
      <c r="W35" s="159" t="str">
        <f t="shared" si="5"/>
        <v/>
      </c>
      <c r="X35" s="160" t="str">
        <f t="shared" si="6"/>
        <v/>
      </c>
      <c r="Y35" s="161" t="str">
        <f t="shared" si="7"/>
        <v/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0</v>
      </c>
      <c r="AI35" s="165">
        <f>COUNTIFS($AE$18:$AE$167,"&gt;18:00",$AE$18:$AE$167,"&lt;=19:00")</f>
        <v>0</v>
      </c>
      <c r="AJ35" s="109">
        <f t="shared" si="8"/>
        <v>0</v>
      </c>
    </row>
    <row r="36" hidden="1">
      <c r="A36" s="115">
        <v>19.0</v>
      </c>
      <c r="B36" s="297" t="s">
        <v>301</v>
      </c>
      <c r="C36" s="117" t="str">
        <f>IF(B36&gt;1,VLOOKUP(B36,DB!$D$4:$E$800,2,0),"")</f>
        <v>A 320</v>
      </c>
      <c r="D36" s="124" t="s">
        <v>7</v>
      </c>
      <c r="E36" s="119" t="b">
        <v>0</v>
      </c>
      <c r="F36" s="119">
        <v>0.37083333333333335</v>
      </c>
      <c r="G36" s="120" t="b">
        <v>1</v>
      </c>
      <c r="H36" s="230" t="s">
        <v>1145</v>
      </c>
      <c r="I36" s="122" t="str">
        <f>IF(K36&gt;1,VLOOKUP(K36,DB!$A$4:$B$500,2,0),"")</f>
        <v/>
      </c>
      <c r="J36" s="120" t="s">
        <v>1080</v>
      </c>
      <c r="K36" s="167"/>
      <c r="L36" s="125"/>
      <c r="M36" s="115" t="str">
        <f>IF(B36&gt;1,VLOOKUP(B36,DB!$D$4:$F$800,3,0),"")</f>
        <v>BATIK AIR</v>
      </c>
      <c r="N36" s="171"/>
      <c r="O36" s="128" t="str">
        <f t="shared" si="34"/>
        <v/>
      </c>
      <c r="Q36" s="64" t="str">
        <f t="shared" si="35"/>
        <v/>
      </c>
      <c r="R36" s="64" t="str">
        <f t="shared" si="36"/>
        <v/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>VP-CLL</v>
      </c>
      <c r="X36" s="131" t="str">
        <f t="shared" si="6"/>
        <v>EMB 135</v>
      </c>
      <c r="Y36" s="132" t="str">
        <f t="shared" si="7"/>
        <v>KARISMA</v>
      </c>
      <c r="Z36" s="104" t="b">
        <v>0</v>
      </c>
      <c r="AA36" s="64"/>
      <c r="AC36" s="133"/>
      <c r="AD36" s="133" t="str">
        <f t="shared" si="40"/>
        <v>-</v>
      </c>
      <c r="AE36" s="133">
        <f t="shared" si="41"/>
        <v>0.3708333333</v>
      </c>
      <c r="AF36" s="134">
        <v>0.7923611111111111</v>
      </c>
      <c r="AG36" s="135">
        <v>0.8333333333333334</v>
      </c>
      <c r="AH36" s="136">
        <f>COUNTIFS($AD$18:$AD$167,"&gt;19:00",$AD$18:$AD$167,"&lt;=20:00")</f>
        <v>0</v>
      </c>
      <c r="AI36" s="137">
        <f>COUNTIFS($AE$18:$AE$167,"&gt;19:00",$AE$18:$AE$167,"&lt;=20:00")</f>
        <v>0</v>
      </c>
      <c r="AJ36" s="138">
        <f t="shared" si="8"/>
        <v>0</v>
      </c>
    </row>
    <row r="37" hidden="1">
      <c r="A37" s="168">
        <v>20.0</v>
      </c>
      <c r="B37" s="298" t="s">
        <v>1066</v>
      </c>
      <c r="C37" s="146" t="str">
        <f>IF(B37&gt;1,VLOOKUP(B37,DB!$D$4:$E$800,2,0),"")</f>
        <v>B 752</v>
      </c>
      <c r="D37" s="169" t="s">
        <v>7</v>
      </c>
      <c r="E37" s="148" t="b">
        <v>0</v>
      </c>
      <c r="F37" s="148">
        <v>0.33125</v>
      </c>
      <c r="G37" s="150" t="b">
        <v>1</v>
      </c>
      <c r="H37" s="228" t="s">
        <v>1146</v>
      </c>
      <c r="I37" s="152" t="str">
        <f>IF(K37&gt;1,VLOOKUP(K37,DB!$A$4:$B$500,2,0),"")</f>
        <v>EX RON</v>
      </c>
      <c r="J37" s="150" t="s">
        <v>1100</v>
      </c>
      <c r="K37" s="169" t="s">
        <v>7</v>
      </c>
      <c r="L37" s="150"/>
      <c r="M37" s="168" t="s">
        <v>1168</v>
      </c>
      <c r="N37" s="170"/>
      <c r="O37" s="155" t="str">
        <f t="shared" si="34"/>
        <v/>
      </c>
      <c r="Q37" s="64" t="str">
        <f t="shared" si="35"/>
        <v/>
      </c>
      <c r="R37" s="64" t="str">
        <f t="shared" si="36"/>
        <v/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/>
      </c>
      <c r="X37" s="160" t="str">
        <f t="shared" si="6"/>
        <v/>
      </c>
      <c r="Y37" s="161" t="str">
        <f t="shared" si="7"/>
        <v/>
      </c>
      <c r="Z37" s="104" t="b">
        <v>0</v>
      </c>
      <c r="AA37" s="64"/>
      <c r="AC37" s="133"/>
      <c r="AD37" s="133" t="str">
        <f t="shared" si="40"/>
        <v>-</v>
      </c>
      <c r="AE37" s="133">
        <f t="shared" si="41"/>
        <v>0.33125</v>
      </c>
      <c r="AF37" s="162">
        <v>0.8340277777777778</v>
      </c>
      <c r="AG37" s="163">
        <v>0.875</v>
      </c>
      <c r="AH37" s="164">
        <f>COUNTIFS($AD$18:$AD$167,"&gt;20:00",$AD$18:$AD$167,"&lt;=21:00")</f>
        <v>0</v>
      </c>
      <c r="AI37" s="165">
        <f>COUNTIFS($AE$18:$AE$167,"&gt;20:00",$AE$18:$AE$167,"&lt;=21:00")</f>
        <v>0</v>
      </c>
      <c r="AJ37" s="109">
        <f t="shared" si="8"/>
        <v>0</v>
      </c>
    </row>
    <row r="38">
      <c r="A38" s="115">
        <v>21.0</v>
      </c>
      <c r="B38" s="295" t="s">
        <v>885</v>
      </c>
      <c r="C38" s="117" t="str">
        <f>IF(B38&gt;1,VLOOKUP(B38,DB!$D$4:$E$800,2,0),"")</f>
        <v>CL 850</v>
      </c>
      <c r="D38" s="124" t="s">
        <v>7</v>
      </c>
      <c r="E38" s="119" t="b">
        <v>0</v>
      </c>
      <c r="F38" s="119"/>
      <c r="G38" s="120" t="b">
        <v>0</v>
      </c>
      <c r="H38" s="230" t="s">
        <v>1147</v>
      </c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">
        <v>738</v>
      </c>
      <c r="N38" s="171"/>
      <c r="O38" s="128" t="str">
        <f t="shared" si="34"/>
        <v>RON</v>
      </c>
      <c r="Q38" s="64" t="str">
        <f t="shared" si="35"/>
        <v>SA10</v>
      </c>
      <c r="R38" s="64" t="str">
        <f t="shared" si="36"/>
        <v>RON</v>
      </c>
      <c r="S38" s="64" t="str">
        <f t="shared" si="37"/>
        <v>CL 850</v>
      </c>
      <c r="T38" s="64" t="str">
        <f t="shared" si="38"/>
        <v>PK-IDR</v>
      </c>
      <c r="U38" s="64" t="str">
        <f t="shared" si="39"/>
        <v>PREMI</v>
      </c>
      <c r="V38" s="129" t="s">
        <v>1142</v>
      </c>
      <c r="W38" s="130" t="str">
        <f t="shared" si="5"/>
        <v>PK-VCS</v>
      </c>
      <c r="X38" s="131" t="str">
        <f t="shared" si="6"/>
        <v>EMB 135</v>
      </c>
      <c r="Y38" s="132" t="str">
        <f t="shared" si="7"/>
        <v>JETSET</v>
      </c>
      <c r="Z38" s="104" t="b">
        <v>0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0</v>
      </c>
      <c r="AI38" s="137">
        <f>COUNTIFS($AE$18:$AE$167,"&gt;21:00",$AE$18:$AE$167,"&lt;=22:00")</f>
        <v>0</v>
      </c>
      <c r="AJ38" s="138">
        <f t="shared" si="8"/>
        <v>0</v>
      </c>
    </row>
    <row r="39">
      <c r="A39" s="168">
        <v>22.0</v>
      </c>
      <c r="B39" s="145" t="s">
        <v>327</v>
      </c>
      <c r="C39" s="146" t="str">
        <f>IF(B39&gt;1,VLOOKUP(B39,DB!$D$4:$E$800,2,0),"")</f>
        <v>GLEX</v>
      </c>
      <c r="D39" s="169" t="s">
        <v>7</v>
      </c>
      <c r="E39" s="189" t="b">
        <v>0</v>
      </c>
      <c r="F39" s="148"/>
      <c r="G39" s="190" t="b">
        <v>0</v>
      </c>
      <c r="H39" s="228" t="s">
        <v>1204</v>
      </c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>BIOMANTARA</v>
      </c>
      <c r="N39" s="170"/>
      <c r="O39" s="155" t="str">
        <f t="shared" si="34"/>
        <v>RON</v>
      </c>
      <c r="Q39" s="64" t="str">
        <f t="shared" si="35"/>
        <v>RW01</v>
      </c>
      <c r="R39" s="64" t="str">
        <f t="shared" si="36"/>
        <v>RON</v>
      </c>
      <c r="S39" s="64" t="str">
        <f t="shared" si="37"/>
        <v>GLEX</v>
      </c>
      <c r="T39" s="64" t="str">
        <f t="shared" si="38"/>
        <v>N-939AP</v>
      </c>
      <c r="U39" s="64" t="str">
        <f t="shared" si="39"/>
        <v>BIOMANTARA</v>
      </c>
      <c r="V39" s="158" t="s">
        <v>1143</v>
      </c>
      <c r="W39" s="159" t="str">
        <f t="shared" si="5"/>
        <v>PK-RSS</v>
      </c>
      <c r="X39" s="160" t="str">
        <f t="shared" si="6"/>
        <v>EMB 135</v>
      </c>
      <c r="Y39" s="161" t="str">
        <f t="shared" si="7"/>
        <v>PTN</v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0</v>
      </c>
      <c r="AI39" s="165">
        <f>COUNTIFS($AE$18:$AE$167,"&gt;22:00",$AE$18:$AE$167,"&lt;=23:00")</f>
        <v>0</v>
      </c>
      <c r="AJ39" s="109">
        <f t="shared" si="8"/>
        <v>0</v>
      </c>
    </row>
    <row r="40">
      <c r="A40" s="115">
        <v>23.0</v>
      </c>
      <c r="B40" s="297" t="s">
        <v>855</v>
      </c>
      <c r="C40" s="117" t="str">
        <f>IF(B40&gt;1,VLOOKUP(B40,DB!$D$4:$E$800,2,0),"")</f>
        <v>GLEX</v>
      </c>
      <c r="D40" s="124" t="s">
        <v>7</v>
      </c>
      <c r="E40" s="191" t="b">
        <v>0</v>
      </c>
      <c r="F40" s="119"/>
      <c r="G40" s="192" t="b">
        <v>0</v>
      </c>
      <c r="H40" s="230" t="s">
        <v>1205</v>
      </c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">
        <v>759</v>
      </c>
      <c r="N40" s="193"/>
      <c r="O40" s="128" t="str">
        <f t="shared" si="34"/>
        <v>RON</v>
      </c>
      <c r="Q40" s="64" t="str">
        <f t="shared" si="35"/>
        <v>RW02</v>
      </c>
      <c r="R40" s="64" t="str">
        <f t="shared" si="36"/>
        <v>RON</v>
      </c>
      <c r="S40" s="64" t="str">
        <f t="shared" si="37"/>
        <v>GLEX</v>
      </c>
      <c r="T40" s="64" t="str">
        <f t="shared" si="38"/>
        <v>N-11UB</v>
      </c>
      <c r="U40" s="64" t="str">
        <f t="shared" si="39"/>
        <v>PTN</v>
      </c>
      <c r="V40" s="129" t="s">
        <v>1144</v>
      </c>
      <c r="W40" s="130" t="str">
        <f t="shared" si="5"/>
        <v>PK-GJV</v>
      </c>
      <c r="X40" s="131" t="str">
        <f t="shared" si="6"/>
        <v>ATR 72</v>
      </c>
      <c r="Y40" s="132" t="str">
        <f t="shared" si="7"/>
        <v>CITILINK</v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 t="s">
        <v>929</v>
      </c>
      <c r="C41" s="146" t="str">
        <f>IF(B41&gt;1,VLOOKUP(B41,DB!$D$4:$E$800,2,0),"")</f>
        <v>G V</v>
      </c>
      <c r="D41" s="169" t="s">
        <v>7</v>
      </c>
      <c r="E41" s="199" t="b">
        <v>0</v>
      </c>
      <c r="F41" s="148"/>
      <c r="G41" s="190" t="b">
        <v>0</v>
      </c>
      <c r="H41" s="228" t="s">
        <v>1207</v>
      </c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">
        <v>1138</v>
      </c>
      <c r="N41" s="200"/>
      <c r="O41" s="155" t="str">
        <f t="shared" si="34"/>
        <v>RON</v>
      </c>
      <c r="Q41" s="64" t="str">
        <f t="shared" si="35"/>
        <v>RW03</v>
      </c>
      <c r="R41" s="64" t="str">
        <f t="shared" si="36"/>
        <v>RON</v>
      </c>
      <c r="S41" s="64" t="str">
        <f t="shared" si="37"/>
        <v>G V</v>
      </c>
      <c r="T41" s="64" t="str">
        <f t="shared" si="38"/>
        <v>T7-RSG</v>
      </c>
      <c r="U41" s="64" t="str">
        <f t="shared" si="39"/>
        <v>KARISMA</v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24</v>
      </c>
      <c r="AI41" s="204">
        <f t="shared" si="43"/>
        <v>26</v>
      </c>
      <c r="AJ41" s="204">
        <f t="shared" si="43"/>
        <v>50</v>
      </c>
    </row>
    <row r="42" hidden="1">
      <c r="A42" s="205">
        <v>25.0</v>
      </c>
      <c r="B42" s="297" t="s">
        <v>896</v>
      </c>
      <c r="C42" s="117" t="str">
        <f>IF(B42&gt;1,VLOOKUP(B42,DB!$D$4:$E$800,2,0),"")</f>
        <v>EMB 135</v>
      </c>
      <c r="D42" s="124" t="s">
        <v>7</v>
      </c>
      <c r="E42" s="206" t="b">
        <v>0</v>
      </c>
      <c r="F42" s="490" t="s">
        <v>1408</v>
      </c>
      <c r="G42" s="192" t="b">
        <v>1</v>
      </c>
      <c r="H42" s="230" t="s">
        <v>1208</v>
      </c>
      <c r="I42" s="122" t="str">
        <f>IF(K42&gt;1,VLOOKUP(K42,DB!$A$4:$B$500,2,0),"")</f>
        <v>EX RON</v>
      </c>
      <c r="J42" s="120" t="s">
        <v>1096</v>
      </c>
      <c r="K42" s="124" t="s">
        <v>7</v>
      </c>
      <c r="L42" s="120"/>
      <c r="M42" s="115" t="s">
        <v>1153</v>
      </c>
      <c r="N42" s="193"/>
      <c r="O42" s="128" t="str">
        <f t="shared" si="34"/>
        <v/>
      </c>
      <c r="Q42" s="64" t="str">
        <f t="shared" si="35"/>
        <v/>
      </c>
      <c r="R42" s="64" t="str">
        <f t="shared" si="36"/>
        <v/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/>
      </c>
      <c r="X42" s="131" t="str">
        <f t="shared" si="6"/>
        <v/>
      </c>
      <c r="Y42" s="132" t="str">
        <f t="shared" si="7"/>
        <v/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05:58</v>
      </c>
      <c r="AF42" s="207" t="s">
        <v>1157</v>
      </c>
      <c r="AG42" s="208"/>
      <c r="AH42" s="209">
        <f t="shared" ref="AH42:AI42" si="44">COUNTIF(I18:I165,"SA*")</f>
        <v>5</v>
      </c>
      <c r="AI42" s="210">
        <f t="shared" si="44"/>
        <v>1</v>
      </c>
      <c r="AJ42" s="210">
        <f t="shared" ref="AJ42:AJ43" si="46">SUM(AH42:AI42)</f>
        <v>6</v>
      </c>
    </row>
    <row r="43">
      <c r="A43" s="168">
        <v>26.0</v>
      </c>
      <c r="B43" s="298" t="s">
        <v>1065</v>
      </c>
      <c r="C43" s="146" t="str">
        <f>IF(B43&gt;1,VLOOKUP(B43,DB!$D$4:$E$800,2,0),"")</f>
        <v>GLEX</v>
      </c>
      <c r="D43" s="169" t="s">
        <v>7</v>
      </c>
      <c r="E43" s="199" t="b">
        <v>0</v>
      </c>
      <c r="F43" s="148"/>
      <c r="G43" s="190" t="b">
        <v>0</v>
      </c>
      <c r="H43" s="228" t="s">
        <v>1209</v>
      </c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">
        <v>1236</v>
      </c>
      <c r="N43" s="211"/>
      <c r="O43" s="155" t="str">
        <f t="shared" si="34"/>
        <v>RON</v>
      </c>
      <c r="Q43" s="64" t="str">
        <f t="shared" si="35"/>
        <v>RW05</v>
      </c>
      <c r="R43" s="64" t="str">
        <f t="shared" si="36"/>
        <v>RON</v>
      </c>
      <c r="S43" s="64" t="str">
        <f t="shared" si="37"/>
        <v>GLEX</v>
      </c>
      <c r="T43" s="64" t="str">
        <f t="shared" si="38"/>
        <v>N-156QS</v>
      </c>
      <c r="U43" s="64" t="str">
        <f t="shared" si="39"/>
        <v>SUBA AIR</v>
      </c>
      <c r="V43" s="158" t="s">
        <v>1147</v>
      </c>
      <c r="W43" s="159" t="str">
        <f t="shared" si="5"/>
        <v>PK-IDR</v>
      </c>
      <c r="X43" s="160" t="str">
        <f t="shared" si="6"/>
        <v>CL 850</v>
      </c>
      <c r="Y43" s="161" t="str">
        <f t="shared" si="7"/>
        <v>PREMI</v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5</v>
      </c>
      <c r="AI43" s="215">
        <f t="shared" si="45"/>
        <v>1</v>
      </c>
      <c r="AJ43" s="215">
        <f t="shared" si="46"/>
        <v>6</v>
      </c>
    </row>
    <row r="44">
      <c r="A44" s="115">
        <v>27.0</v>
      </c>
      <c r="B44" s="297" t="s">
        <v>1013</v>
      </c>
      <c r="C44" s="117" t="str">
        <f>IF(B44&gt;1,VLOOKUP(B44,DB!$D$4:$E$800,2,0),"")</f>
        <v>EMB 135</v>
      </c>
      <c r="D44" s="124" t="s">
        <v>7</v>
      </c>
      <c r="E44" s="206" t="b">
        <v>0</v>
      </c>
      <c r="F44" s="119"/>
      <c r="G44" s="192" t="b">
        <v>0</v>
      </c>
      <c r="H44" s="230" t="s">
        <v>1192</v>
      </c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">
        <v>1138</v>
      </c>
      <c r="N44" s="193"/>
      <c r="O44" s="128" t="str">
        <f t="shared" si="34"/>
        <v>RON</v>
      </c>
      <c r="Q44" s="64" t="str">
        <f t="shared" si="35"/>
        <v>RE01</v>
      </c>
      <c r="R44" s="64" t="str">
        <f t="shared" si="36"/>
        <v>RON</v>
      </c>
      <c r="S44" s="64" t="str">
        <f t="shared" si="37"/>
        <v>EMB 135</v>
      </c>
      <c r="T44" s="64" t="str">
        <f t="shared" si="38"/>
        <v>T7-GBS</v>
      </c>
      <c r="U44" s="64" t="str">
        <f t="shared" si="39"/>
        <v>KARISMA</v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 hidden="1">
      <c r="A45" s="168">
        <v>28.0</v>
      </c>
      <c r="B45" s="298" t="s">
        <v>888</v>
      </c>
      <c r="C45" s="146" t="str">
        <f>IF(B45&gt;1,VLOOKUP(B45,DB!$D$4:$E$800,2,0),"")</f>
        <v>EMB 135</v>
      </c>
      <c r="D45" s="169" t="s">
        <v>7</v>
      </c>
      <c r="E45" s="189" t="b">
        <v>0</v>
      </c>
      <c r="F45" s="491" t="s">
        <v>1409</v>
      </c>
      <c r="G45" s="190" t="b">
        <v>1</v>
      </c>
      <c r="H45" s="228" t="s">
        <v>1193</v>
      </c>
      <c r="I45" s="152" t="str">
        <f>IF(K45&gt;1,VLOOKUP(K45,DB!$A$4:$B$500,2,0),"")</f>
        <v>EX RON</v>
      </c>
      <c r="J45" s="150" t="s">
        <v>1143</v>
      </c>
      <c r="K45" s="169" t="s">
        <v>7</v>
      </c>
      <c r="L45" s="150"/>
      <c r="M45" s="168" t="s">
        <v>759</v>
      </c>
      <c r="N45" s="211"/>
      <c r="O45" s="155" t="str">
        <f t="shared" si="34"/>
        <v/>
      </c>
      <c r="Q45" s="64" t="str">
        <f t="shared" si="35"/>
        <v/>
      </c>
      <c r="R45" s="64" t="str">
        <f t="shared" si="36"/>
        <v/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06:23</v>
      </c>
    </row>
    <row r="46" hidden="1">
      <c r="A46" s="115">
        <v>29.0</v>
      </c>
      <c r="B46" s="297" t="s">
        <v>852</v>
      </c>
      <c r="C46" s="117" t="str">
        <f>IF(B46&gt;1,VLOOKUP(B46,DB!$D$4:$E$800,2,0),"")</f>
        <v>GLEX</v>
      </c>
      <c r="D46" s="124" t="s">
        <v>7</v>
      </c>
      <c r="E46" s="191" t="b">
        <v>0</v>
      </c>
      <c r="F46" s="490" t="s">
        <v>1410</v>
      </c>
      <c r="G46" s="192" t="b">
        <v>1</v>
      </c>
      <c r="H46" s="230" t="s">
        <v>1194</v>
      </c>
      <c r="I46" s="122" t="str">
        <f>IF(K46&gt;1,VLOOKUP(K46,DB!$A$4:$B$500,2,0),"")</f>
        <v>EX RON</v>
      </c>
      <c r="J46" s="120" t="s">
        <v>1081</v>
      </c>
      <c r="K46" s="124" t="s">
        <v>7</v>
      </c>
      <c r="L46" s="120"/>
      <c r="M46" s="115" t="s">
        <v>1138</v>
      </c>
      <c r="N46" s="193"/>
      <c r="O46" s="128" t="str">
        <f t="shared" si="34"/>
        <v/>
      </c>
      <c r="Q46" s="64" t="str">
        <f t="shared" si="35"/>
        <v/>
      </c>
      <c r="R46" s="64" t="str">
        <f t="shared" si="36"/>
        <v/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06:24</v>
      </c>
    </row>
    <row r="47">
      <c r="A47" s="168">
        <v>30.0</v>
      </c>
      <c r="B47" s="298" t="s">
        <v>702</v>
      </c>
      <c r="C47" s="146" t="str">
        <f>IF(B47&gt;1,VLOOKUP(B47,DB!$D$4:$E$800,2,0),"")</f>
        <v>CL 850</v>
      </c>
      <c r="D47" s="169" t="s">
        <v>7</v>
      </c>
      <c r="E47" s="199" t="b">
        <v>0</v>
      </c>
      <c r="F47" s="148"/>
      <c r="G47" s="190" t="b">
        <v>0</v>
      </c>
      <c r="H47" s="228" t="s">
        <v>1195</v>
      </c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>JETSET</v>
      </c>
      <c r="N47" s="200"/>
      <c r="O47" s="155" t="str">
        <f t="shared" si="34"/>
        <v>RON</v>
      </c>
      <c r="Q47" s="64" t="str">
        <f t="shared" si="35"/>
        <v>RE04</v>
      </c>
      <c r="R47" s="64" t="str">
        <f t="shared" si="36"/>
        <v>RON</v>
      </c>
      <c r="S47" s="64" t="str">
        <f t="shared" si="37"/>
        <v>CL 850</v>
      </c>
      <c r="T47" s="64" t="str">
        <f t="shared" si="38"/>
        <v>PK-KAS</v>
      </c>
      <c r="U47" s="64" t="str">
        <f t="shared" si="39"/>
        <v>JETSET</v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 hidden="1">
      <c r="A48" s="115">
        <v>31.0</v>
      </c>
      <c r="B48" s="297" t="s">
        <v>969</v>
      </c>
      <c r="C48" s="117" t="str">
        <f>IF(B48&gt;1,VLOOKUP(B48,DB!$D$4:$E$800,2,0),"")</f>
        <v>ATR 72</v>
      </c>
      <c r="D48" s="124" t="s">
        <v>7</v>
      </c>
      <c r="E48" s="206" t="b">
        <v>0</v>
      </c>
      <c r="F48" s="119">
        <v>0.050694444444444445</v>
      </c>
      <c r="G48" s="192" t="b">
        <v>1</v>
      </c>
      <c r="H48" s="230" t="s">
        <v>1197</v>
      </c>
      <c r="I48" s="122" t="str">
        <f>IF(K48&gt;1,VLOOKUP(K48,DB!$A$4:$B$500,2,0),"")</f>
        <v>EX RON</v>
      </c>
      <c r="J48" s="120" t="s">
        <v>1092</v>
      </c>
      <c r="K48" s="124" t="s">
        <v>7</v>
      </c>
      <c r="L48" s="120"/>
      <c r="M48" s="115" t="s">
        <v>1134</v>
      </c>
      <c r="N48" s="220"/>
      <c r="O48" s="128" t="str">
        <f t="shared" si="34"/>
        <v/>
      </c>
      <c r="Q48" s="64" t="str">
        <f t="shared" si="35"/>
        <v/>
      </c>
      <c r="R48" s="64" t="str">
        <f t="shared" si="36"/>
        <v/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>
        <f t="shared" si="41"/>
        <v>0.05069444444</v>
      </c>
    </row>
    <row r="49" hidden="1">
      <c r="A49" s="168">
        <v>32.0</v>
      </c>
      <c r="B49" s="146" t="s">
        <v>775</v>
      </c>
      <c r="C49" s="146" t="str">
        <f>IF(B49&gt;1,VLOOKUP(B49,DB!$D$4:$E$800,2,0),"")</f>
        <v>AVANTI</v>
      </c>
      <c r="D49" s="169" t="s">
        <v>7</v>
      </c>
      <c r="E49" s="199" t="b">
        <v>0</v>
      </c>
      <c r="F49" s="491" t="s">
        <v>1411</v>
      </c>
      <c r="G49" s="190" t="b">
        <v>1</v>
      </c>
      <c r="H49" s="300" t="s">
        <v>1075</v>
      </c>
      <c r="I49" s="152" t="str">
        <f>IF(K49&gt;1,VLOOKUP(K49,DB!$A$4:$B$500,2,0),"")</f>
        <v>EX RON</v>
      </c>
      <c r="J49" s="150" t="s">
        <v>64</v>
      </c>
      <c r="K49" s="169" t="s">
        <v>7</v>
      </c>
      <c r="L49" s="150"/>
      <c r="M49" s="168" t="str">
        <f>IF(B49&gt;1,VLOOKUP(B49,DB!$D$4:$F$800,3,0),"")</f>
        <v>SUSI AIR</v>
      </c>
      <c r="N49" s="211"/>
      <c r="O49" s="155" t="str">
        <f t="shared" si="34"/>
        <v/>
      </c>
      <c r="Q49" s="64" t="str">
        <f t="shared" si="35"/>
        <v/>
      </c>
      <c r="R49" s="64" t="str">
        <f t="shared" si="36"/>
        <v/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06:56</v>
      </c>
    </row>
    <row r="50" hidden="1">
      <c r="A50" s="115">
        <v>33.0</v>
      </c>
      <c r="B50" s="117" t="s">
        <v>340</v>
      </c>
      <c r="C50" s="117" t="str">
        <f>IF(B50&gt;1,VLOOKUP(B50,DB!$D$4:$E$800,2,0),"")</f>
        <v>ATR 72</v>
      </c>
      <c r="D50" s="124" t="s">
        <v>7</v>
      </c>
      <c r="E50" s="206" t="b">
        <v>0</v>
      </c>
      <c r="F50" s="490" t="s">
        <v>1412</v>
      </c>
      <c r="G50" s="192" t="b">
        <v>1</v>
      </c>
      <c r="H50" s="299" t="s">
        <v>1076</v>
      </c>
      <c r="I50" s="122" t="str">
        <f>IF(K50&gt;1,VLOOKUP(K50,DB!$A$4:$B$500,2,0),"")</f>
        <v>EX RON</v>
      </c>
      <c r="J50" s="123" t="str">
        <f>IF(L50&gt;1,VLOOKUP(L50,DB!$A$4:$B$500,2,0),"")</f>
        <v>WAHH</v>
      </c>
      <c r="K50" s="124" t="s">
        <v>7</v>
      </c>
      <c r="L50" s="120" t="s">
        <v>527</v>
      </c>
      <c r="M50" s="115" t="str">
        <f>IF(B50&gt;1,VLOOKUP(B50,DB!$D$4:$F$800,3,0),"")</f>
        <v>CITILINK</v>
      </c>
      <c r="N50" s="220"/>
      <c r="O50" s="128" t="str">
        <f t="shared" si="34"/>
        <v/>
      </c>
      <c r="Q50" s="64" t="str">
        <f t="shared" si="35"/>
        <v/>
      </c>
      <c r="R50" s="64" t="str">
        <f t="shared" si="36"/>
        <v/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05:53</v>
      </c>
    </row>
    <row r="51" hidden="1">
      <c r="A51" s="168">
        <v>34.0</v>
      </c>
      <c r="B51" s="146" t="s">
        <v>715</v>
      </c>
      <c r="C51" s="146" t="str">
        <f>IF(B51&gt;1,VLOOKUP(B51,DB!$D$4:$E$800,2,0),"")</f>
        <v>ATR 72</v>
      </c>
      <c r="D51" s="169" t="s">
        <v>7</v>
      </c>
      <c r="E51" s="199" t="b">
        <v>0</v>
      </c>
      <c r="F51" s="491" t="s">
        <v>1413</v>
      </c>
      <c r="G51" s="190" t="b">
        <v>1</v>
      </c>
      <c r="H51" s="300" t="s">
        <v>1078</v>
      </c>
      <c r="I51" s="152" t="str">
        <f>IF(K51&gt;1,VLOOKUP(K51,DB!$A$4:$B$500,2,0),"")</f>
        <v>EX RON</v>
      </c>
      <c r="J51" s="153" t="str">
        <f>IF(L51&gt;1,VLOOKUP(L51,DB!$A$4:$B$500,2,0),"")</f>
        <v>WIDM</v>
      </c>
      <c r="K51" s="169" t="s">
        <v>7</v>
      </c>
      <c r="L51" s="150" t="s">
        <v>421</v>
      </c>
      <c r="M51" s="168" t="str">
        <f>IF(B51&gt;1,VLOOKUP(B51,DB!$D$4:$F$800,3,0),"")</f>
        <v>PELITA</v>
      </c>
      <c r="N51" s="200"/>
      <c r="O51" s="155" t="str">
        <f t="shared" si="34"/>
        <v/>
      </c>
      <c r="Q51" s="64" t="str">
        <f t="shared" si="35"/>
        <v/>
      </c>
      <c r="R51" s="64" t="str">
        <f t="shared" si="36"/>
        <v/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05:57</v>
      </c>
    </row>
    <row r="52" hidden="1">
      <c r="A52" s="115">
        <v>35.0</v>
      </c>
      <c r="B52" s="117" t="s">
        <v>186</v>
      </c>
      <c r="C52" s="117" t="str">
        <f>IF(B52&gt;1,VLOOKUP(B52,DB!$D$4:$E$800,2,0),"")</f>
        <v>A 320</v>
      </c>
      <c r="D52" s="124" t="s">
        <v>7</v>
      </c>
      <c r="E52" s="206" t="b">
        <v>0</v>
      </c>
      <c r="F52" s="490" t="s">
        <v>1414</v>
      </c>
      <c r="G52" s="192" t="b">
        <v>1</v>
      </c>
      <c r="H52" s="299" t="s">
        <v>1080</v>
      </c>
      <c r="I52" s="122" t="str">
        <f>IF(K52&gt;1,VLOOKUP(K52,DB!$A$4:$B$500,2,0),"")</f>
        <v>EX RON</v>
      </c>
      <c r="J52" s="123" t="str">
        <f>IF(L52&gt;1,VLOOKUP(L52,DB!$A$4:$B$500,2,0),"")</f>
        <v>WARR</v>
      </c>
      <c r="K52" s="124" t="s">
        <v>7</v>
      </c>
      <c r="L52" s="120" t="s">
        <v>208</v>
      </c>
      <c r="M52" s="115" t="str">
        <f>IF(B52&gt;1,VLOOKUP(B52,DB!$D$4:$F$800,3,0),"")</f>
        <v>BATIK AIR</v>
      </c>
      <c r="N52" s="220"/>
      <c r="O52" s="128" t="str">
        <f t="shared" si="34"/>
        <v/>
      </c>
      <c r="Q52" s="64" t="str">
        <f t="shared" si="35"/>
        <v/>
      </c>
      <c r="R52" s="64" t="str">
        <f t="shared" si="36"/>
        <v/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 t="str">
        <f t="shared" si="41"/>
        <v>05:19</v>
      </c>
    </row>
    <row r="53" hidden="1">
      <c r="A53" s="168">
        <v>36.0</v>
      </c>
      <c r="B53" s="146" t="s">
        <v>425</v>
      </c>
      <c r="C53" s="146" t="str">
        <f>IF(B53&gt;1,VLOOKUP(B53,DB!$D$4:$E$800,2,0),"")</f>
        <v>A 320</v>
      </c>
      <c r="D53" s="169" t="s">
        <v>7</v>
      </c>
      <c r="E53" s="199" t="b">
        <v>0</v>
      </c>
      <c r="F53" s="491" t="s">
        <v>1415</v>
      </c>
      <c r="G53" s="190" t="b">
        <v>1</v>
      </c>
      <c r="H53" s="300" t="s">
        <v>1084</v>
      </c>
      <c r="I53" s="152" t="str">
        <f>IF(K53&gt;1,VLOOKUP(K53,DB!$A$4:$B$500,2,0),"")</f>
        <v>EX RON</v>
      </c>
      <c r="J53" s="153" t="str">
        <f>IF(L53&gt;1,VLOOKUP(L53,DB!$A$4:$B$500,2,0),"")</f>
        <v>WARR</v>
      </c>
      <c r="K53" s="169" t="s">
        <v>7</v>
      </c>
      <c r="L53" s="150" t="s">
        <v>487</v>
      </c>
      <c r="M53" s="168" t="str">
        <f>IF(B53&gt;1,VLOOKUP(B53,DB!$D$4:$F$800,3,0),"")</f>
        <v>CITILINK</v>
      </c>
      <c r="N53" s="200"/>
      <c r="O53" s="155" t="str">
        <f t="shared" si="34"/>
        <v/>
      </c>
      <c r="Q53" s="64" t="str">
        <f t="shared" si="35"/>
        <v/>
      </c>
      <c r="R53" s="64" t="str">
        <f t="shared" si="36"/>
        <v/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 t="str">
        <f t="shared" si="41"/>
        <v>05:50</v>
      </c>
    </row>
    <row r="54" hidden="1">
      <c r="A54" s="115">
        <v>37.0</v>
      </c>
      <c r="B54" s="117" t="s">
        <v>546</v>
      </c>
      <c r="C54" s="117" t="str">
        <f>IF(B54&gt;1,VLOOKUP(B54,DB!$D$4:$E$800,2,0),"")</f>
        <v>B 738</v>
      </c>
      <c r="D54" s="124" t="s">
        <v>7</v>
      </c>
      <c r="E54" s="206" t="b">
        <v>0</v>
      </c>
      <c r="F54" s="490" t="s">
        <v>1416</v>
      </c>
      <c r="G54" s="192" t="b">
        <v>1</v>
      </c>
      <c r="H54" s="299" t="s">
        <v>1087</v>
      </c>
      <c r="I54" s="122" t="str">
        <f>IF(K54&gt;1,VLOOKUP(K54,DB!$A$4:$B$500,2,0),"")</f>
        <v>EX RON</v>
      </c>
      <c r="J54" s="123" t="str">
        <f>IF(L54&gt;1,VLOOKUP(L54,DB!$A$4:$B$500,2,0),"")</f>
        <v>WIMM</v>
      </c>
      <c r="K54" s="124" t="s">
        <v>7</v>
      </c>
      <c r="L54" s="120" t="s">
        <v>71</v>
      </c>
      <c r="M54" s="115" t="str">
        <f>IF(B54&gt;1,VLOOKUP(B54,DB!$D$4:$F$800,3,0),"")</f>
        <v>GARUDA</v>
      </c>
      <c r="N54" s="193"/>
      <c r="O54" s="128" t="str">
        <f t="shared" si="34"/>
        <v/>
      </c>
      <c r="Q54" s="64" t="str">
        <f t="shared" si="35"/>
        <v/>
      </c>
      <c r="R54" s="64" t="str">
        <f t="shared" si="36"/>
        <v/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 t="str">
        <f t="shared" si="41"/>
        <v>06:15</v>
      </c>
    </row>
    <row r="55" hidden="1">
      <c r="A55" s="168">
        <v>38.0</v>
      </c>
      <c r="B55" s="338" t="s">
        <v>906</v>
      </c>
      <c r="C55" s="338" t="str">
        <f>IF(B55&gt;1,VLOOKUP(B55,DB!$D$4:$E$800,2,0),"")</f>
        <v>G IV</v>
      </c>
      <c r="D55" s="169" t="s">
        <v>7</v>
      </c>
      <c r="E55" s="199" t="b">
        <v>0</v>
      </c>
      <c r="F55" s="492" t="s">
        <v>1417</v>
      </c>
      <c r="G55" s="190" t="b">
        <v>1</v>
      </c>
      <c r="H55" s="300" t="s">
        <v>1096</v>
      </c>
      <c r="I55" s="152" t="str">
        <f>IF(K55&gt;1,VLOOKUP(K55,DB!$A$4:$B$500,2,0),"")</f>
        <v>EX RON</v>
      </c>
      <c r="J55" s="368" t="s">
        <v>1352</v>
      </c>
      <c r="K55" s="169" t="s">
        <v>7</v>
      </c>
      <c r="L55" s="150"/>
      <c r="M55" s="337" t="s">
        <v>1153</v>
      </c>
      <c r="N55" s="342" t="s">
        <v>1179</v>
      </c>
      <c r="O55" s="155" t="str">
        <f t="shared" si="34"/>
        <v/>
      </c>
      <c r="Q55" s="64" t="str">
        <f t="shared" si="35"/>
        <v/>
      </c>
      <c r="R55" s="64" t="str">
        <f t="shared" si="36"/>
        <v/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05:36</v>
      </c>
      <c r="AF55" s="4"/>
    </row>
    <row r="56" hidden="1">
      <c r="A56" s="115">
        <v>39.0</v>
      </c>
      <c r="B56" s="117" t="s">
        <v>1060</v>
      </c>
      <c r="C56" s="117" t="str">
        <f>IF(B56&gt;1,VLOOKUP(B56,DB!$D$4:$E$800,2,0),"")</f>
        <v>FAL 900</v>
      </c>
      <c r="D56" s="124" t="s">
        <v>7</v>
      </c>
      <c r="E56" s="206" t="b">
        <v>0</v>
      </c>
      <c r="F56" s="490" t="s">
        <v>1418</v>
      </c>
      <c r="G56" s="192" t="b">
        <v>1</v>
      </c>
      <c r="H56" s="299" t="s">
        <v>1077</v>
      </c>
      <c r="I56" s="122" t="str">
        <f>IF(K56&gt;1,VLOOKUP(K56,DB!$A$4:$B$500,2,0),"")</f>
        <v>EX RON</v>
      </c>
      <c r="J56" s="120" t="s">
        <v>1333</v>
      </c>
      <c r="K56" s="124" t="s">
        <v>7</v>
      </c>
      <c r="L56" s="120"/>
      <c r="M56" s="115" t="s">
        <v>1153</v>
      </c>
      <c r="N56" s="193"/>
      <c r="O56" s="128" t="str">
        <f t="shared" si="34"/>
        <v/>
      </c>
      <c r="Q56" s="64" t="str">
        <f t="shared" si="35"/>
        <v/>
      </c>
      <c r="R56" s="64" t="str">
        <f t="shared" si="36"/>
        <v/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 t="str">
        <f t="shared" si="41"/>
        <v>05:45</v>
      </c>
      <c r="AF56" s="4"/>
    </row>
    <row r="57" hidden="1">
      <c r="A57" s="168">
        <v>40.0</v>
      </c>
      <c r="B57" s="146" t="s">
        <v>420</v>
      </c>
      <c r="C57" s="146" t="str">
        <f>IF(B57&gt;1,VLOOKUP(B57,DB!$D$4:$E$800,2,0),"")</f>
        <v>A 320</v>
      </c>
      <c r="D57" s="169" t="s">
        <v>7</v>
      </c>
      <c r="E57" s="199" t="b">
        <v>0</v>
      </c>
      <c r="F57" s="491" t="s">
        <v>1419</v>
      </c>
      <c r="G57" s="190" t="b">
        <v>1</v>
      </c>
      <c r="H57" s="300" t="s">
        <v>1079</v>
      </c>
      <c r="I57" s="152" t="str">
        <f>IF(K57&gt;1,VLOOKUP(K57,DB!$A$4:$B$500,2,0),"")</f>
        <v>EX RON</v>
      </c>
      <c r="J57" s="153" t="str">
        <f>IF(L57&gt;1,VLOOKUP(L57,DB!$A$4:$B$500,2,0),"")</f>
        <v>WIMN</v>
      </c>
      <c r="K57" s="169" t="s">
        <v>7</v>
      </c>
      <c r="L57" s="150" t="s">
        <v>434</v>
      </c>
      <c r="M57" s="168" t="str">
        <f>IF(B57&gt;1,VLOOKUP(B57,DB!$D$4:$F$800,3,0),"")</f>
        <v>CITILINK</v>
      </c>
      <c r="N57" s="200"/>
      <c r="O57" s="155" t="str">
        <f t="shared" si="34"/>
        <v/>
      </c>
      <c r="Q57" s="64" t="str">
        <f t="shared" si="35"/>
        <v/>
      </c>
      <c r="R57" s="64" t="str">
        <f t="shared" si="36"/>
        <v/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 t="str">
        <f t="shared" si="41"/>
        <v>06:37</v>
      </c>
      <c r="AF57" s="4"/>
    </row>
    <row r="58" hidden="1">
      <c r="A58" s="115">
        <v>41.0</v>
      </c>
      <c r="B58" s="117" t="s">
        <v>299</v>
      </c>
      <c r="C58" s="117" t="str">
        <f>IF(B58&gt;1,VLOOKUP(B58,DB!$D$4:$E$800,2,0),"")</f>
        <v>A 320</v>
      </c>
      <c r="D58" s="124" t="s">
        <v>7</v>
      </c>
      <c r="E58" s="224" t="b">
        <v>0</v>
      </c>
      <c r="F58" s="490" t="s">
        <v>1420</v>
      </c>
      <c r="G58" s="120" t="b">
        <v>1</v>
      </c>
      <c r="H58" s="299" t="s">
        <v>1081</v>
      </c>
      <c r="I58" s="122" t="str">
        <f>IF(K58&gt;1,VLOOKUP(K58,DB!$A$4:$B$500,2,0),"")</f>
        <v>EX RON</v>
      </c>
      <c r="J58" s="123" t="str">
        <f>IF(L58&gt;1,VLOOKUP(L58,DB!$A$4:$B$500,2,0),"")</f>
        <v>WILL</v>
      </c>
      <c r="K58" s="124" t="s">
        <v>7</v>
      </c>
      <c r="L58" s="120" t="s">
        <v>637</v>
      </c>
      <c r="M58" s="115" t="str">
        <f>IF(B58&gt;1,VLOOKUP(B58,DB!$D$4:$F$800,3,0),"")</f>
        <v>BATIK AIR</v>
      </c>
      <c r="N58" s="171"/>
      <c r="O58" s="128" t="str">
        <f t="shared" si="34"/>
        <v/>
      </c>
      <c r="Q58" s="64" t="str">
        <f t="shared" si="35"/>
        <v/>
      </c>
      <c r="R58" s="64" t="str">
        <f t="shared" si="36"/>
        <v/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 t="str">
        <f t="shared" si="41"/>
        <v>06:16</v>
      </c>
      <c r="AF58" s="4"/>
    </row>
    <row r="59" hidden="1">
      <c r="A59" s="168">
        <v>42.0</v>
      </c>
      <c r="B59" s="146" t="s">
        <v>310</v>
      </c>
      <c r="C59" s="146" t="str">
        <f>IF(B59&gt;1,VLOOKUP(B59,DB!$D$4:$E$800,2,0),"")</f>
        <v>A 320</v>
      </c>
      <c r="D59" s="169" t="s">
        <v>7</v>
      </c>
      <c r="E59" s="226" t="b">
        <v>0</v>
      </c>
      <c r="F59" s="491" t="s">
        <v>1421</v>
      </c>
      <c r="G59" s="227" t="b">
        <v>1</v>
      </c>
      <c r="H59" s="300" t="s">
        <v>1085</v>
      </c>
      <c r="I59" s="152" t="str">
        <f>IF(K59&gt;1,VLOOKUP(K59,DB!$A$4:$B$500,2,0),"")</f>
        <v>EX RON</v>
      </c>
      <c r="J59" s="150" t="s">
        <v>1080</v>
      </c>
      <c r="K59" s="169" t="s">
        <v>7</v>
      </c>
      <c r="L59" s="150"/>
      <c r="M59" s="168" t="str">
        <f>IF(B59&gt;1,VLOOKUP(B59,DB!$D$4:$F$800,3,0),"")</f>
        <v>BATIK AIR</v>
      </c>
      <c r="N59" s="170"/>
      <c r="O59" s="155" t="str">
        <f t="shared" si="34"/>
        <v/>
      </c>
      <c r="Q59" s="64" t="str">
        <f t="shared" si="35"/>
        <v/>
      </c>
      <c r="R59" s="64" t="str">
        <f t="shared" si="36"/>
        <v/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 t="str">
        <f t="shared" si="41"/>
        <v>05:25</v>
      </c>
      <c r="AF59" s="4"/>
    </row>
    <row r="60" hidden="1">
      <c r="A60" s="115">
        <v>43.0</v>
      </c>
      <c r="B60" s="117" t="s">
        <v>833</v>
      </c>
      <c r="C60" s="117" t="str">
        <f>IF(B60&gt;1,VLOOKUP(B60,DB!$D$4:$E$800,2,0),"")</f>
        <v>B 733</v>
      </c>
      <c r="D60" s="124" t="s">
        <v>7</v>
      </c>
      <c r="E60" s="229" t="b">
        <v>0</v>
      </c>
      <c r="F60" s="490" t="s">
        <v>1422</v>
      </c>
      <c r="G60" s="192" t="b">
        <v>1</v>
      </c>
      <c r="H60" s="299" t="s">
        <v>1088</v>
      </c>
      <c r="I60" s="122" t="str">
        <f>IF(K60&gt;1,VLOOKUP(K60,DB!$A$4:$B$500,2,0),"")</f>
        <v>EX RON</v>
      </c>
      <c r="J60" s="123" t="str">
        <f>IF(L60&gt;1,VLOOKUP(L60,DB!$A$4:$B$500,2,0),"")</f>
        <v>WIOO</v>
      </c>
      <c r="K60" s="124" t="s">
        <v>7</v>
      </c>
      <c r="L60" s="120" t="s">
        <v>382</v>
      </c>
      <c r="M60" s="115" t="str">
        <f>IF(B60&gt;1,VLOOKUP(B60,DB!$D$4:$F$800,3,0),"")</f>
        <v>TRIGANA</v>
      </c>
      <c r="N60" s="171"/>
      <c r="O60" s="128" t="str">
        <f t="shared" si="34"/>
        <v/>
      </c>
      <c r="Q60" s="64" t="str">
        <f t="shared" si="35"/>
        <v/>
      </c>
      <c r="R60" s="64" t="str">
        <f t="shared" si="36"/>
        <v/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 t="str">
        <f t="shared" si="41"/>
        <v>05:34</v>
      </c>
    </row>
    <row r="61" hidden="1">
      <c r="A61" s="168">
        <v>44.0</v>
      </c>
      <c r="B61" s="146" t="s">
        <v>823</v>
      </c>
      <c r="C61" s="146" t="str">
        <f>IF(B61&gt;1,VLOOKUP(B61,DB!$D$4:$E$800,2,0),"")</f>
        <v>B 733</v>
      </c>
      <c r="D61" s="169" t="s">
        <v>7</v>
      </c>
      <c r="E61" s="231" t="b">
        <v>0</v>
      </c>
      <c r="F61" s="491" t="s">
        <v>1423</v>
      </c>
      <c r="G61" s="190" t="b">
        <v>1</v>
      </c>
      <c r="H61" s="300" t="s">
        <v>1101</v>
      </c>
      <c r="I61" s="152" t="str">
        <f>IF(K61&gt;1,VLOOKUP(K61,DB!$A$4:$B$500,2,0),"")</f>
        <v>EX RON</v>
      </c>
      <c r="J61" s="153" t="str">
        <f>IF(L61&gt;1,VLOOKUP(L61,DB!$A$4:$B$500,2,0),"")</f>
        <v>WAGG</v>
      </c>
      <c r="K61" s="169" t="s">
        <v>7</v>
      </c>
      <c r="L61" s="150" t="s">
        <v>300</v>
      </c>
      <c r="M61" s="168" t="str">
        <f>IF(B61&gt;1,VLOOKUP(B61,DB!$D$4:$F$800,3,0),"")</f>
        <v>TRIGANA</v>
      </c>
      <c r="N61" s="211"/>
      <c r="O61" s="155" t="str">
        <f t="shared" si="34"/>
        <v/>
      </c>
      <c r="Q61" s="64" t="str">
        <f t="shared" si="35"/>
        <v/>
      </c>
      <c r="R61" s="64" t="str">
        <f t="shared" si="36"/>
        <v/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 t="str">
        <f t="shared" si="41"/>
        <v>05:48</v>
      </c>
    </row>
    <row r="62" hidden="1">
      <c r="A62" s="115">
        <v>45.0</v>
      </c>
      <c r="B62" s="297" t="s">
        <v>969</v>
      </c>
      <c r="C62" s="117" t="str">
        <f>IF(B62&gt;1,VLOOKUP(B62,DB!$D$4:$E$800,2,0),"")</f>
        <v>ATR 72</v>
      </c>
      <c r="D62" s="264">
        <v>0.052083333333333336</v>
      </c>
      <c r="E62" s="481" t="b">
        <v>1</v>
      </c>
      <c r="F62" s="493" t="s">
        <v>1424</v>
      </c>
      <c r="G62" s="234" t="b">
        <v>1</v>
      </c>
      <c r="H62" s="235" t="s">
        <v>1092</v>
      </c>
      <c r="I62" s="219" t="s">
        <v>1197</v>
      </c>
      <c r="J62" s="123" t="str">
        <f>IF(L62&gt;1,VLOOKUP(L62,DB!$A$4:$B$500,2,0),"")</f>
        <v>WIDM</v>
      </c>
      <c r="K62" s="236"/>
      <c r="L62" s="227" t="s">
        <v>635</v>
      </c>
      <c r="M62" s="115" t="s">
        <v>1134</v>
      </c>
      <c r="N62" s="220"/>
      <c r="O62" s="128" t="str">
        <f t="shared" si="34"/>
        <v/>
      </c>
      <c r="Q62" s="64" t="str">
        <f t="shared" si="35"/>
        <v/>
      </c>
      <c r="R62" s="64" t="str">
        <f t="shared" si="36"/>
        <v/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>
        <f t="shared" si="40"/>
        <v>0.05208333333</v>
      </c>
      <c r="AE62" s="133" t="str">
        <f t="shared" si="41"/>
        <v>04:56</v>
      </c>
    </row>
    <row r="63" hidden="1">
      <c r="A63" s="168">
        <v>46.0</v>
      </c>
      <c r="B63" s="168" t="s">
        <v>1059</v>
      </c>
      <c r="C63" s="146" t="str">
        <f>IF(B63&gt;1,VLOOKUP(B63,DB!$D$4:$E$800,2,0),"")</f>
        <v>G 500</v>
      </c>
      <c r="D63" s="494" t="s">
        <v>1425</v>
      </c>
      <c r="E63" s="408" t="b">
        <v>1</v>
      </c>
      <c r="F63" s="491" t="s">
        <v>1426</v>
      </c>
      <c r="G63" s="190" t="b">
        <v>1</v>
      </c>
      <c r="H63" s="228" t="s">
        <v>1100</v>
      </c>
      <c r="I63" s="221" t="s">
        <v>1171</v>
      </c>
      <c r="J63" s="150" t="s">
        <v>75</v>
      </c>
      <c r="K63" s="169"/>
      <c r="L63" s="150"/>
      <c r="M63" s="168" t="str">
        <f>IF(B63&gt;1,VLOOKUP(B63,DB!$D$4:$F$800,3,0),"")</f>
        <v>JIP</v>
      </c>
      <c r="N63" s="211" t="s">
        <v>1427</v>
      </c>
      <c r="O63" s="155" t="str">
        <f t="shared" si="34"/>
        <v/>
      </c>
      <c r="Q63" s="64" t="str">
        <f t="shared" si="35"/>
        <v/>
      </c>
      <c r="R63" s="64" t="str">
        <f t="shared" si="36"/>
        <v/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04:53</v>
      </c>
      <c r="AE63" s="133" t="str">
        <f t="shared" si="41"/>
        <v>07:02</v>
      </c>
    </row>
    <row r="64" hidden="1">
      <c r="A64" s="115">
        <v>47.0</v>
      </c>
      <c r="B64" s="115" t="s">
        <v>310</v>
      </c>
      <c r="C64" s="117" t="str">
        <f>IF(B64&gt;1,VLOOKUP(B64,DB!$D$4:$E$800,2,0),"")</f>
        <v>A 320</v>
      </c>
      <c r="D64" s="495" t="s">
        <v>1428</v>
      </c>
      <c r="E64" s="463" t="b">
        <v>1</v>
      </c>
      <c r="F64" s="119">
        <v>0.36666666666666664</v>
      </c>
      <c r="G64" s="192" t="b">
        <v>1</v>
      </c>
      <c r="H64" s="230" t="s">
        <v>1080</v>
      </c>
      <c r="I64" s="219" t="s">
        <v>1085</v>
      </c>
      <c r="J64" s="123" t="str">
        <f>IF(L64&gt;1,VLOOKUP(L64,DB!$A$4:$B$500,2,0),"")</f>
        <v>WARR</v>
      </c>
      <c r="K64" s="124"/>
      <c r="L64" s="120" t="s">
        <v>212</v>
      </c>
      <c r="M64" s="115" t="str">
        <f>IF(B64&gt;1,VLOOKUP(B64,DB!$D$4:$F$800,3,0),"")</f>
        <v>BATIK AIR</v>
      </c>
      <c r="N64" s="220"/>
      <c r="O64" s="128" t="str">
        <f t="shared" si="34"/>
        <v/>
      </c>
      <c r="Q64" s="64" t="str">
        <f t="shared" si="35"/>
        <v/>
      </c>
      <c r="R64" s="64" t="str">
        <f t="shared" si="36"/>
        <v/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05:28</v>
      </c>
      <c r="AE64" s="133">
        <f t="shared" si="41"/>
        <v>0.3666666667</v>
      </c>
    </row>
    <row r="65" hidden="1">
      <c r="A65" s="168">
        <v>48.0</v>
      </c>
      <c r="B65" s="168" t="s">
        <v>822</v>
      </c>
      <c r="C65" s="146" t="str">
        <f>IF(B65&gt;1,VLOOKUP(B65,DB!$D$4:$E$800,2,0),"")</f>
        <v>B 733</v>
      </c>
      <c r="D65" s="494" t="s">
        <v>1429</v>
      </c>
      <c r="E65" s="408" t="b">
        <v>1</v>
      </c>
      <c r="F65" s="491" t="s">
        <v>1430</v>
      </c>
      <c r="G65" s="190" t="b">
        <v>1</v>
      </c>
      <c r="H65" s="228" t="s">
        <v>1093</v>
      </c>
      <c r="I65" s="152" t="str">
        <f>IF(K65&gt;1,VLOOKUP(K65,DB!$A$4:$B$500,2,0),"")</f>
        <v>WSSS</v>
      </c>
      <c r="J65" s="153" t="str">
        <f>IF(L65&gt;1,VLOOKUP(L65,DB!$A$4:$B$500,2,0),"")</f>
        <v>WALL</v>
      </c>
      <c r="K65" s="169" t="s">
        <v>86</v>
      </c>
      <c r="L65" s="150" t="s">
        <v>91</v>
      </c>
      <c r="M65" s="168" t="str">
        <f>IF(B65&gt;1,VLOOKUP(B65,DB!$D$4:$F$800,3,0),"")</f>
        <v>TRI MG</v>
      </c>
      <c r="N65" s="211"/>
      <c r="O65" s="155" t="str">
        <f t="shared" si="34"/>
        <v/>
      </c>
      <c r="Q65" s="64" t="str">
        <f t="shared" si="35"/>
        <v/>
      </c>
      <c r="R65" s="64" t="str">
        <f t="shared" si="36"/>
        <v/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 t="str">
        <f t="shared" si="40"/>
        <v>05:32</v>
      </c>
      <c r="AE65" s="133" t="str">
        <f t="shared" si="41"/>
        <v>07:07</v>
      </c>
    </row>
    <row r="66" hidden="1">
      <c r="A66" s="115">
        <v>49.0</v>
      </c>
      <c r="B66" s="115" t="s">
        <v>751</v>
      </c>
      <c r="C66" s="117" t="str">
        <f>IF(B66&gt;1,VLOOKUP(B66,DB!$D$4:$E$800,2,0),"")</f>
        <v>GLEX</v>
      </c>
      <c r="D66" s="495" t="s">
        <v>1431</v>
      </c>
      <c r="E66" s="463" t="b">
        <v>1</v>
      </c>
      <c r="F66" s="490" t="s">
        <v>1432</v>
      </c>
      <c r="G66" s="192" t="b">
        <v>1</v>
      </c>
      <c r="H66" s="230" t="s">
        <v>1092</v>
      </c>
      <c r="I66" s="219" t="s">
        <v>1143</v>
      </c>
      <c r="J66" s="120" t="s">
        <v>1178</v>
      </c>
      <c r="K66" s="124"/>
      <c r="L66" s="120"/>
      <c r="M66" s="115" t="str">
        <f>IF(B66&gt;1,VLOOKUP(B66,DB!$D$4:$F$800,3,0),"")</f>
        <v>PREMI</v>
      </c>
      <c r="N66" s="171"/>
      <c r="O66" s="128" t="str">
        <f t="shared" si="34"/>
        <v/>
      </c>
      <c r="Q66" s="64" t="str">
        <f t="shared" si="35"/>
        <v/>
      </c>
      <c r="R66" s="64" t="str">
        <f t="shared" si="36"/>
        <v/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 t="str">
        <f t="shared" si="40"/>
        <v>05:47</v>
      </c>
      <c r="AE66" s="133" t="str">
        <f t="shared" si="41"/>
        <v>06:40</v>
      </c>
    </row>
    <row r="67" hidden="1">
      <c r="A67" s="168">
        <v>50.0</v>
      </c>
      <c r="B67" s="168" t="s">
        <v>24</v>
      </c>
      <c r="C67" s="146" t="str">
        <f>IF(B67&gt;1,VLOOKUP(B67,DB!$D$4:$E$800,2,0),"")</f>
        <v>B 733</v>
      </c>
      <c r="D67" s="494" t="s">
        <v>1433</v>
      </c>
      <c r="E67" s="408" t="b">
        <v>1</v>
      </c>
      <c r="F67" s="148">
        <v>0.4444444444444444</v>
      </c>
      <c r="G67" s="190" t="b">
        <v>1</v>
      </c>
      <c r="H67" s="228" t="s">
        <v>1097</v>
      </c>
      <c r="I67" s="221" t="s">
        <v>23</v>
      </c>
      <c r="J67" s="150" t="s">
        <v>1362</v>
      </c>
      <c r="K67" s="169"/>
      <c r="L67" s="150"/>
      <c r="M67" s="168" t="str">
        <f>IF(B67&gt;1,VLOOKUP(B67,DB!$D$4:$F$800,3,0),"")</f>
        <v>AIRNESIA</v>
      </c>
      <c r="N67" s="170"/>
      <c r="O67" s="155" t="str">
        <f t="shared" si="34"/>
        <v/>
      </c>
      <c r="Q67" s="64" t="str">
        <f t="shared" si="35"/>
        <v/>
      </c>
      <c r="R67" s="64" t="str">
        <f t="shared" si="36"/>
        <v/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 t="str">
        <f t="shared" si="40"/>
        <v>05:46</v>
      </c>
      <c r="AE67" s="133">
        <f t="shared" si="41"/>
        <v>0.4444444444</v>
      </c>
    </row>
    <row r="68" hidden="1">
      <c r="A68" s="115">
        <v>51.0</v>
      </c>
      <c r="B68" s="115" t="s">
        <v>896</v>
      </c>
      <c r="C68" s="117" t="str">
        <f>IF(B68&gt;1,VLOOKUP(B68,DB!$D$4:$E$800,2,0),"")</f>
        <v>EMB 135</v>
      </c>
      <c r="D68" s="496" t="s">
        <v>1434</v>
      </c>
      <c r="E68" s="481" t="b">
        <v>1</v>
      </c>
      <c r="F68" s="233">
        <v>0.30863187499926426</v>
      </c>
      <c r="G68" s="234" t="b">
        <v>1</v>
      </c>
      <c r="H68" s="235" t="s">
        <v>1096</v>
      </c>
      <c r="I68" s="219" t="s">
        <v>1208</v>
      </c>
      <c r="J68" s="120" t="s">
        <v>1217</v>
      </c>
      <c r="K68" s="236"/>
      <c r="L68" s="227"/>
      <c r="M68" s="115" t="s">
        <v>1153</v>
      </c>
      <c r="N68" s="171"/>
      <c r="O68" s="128" t="str">
        <f t="shared" si="34"/>
        <v/>
      </c>
      <c r="Q68" s="64" t="str">
        <f t="shared" si="35"/>
        <v/>
      </c>
      <c r="R68" s="64" t="str">
        <f t="shared" si="36"/>
        <v/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 t="str">
        <f t="shared" si="40"/>
        <v>05:59</v>
      </c>
      <c r="AE68" s="133">
        <f t="shared" si="41"/>
        <v>0.308631875</v>
      </c>
    </row>
    <row r="69" hidden="1">
      <c r="A69" s="168">
        <v>52.0</v>
      </c>
      <c r="B69" s="168" t="s">
        <v>207</v>
      </c>
      <c r="C69" s="146" t="str">
        <f>IF(B69&gt;1,VLOOKUP(B69,DB!$D$4:$E$800,2,0),"")</f>
        <v>A 320</v>
      </c>
      <c r="D69" s="494" t="s">
        <v>1435</v>
      </c>
      <c r="E69" s="408" t="b">
        <v>1</v>
      </c>
      <c r="F69" s="148">
        <v>0.4513888888888889</v>
      </c>
      <c r="G69" s="190" t="b">
        <v>1</v>
      </c>
      <c r="H69" s="228" t="s">
        <v>1076</v>
      </c>
      <c r="I69" s="152" t="str">
        <f>IF(K69&gt;1,VLOOKUP(K69,DB!$A$4:$B$500,2,0),"")</f>
        <v>WARR</v>
      </c>
      <c r="J69" s="153" t="str">
        <f>IF(L69&gt;1,VLOOKUP(L69,DB!$A$4:$B$500,2,0),"")</f>
        <v>WAHQ</v>
      </c>
      <c r="K69" s="169" t="s">
        <v>204</v>
      </c>
      <c r="L69" s="474" t="s">
        <v>233</v>
      </c>
      <c r="M69" s="168" t="str">
        <f>IF(B69&gt;1,VLOOKUP(B69,DB!$D$4:$F$800,3,0),"")</f>
        <v>BATIK AIR</v>
      </c>
      <c r="N69" s="211"/>
      <c r="O69" s="155" t="str">
        <f t="shared" si="34"/>
        <v/>
      </c>
      <c r="Q69" s="64" t="str">
        <f t="shared" si="35"/>
        <v/>
      </c>
      <c r="R69" s="64" t="str">
        <f t="shared" si="36"/>
        <v/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 t="str">
        <f t="shared" si="40"/>
        <v>06:14</v>
      </c>
      <c r="AE69" s="133">
        <f t="shared" si="41"/>
        <v>0.4513888889</v>
      </c>
    </row>
    <row r="70" hidden="1">
      <c r="A70" s="115">
        <v>53.0</v>
      </c>
      <c r="B70" s="115" t="s">
        <v>696</v>
      </c>
      <c r="C70" s="117" t="str">
        <f>IF(B70&gt;1,VLOOKUP(B70,DB!$D$4:$E$800,2,0),"")</f>
        <v>EMB 135</v>
      </c>
      <c r="D70" s="495" t="s">
        <v>1436</v>
      </c>
      <c r="E70" s="463" t="b">
        <v>1</v>
      </c>
      <c r="F70" s="490" t="s">
        <v>1437</v>
      </c>
      <c r="G70" s="192" t="b">
        <v>1</v>
      </c>
      <c r="H70" s="230" t="s">
        <v>1085</v>
      </c>
      <c r="I70" s="219" t="s">
        <v>1171</v>
      </c>
      <c r="J70" s="120" t="s">
        <v>1087</v>
      </c>
      <c r="K70" s="124"/>
      <c r="L70" s="120"/>
      <c r="M70" s="115" t="str">
        <f>IF(B70&gt;1,VLOOKUP(B70,DB!$D$4:$F$800,3,0),"")</f>
        <v>IAT</v>
      </c>
      <c r="N70" s="171"/>
      <c r="O70" s="128" t="str">
        <f t="shared" si="34"/>
        <v/>
      </c>
      <c r="Q70" s="64" t="str">
        <f t="shared" si="35"/>
        <v/>
      </c>
      <c r="R70" s="64" t="str">
        <f t="shared" si="36"/>
        <v/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>PK-YGR</v>
      </c>
      <c r="X70" s="131" t="str">
        <f t="shared" si="6"/>
        <v>HK 800</v>
      </c>
      <c r="Y70" s="132" t="str">
        <f t="shared" si="7"/>
        <v>TRI MG</v>
      </c>
      <c r="Z70" s="104" t="b">
        <v>0</v>
      </c>
      <c r="AA70" s="64"/>
      <c r="AC70" s="133"/>
      <c r="AD70" s="133" t="str">
        <f t="shared" si="40"/>
        <v>06:20</v>
      </c>
      <c r="AE70" s="133" t="str">
        <f t="shared" si="41"/>
        <v>06:55</v>
      </c>
      <c r="AF70" s="248" t="s">
        <v>1180</v>
      </c>
    </row>
    <row r="71">
      <c r="A71" s="168">
        <v>54.0</v>
      </c>
      <c r="B71" s="168" t="s">
        <v>888</v>
      </c>
      <c r="C71" s="146" t="str">
        <f>IF(B71&gt;1,VLOOKUP(B71,DB!$D$4:$E$800,2,0),"")</f>
        <v>EMB 135</v>
      </c>
      <c r="D71" s="494" t="s">
        <v>1438</v>
      </c>
      <c r="E71" s="408" t="b">
        <v>1</v>
      </c>
      <c r="F71" s="148"/>
      <c r="G71" s="190" t="b">
        <v>0</v>
      </c>
      <c r="H71" s="228" t="s">
        <v>1143</v>
      </c>
      <c r="I71" s="221" t="s">
        <v>1193</v>
      </c>
      <c r="J71" s="153" t="str">
        <f>IF(L71&gt;1,VLOOKUP(L71,DB!$A$4:$B$500,2,0),"")</f>
        <v/>
      </c>
      <c r="K71" s="169"/>
      <c r="L71" s="150"/>
      <c r="M71" s="168" t="s">
        <v>759</v>
      </c>
      <c r="N71" s="211"/>
      <c r="O71" s="155" t="str">
        <f t="shared" si="34"/>
        <v>RON</v>
      </c>
      <c r="Q71" s="64" t="str">
        <f t="shared" si="35"/>
        <v>SA06</v>
      </c>
      <c r="R71" s="64" t="str">
        <f t="shared" si="36"/>
        <v>RON</v>
      </c>
      <c r="S71" s="64" t="str">
        <f t="shared" si="37"/>
        <v>EMB 135</v>
      </c>
      <c r="T71" s="64" t="str">
        <f t="shared" si="38"/>
        <v>PK-RSS</v>
      </c>
      <c r="U71" s="64" t="str">
        <f t="shared" si="39"/>
        <v>PTN</v>
      </c>
      <c r="V71" s="158" t="s">
        <v>1160</v>
      </c>
      <c r="W71" s="159" t="str">
        <f t="shared" si="5"/>
        <v>N-38SV</v>
      </c>
      <c r="X71" s="160" t="str">
        <f t="shared" si="6"/>
        <v>LJ 60</v>
      </c>
      <c r="Y71" s="161" t="str">
        <f t="shared" si="7"/>
        <v>B. G. S.</v>
      </c>
      <c r="Z71" s="104" t="b">
        <v>0</v>
      </c>
      <c r="AA71" s="64"/>
      <c r="AC71" s="133"/>
      <c r="AD71" s="133" t="str">
        <f t="shared" si="40"/>
        <v>06:34</v>
      </c>
      <c r="AE71" s="133" t="str">
        <f t="shared" si="41"/>
        <v>-</v>
      </c>
      <c r="AF71" s="249"/>
      <c r="AG71" s="249"/>
      <c r="AH71" s="249"/>
      <c r="AI71" s="249"/>
      <c r="AJ71" s="249"/>
      <c r="AK71" s="249"/>
      <c r="AL71" s="249"/>
      <c r="AM71" s="249"/>
    </row>
    <row r="72" hidden="1">
      <c r="A72" s="115">
        <v>55.0</v>
      </c>
      <c r="B72" s="115" t="s">
        <v>852</v>
      </c>
      <c r="C72" s="117" t="str">
        <f>IF(B72&gt;1,VLOOKUP(B72,DB!$D$4:$E$800,2,0),"")</f>
        <v>GLEX</v>
      </c>
      <c r="D72" s="496" t="s">
        <v>1439</v>
      </c>
      <c r="E72" s="481" t="b">
        <v>1</v>
      </c>
      <c r="F72" s="233">
        <v>0.32684422453166917</v>
      </c>
      <c r="G72" s="234" t="b">
        <v>1</v>
      </c>
      <c r="H72" s="235" t="s">
        <v>1081</v>
      </c>
      <c r="I72" s="219" t="s">
        <v>1194</v>
      </c>
      <c r="J72" s="120" t="s">
        <v>1440</v>
      </c>
      <c r="K72" s="236"/>
      <c r="L72" s="227"/>
      <c r="M72" s="115" t="s">
        <v>1138</v>
      </c>
      <c r="N72" s="171"/>
      <c r="O72" s="128" t="str">
        <f t="shared" si="34"/>
        <v/>
      </c>
      <c r="Q72" s="64" t="str">
        <f t="shared" si="35"/>
        <v/>
      </c>
      <c r="R72" s="64" t="str">
        <f t="shared" si="36"/>
        <v/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/>
      </c>
      <c r="X72" s="131" t="str">
        <f t="shared" si="6"/>
        <v/>
      </c>
      <c r="Y72" s="132" t="str">
        <f t="shared" si="7"/>
        <v/>
      </c>
      <c r="Z72" s="104" t="b">
        <v>0</v>
      </c>
      <c r="AA72" s="64"/>
      <c r="AC72" s="133"/>
      <c r="AD72" s="133" t="str">
        <f t="shared" si="40"/>
        <v>06:26</v>
      </c>
      <c r="AE72" s="133">
        <f t="shared" si="41"/>
        <v>0.3268442245</v>
      </c>
      <c r="AF72" s="248" t="s">
        <v>1181</v>
      </c>
      <c r="AI72" s="248" t="s">
        <v>1182</v>
      </c>
      <c r="AL72" s="248" t="s">
        <v>1183</v>
      </c>
    </row>
    <row r="73" hidden="1">
      <c r="A73" s="168">
        <v>56.0</v>
      </c>
      <c r="B73" s="168" t="s">
        <v>696</v>
      </c>
      <c r="C73" s="146" t="str">
        <f>IF(B73&gt;1,VLOOKUP(B73,DB!$D$4:$E$800,2,0),"")</f>
        <v>EMB 135</v>
      </c>
      <c r="D73" s="494" t="s">
        <v>1441</v>
      </c>
      <c r="E73" s="408" t="b">
        <v>1</v>
      </c>
      <c r="F73" s="148">
        <v>0.3076503935153596</v>
      </c>
      <c r="G73" s="190" t="b">
        <v>1</v>
      </c>
      <c r="H73" s="228" t="s">
        <v>1087</v>
      </c>
      <c r="I73" s="221" t="s">
        <v>1085</v>
      </c>
      <c r="J73" s="150" t="s">
        <v>1217</v>
      </c>
      <c r="K73" s="169"/>
      <c r="L73" s="150"/>
      <c r="M73" s="168" t="str">
        <f>IF(B73&gt;1,VLOOKUP(B73,DB!$D$4:$F$800,3,0),"")</f>
        <v>IAT</v>
      </c>
      <c r="N73" s="170"/>
      <c r="O73" s="155" t="str">
        <f t="shared" si="34"/>
        <v/>
      </c>
      <c r="Q73" s="64" t="str">
        <f t="shared" si="35"/>
        <v/>
      </c>
      <c r="R73" s="64" t="str">
        <f t="shared" si="36"/>
        <v/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>N-2409K</v>
      </c>
      <c r="X73" s="160" t="str">
        <f t="shared" si="6"/>
        <v>HK 800</v>
      </c>
      <c r="Y73" s="161" t="str">
        <f t="shared" si="7"/>
        <v>TAS</v>
      </c>
      <c r="Z73" s="104" t="b">
        <v>0</v>
      </c>
      <c r="AA73" s="64"/>
      <c r="AC73" s="133"/>
      <c r="AD73" s="133" t="str">
        <f t="shared" si="40"/>
        <v>06:57</v>
      </c>
      <c r="AE73" s="133">
        <f t="shared" si="41"/>
        <v>0.3076503935</v>
      </c>
      <c r="AF73" s="249"/>
      <c r="AG73" s="249"/>
      <c r="AH73" s="249"/>
      <c r="AI73" s="249"/>
      <c r="AJ73" s="249"/>
      <c r="AK73" s="249"/>
      <c r="AL73" s="249"/>
      <c r="AM73" s="249"/>
    </row>
    <row r="74" hidden="1">
      <c r="A74" s="115">
        <v>57.0</v>
      </c>
      <c r="B74" s="115" t="s">
        <v>746</v>
      </c>
      <c r="C74" s="117" t="str">
        <f>IF(B74&gt;1,VLOOKUP(B74,DB!$D$4:$E$800,2,0),"")</f>
        <v>G VI</v>
      </c>
      <c r="D74" s="495" t="s">
        <v>1442</v>
      </c>
      <c r="E74" s="463" t="b">
        <v>1</v>
      </c>
      <c r="F74" s="119">
        <v>0.30299478009692393</v>
      </c>
      <c r="G74" s="192" t="b">
        <v>1</v>
      </c>
      <c r="H74" s="230" t="s">
        <v>1088</v>
      </c>
      <c r="I74" s="219" t="s">
        <v>1171</v>
      </c>
      <c r="J74" s="120" t="s">
        <v>1230</v>
      </c>
      <c r="K74" s="124"/>
      <c r="L74" s="120" t="s">
        <v>1271</v>
      </c>
      <c r="M74" s="115" t="str">
        <f>IF(B74&gt;1,VLOOKUP(B74,DB!$D$4:$F$800,3,0),"")</f>
        <v>PREMI</v>
      </c>
      <c r="N74" s="171"/>
      <c r="O74" s="128" t="str">
        <f t="shared" si="34"/>
        <v/>
      </c>
      <c r="Q74" s="64" t="str">
        <f t="shared" si="35"/>
        <v/>
      </c>
      <c r="R74" s="64" t="str">
        <f t="shared" si="36"/>
        <v/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>PK-CEO</v>
      </c>
      <c r="X74" s="131" t="str">
        <f t="shared" si="6"/>
        <v>HK 800</v>
      </c>
      <c r="Y74" s="132" t="str">
        <f t="shared" si="7"/>
        <v>JETSET</v>
      </c>
      <c r="Z74" s="104" t="b">
        <v>0</v>
      </c>
      <c r="AA74" s="64"/>
      <c r="AC74" s="133"/>
      <c r="AD74" s="133" t="str">
        <f t="shared" si="40"/>
        <v>06:51</v>
      </c>
      <c r="AE74" s="133">
        <f t="shared" si="41"/>
        <v>0.3029947801</v>
      </c>
      <c r="AF74" s="249"/>
      <c r="AG74" s="249"/>
      <c r="AH74" s="249"/>
      <c r="AI74" s="249"/>
      <c r="AJ74" s="249"/>
      <c r="AK74" s="249"/>
      <c r="AL74" s="249"/>
      <c r="AM74" s="249"/>
    </row>
    <row r="75" hidden="1">
      <c r="A75" s="168">
        <v>58.0</v>
      </c>
      <c r="B75" s="168" t="s">
        <v>776</v>
      </c>
      <c r="C75" s="146" t="str">
        <f>IF(B75&gt;1,VLOOKUP(B75,DB!$D$4:$E$800,2,0),"")</f>
        <v>C 208</v>
      </c>
      <c r="D75" s="259">
        <v>0.3229128587990999</v>
      </c>
      <c r="E75" s="408" t="b">
        <v>1</v>
      </c>
      <c r="F75" s="148">
        <v>0.3375</v>
      </c>
      <c r="G75" s="190" t="b">
        <v>1</v>
      </c>
      <c r="H75" s="228" t="s">
        <v>1075</v>
      </c>
      <c r="I75" s="152" t="str">
        <f>IF(K75&gt;1,VLOOKUP(K75,DB!$A$4:$B$500,2,0),"")</f>
        <v>WICN</v>
      </c>
      <c r="J75" s="153" t="str">
        <f>IF(L75&gt;1,VLOOKUP(L75,DB!$A$4:$B$500,2,0),"")</f>
        <v>WICN</v>
      </c>
      <c r="K75" s="169" t="s">
        <v>602</v>
      </c>
      <c r="L75" s="150" t="s">
        <v>600</v>
      </c>
      <c r="M75" s="168" t="str">
        <f>IF(B75&gt;1,VLOOKUP(B75,DB!$D$4:$F$800,3,0),"")</f>
        <v>SUSI AIR</v>
      </c>
      <c r="N75" s="211"/>
      <c r="O75" s="155" t="str">
        <f t="shared" si="34"/>
        <v/>
      </c>
      <c r="Q75" s="64" t="str">
        <f t="shared" si="35"/>
        <v/>
      </c>
      <c r="R75" s="64" t="str">
        <f t="shared" si="36"/>
        <v/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>
        <f t="shared" si="40"/>
        <v>0.3229128588</v>
      </c>
      <c r="AE75" s="133">
        <f t="shared" si="41"/>
        <v>0.3375</v>
      </c>
      <c r="AF75" s="249"/>
      <c r="AG75" s="249"/>
      <c r="AH75" s="249"/>
      <c r="AI75" s="249"/>
      <c r="AJ75" s="249"/>
      <c r="AK75" s="249"/>
      <c r="AL75" s="249"/>
      <c r="AM75" s="249"/>
    </row>
    <row r="76" hidden="1">
      <c r="A76" s="115">
        <v>59.0</v>
      </c>
      <c r="B76" s="115" t="s">
        <v>305</v>
      </c>
      <c r="C76" s="117" t="str">
        <f>IF(B76&gt;1,VLOOKUP(B76,DB!$D$4:$E$800,2,0),"")</f>
        <v>A 320</v>
      </c>
      <c r="D76" s="252">
        <v>0.33819444444444446</v>
      </c>
      <c r="E76" s="463" t="b">
        <v>1</v>
      </c>
      <c r="F76" s="119">
        <v>0.3863649074046407</v>
      </c>
      <c r="G76" s="192" t="b">
        <v>1</v>
      </c>
      <c r="H76" s="230" t="s">
        <v>1078</v>
      </c>
      <c r="I76" s="122" t="str">
        <f>IF(K76&gt;1,VLOOKUP(K76,DB!$A$4:$B$500,2,0),"")</f>
        <v>WIBB</v>
      </c>
      <c r="J76" s="123" t="str">
        <f>IF(L76&gt;1,VLOOKUP(L76,DB!$A$4:$B$500,2,0),"")</f>
        <v>WADD</v>
      </c>
      <c r="K76" s="124" t="s">
        <v>179</v>
      </c>
      <c r="L76" s="120" t="s">
        <v>192</v>
      </c>
      <c r="M76" s="115" t="str">
        <f>IF(B76&gt;1,VLOOKUP(B76,DB!$D$4:$F$800,3,0),"")</f>
        <v>BATIK AIR</v>
      </c>
      <c r="N76" s="220"/>
      <c r="O76" s="128" t="str">
        <f t="shared" si="34"/>
        <v/>
      </c>
      <c r="Q76" s="64" t="str">
        <f t="shared" si="35"/>
        <v/>
      </c>
      <c r="R76" s="64" t="str">
        <f t="shared" si="36"/>
        <v/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>
        <f t="shared" si="40"/>
        <v>0.3381944444</v>
      </c>
      <c r="AE76" s="133">
        <f t="shared" si="41"/>
        <v>0.3863649074</v>
      </c>
      <c r="AF76" s="249"/>
      <c r="AG76" s="249"/>
      <c r="AH76" s="249"/>
      <c r="AI76" s="249"/>
      <c r="AJ76" s="249"/>
      <c r="AK76" s="249"/>
      <c r="AL76" s="249"/>
      <c r="AM76" s="249"/>
    </row>
    <row r="77" hidden="1">
      <c r="A77" s="168">
        <v>60.0</v>
      </c>
      <c r="B77" s="168" t="s">
        <v>297</v>
      </c>
      <c r="C77" s="146" t="str">
        <f>IF(B77&gt;1,VLOOKUP(B77,DB!$D$4:$E$800,2,0),"")</f>
        <v>A 320</v>
      </c>
      <c r="D77" s="259">
        <v>0.3458333333333333</v>
      </c>
      <c r="E77" s="408" t="b">
        <v>1</v>
      </c>
      <c r="F77" s="148">
        <v>0.4097222222222222</v>
      </c>
      <c r="G77" s="190" t="b">
        <v>1</v>
      </c>
      <c r="H77" s="228" t="s">
        <v>1079</v>
      </c>
      <c r="I77" s="152" t="str">
        <f>IF(K77&gt;1,VLOOKUP(K77,DB!$A$4:$B$500,2,0),"")</f>
        <v>WIPP</v>
      </c>
      <c r="J77" s="153" t="str">
        <f>IF(L77&gt;1,VLOOKUP(L77,DB!$A$4:$B$500,2,0),"")</f>
        <v>WAHS</v>
      </c>
      <c r="K77" s="169" t="s">
        <v>163</v>
      </c>
      <c r="L77" s="150" t="s">
        <v>258</v>
      </c>
      <c r="M77" s="168" t="str">
        <f>IF(B77&gt;1,VLOOKUP(B77,DB!$D$4:$F$800,3,0),"")</f>
        <v>BATIK AIR</v>
      </c>
      <c r="N77" s="200"/>
      <c r="O77" s="155" t="str">
        <f t="shared" si="34"/>
        <v/>
      </c>
      <c r="Q77" s="64" t="str">
        <f t="shared" si="35"/>
        <v/>
      </c>
      <c r="R77" s="64" t="str">
        <f t="shared" si="36"/>
        <v/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>
        <f t="shared" si="40"/>
        <v>0.3458333333</v>
      </c>
      <c r="AE77" s="133">
        <f t="shared" si="41"/>
        <v>0.4097222222</v>
      </c>
      <c r="AF77" s="250" t="s">
        <v>1187</v>
      </c>
      <c r="AI77" s="251" t="s">
        <v>1095</v>
      </c>
      <c r="AL77" s="251" t="s">
        <v>1219</v>
      </c>
    </row>
    <row r="78" hidden="1">
      <c r="A78" s="115">
        <v>61.0</v>
      </c>
      <c r="B78" s="115" t="s">
        <v>827</v>
      </c>
      <c r="C78" s="117" t="str">
        <f>IF(B78&gt;1,VLOOKUP(B78,DB!$D$4:$E$800,2,0),"")</f>
        <v>B 733</v>
      </c>
      <c r="D78" s="252">
        <v>0.35347222222222224</v>
      </c>
      <c r="E78" s="463" t="b">
        <v>1</v>
      </c>
      <c r="F78" s="119">
        <v>0.43819444444444444</v>
      </c>
      <c r="G78" s="192" t="b">
        <v>1</v>
      </c>
      <c r="H78" s="230" t="s">
        <v>1101</v>
      </c>
      <c r="I78" s="122" t="str">
        <f>IF(K78&gt;1,VLOOKUP(K78,DB!$A$4:$B$500,2,0),"")</f>
        <v>WAMM</v>
      </c>
      <c r="J78" s="123" t="str">
        <f>IF(L78&gt;1,VLOOKUP(L78,DB!$A$4:$B$500,2,0),"")</f>
        <v>WAOO</v>
      </c>
      <c r="K78" s="124" t="s">
        <v>361</v>
      </c>
      <c r="L78" s="120" t="s">
        <v>341</v>
      </c>
      <c r="M78" s="115" t="str">
        <f>IF(B78&gt;1,VLOOKUP(B78,DB!$D$4:$F$800,3,0),"")</f>
        <v>TRIGANA</v>
      </c>
      <c r="N78" s="193"/>
      <c r="O78" s="128" t="str">
        <f t="shared" si="34"/>
        <v/>
      </c>
      <c r="P78" s="253"/>
      <c r="Q78" s="64" t="str">
        <f t="shared" si="35"/>
        <v/>
      </c>
      <c r="R78" s="64" t="str">
        <f t="shared" si="36"/>
        <v/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>
        <f t="shared" si="40"/>
        <v>0.3534722222</v>
      </c>
      <c r="AE78" s="133">
        <f t="shared" si="41"/>
        <v>0.4381944444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 hidden="1">
      <c r="A79" s="168">
        <v>62.0</v>
      </c>
      <c r="B79" s="168" t="s">
        <v>1066</v>
      </c>
      <c r="C79" s="146" t="str">
        <f>IF(B79&gt;1,VLOOKUP(B79,DB!$D$4:$E$800,2,0),"")</f>
        <v>B 752</v>
      </c>
      <c r="D79" s="259">
        <v>0.33819444444444446</v>
      </c>
      <c r="E79" s="408" t="b">
        <v>1</v>
      </c>
      <c r="F79" s="148">
        <v>0.4527777777777778</v>
      </c>
      <c r="G79" s="190" t="b">
        <v>1</v>
      </c>
      <c r="H79" s="228" t="s">
        <v>1100</v>
      </c>
      <c r="I79" s="221" t="s">
        <v>1146</v>
      </c>
      <c r="J79" s="150" t="s">
        <v>1443</v>
      </c>
      <c r="K79" s="169"/>
      <c r="L79" s="150"/>
      <c r="M79" s="168" t="s">
        <v>1168</v>
      </c>
      <c r="N79" s="200"/>
      <c r="O79" s="155" t="str">
        <f t="shared" si="34"/>
        <v/>
      </c>
      <c r="Q79" s="64" t="str">
        <f t="shared" si="35"/>
        <v/>
      </c>
      <c r="R79" s="64" t="str">
        <f t="shared" si="36"/>
        <v/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>PK-DAS</v>
      </c>
      <c r="X79" s="102" t="str">
        <f t="shared" si="6"/>
        <v>BELL 412</v>
      </c>
      <c r="Y79" s="103" t="str">
        <f t="shared" si="7"/>
        <v>DERAZONA</v>
      </c>
      <c r="Z79" s="104" t="b">
        <v>0</v>
      </c>
      <c r="AA79" s="64"/>
      <c r="AC79" s="133"/>
      <c r="AD79" s="133">
        <f t="shared" si="40"/>
        <v>0.3381944444</v>
      </c>
      <c r="AE79" s="133">
        <f t="shared" si="41"/>
        <v>0.4527777778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 hidden="1">
      <c r="A80" s="115">
        <v>63.0</v>
      </c>
      <c r="B80" s="115" t="s">
        <v>186</v>
      </c>
      <c r="C80" s="117" t="str">
        <f>IF(B80&gt;1,VLOOKUP(B80,DB!$D$4:$E$800,2,0),"")</f>
        <v>A 320</v>
      </c>
      <c r="D80" s="252">
        <v>0.3645833333333333</v>
      </c>
      <c r="E80" s="463" t="b">
        <v>1</v>
      </c>
      <c r="F80" s="119">
        <v>0.39495504630031064</v>
      </c>
      <c r="G80" s="192" t="b">
        <v>1</v>
      </c>
      <c r="H80" s="230" t="s">
        <v>1084</v>
      </c>
      <c r="I80" s="122" t="str">
        <f>IF(K80&gt;1,VLOOKUP(K80,DB!$A$4:$B$500,2,0),"")</f>
        <v>WARR</v>
      </c>
      <c r="J80" s="123" t="str">
        <f>IF(L80&gt;1,VLOOKUP(L80,DB!$A$4:$B$500,2,0),"")</f>
        <v>WARR</v>
      </c>
      <c r="K80" s="124" t="s">
        <v>206</v>
      </c>
      <c r="L80" s="120" t="s">
        <v>220</v>
      </c>
      <c r="M80" s="115" t="str">
        <f>IF(B80&gt;1,VLOOKUP(B80,DB!$D$4:$F$800,3,0),"")</f>
        <v>BATIK AIR</v>
      </c>
      <c r="N80" s="193"/>
      <c r="O80" s="128" t="str">
        <f t="shared" si="34"/>
        <v/>
      </c>
      <c r="Q80" s="64" t="str">
        <f t="shared" si="35"/>
        <v/>
      </c>
      <c r="R80" s="64" t="str">
        <f t="shared" si="36"/>
        <v/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>
        <f t="shared" si="40"/>
        <v>0.3645833333</v>
      </c>
      <c r="AE80" s="133">
        <f t="shared" si="41"/>
        <v>0.3949550463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 hidden="1">
      <c r="A81" s="168">
        <v>64.0</v>
      </c>
      <c r="B81" s="168" t="s">
        <v>340</v>
      </c>
      <c r="C81" s="146" t="str">
        <f>IF(B81&gt;1,VLOOKUP(B81,DB!$D$4:$E$800,2,0),"")</f>
        <v>ATR 72</v>
      </c>
      <c r="D81" s="259">
        <v>0.38472222222222224</v>
      </c>
      <c r="E81" s="408" t="b">
        <v>1</v>
      </c>
      <c r="F81" s="148">
        <v>0.40735096065327525</v>
      </c>
      <c r="G81" s="190" t="b">
        <v>1</v>
      </c>
      <c r="H81" s="228" t="s">
        <v>1087</v>
      </c>
      <c r="I81" s="152" t="str">
        <f>IF(K81&gt;1,VLOOKUP(K81,DB!$A$4:$B$500,2,0),"")</f>
        <v>WAHH</v>
      </c>
      <c r="J81" s="153" t="str">
        <f>IF(L81&gt;1,VLOOKUP(L81,DB!$A$4:$B$500,2,0),"")</f>
        <v>WAHH</v>
      </c>
      <c r="K81" s="169" t="s">
        <v>531</v>
      </c>
      <c r="L81" s="150" t="s">
        <v>537</v>
      </c>
      <c r="M81" s="168" t="str">
        <f>IF(B81&gt;1,VLOOKUP(B81,DB!$D$4:$F$800,3,0),"")</f>
        <v>CITILINK</v>
      </c>
      <c r="N81" s="211"/>
      <c r="O81" s="155" t="str">
        <f t="shared" si="34"/>
        <v/>
      </c>
      <c r="Q81" s="64" t="str">
        <f t="shared" si="35"/>
        <v/>
      </c>
      <c r="R81" s="64" t="str">
        <f t="shared" si="36"/>
        <v/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>
        <f t="shared" si="40"/>
        <v>0.3847222222</v>
      </c>
      <c r="AE81" s="133">
        <f t="shared" si="41"/>
        <v>0.4073509607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 hidden="1">
      <c r="A82" s="115">
        <v>65.0</v>
      </c>
      <c r="B82" s="115" t="s">
        <v>425</v>
      </c>
      <c r="C82" s="117" t="str">
        <f>IF(B82&gt;1,VLOOKUP(B82,DB!$D$4:$E$800,2,0),"")</f>
        <v>A 320</v>
      </c>
      <c r="D82" s="252">
        <v>0.39375</v>
      </c>
      <c r="E82" s="463" t="b">
        <v>1</v>
      </c>
      <c r="F82" s="119">
        <v>0.4486111111111111</v>
      </c>
      <c r="G82" s="192" t="b">
        <v>1</v>
      </c>
      <c r="H82" s="230" t="s">
        <v>1092</v>
      </c>
      <c r="I82" s="122" t="str">
        <f>IF(K82&gt;1,VLOOKUP(K82,DB!$A$4:$B$500,2,0),"")</f>
        <v>WARR</v>
      </c>
      <c r="J82" s="123" t="str">
        <f>IF(L82&gt;1,VLOOKUP(L82,DB!$A$4:$B$500,2,0),"")</f>
        <v>WAHI</v>
      </c>
      <c r="K82" s="124" t="s">
        <v>497</v>
      </c>
      <c r="L82" s="120" t="s">
        <v>467</v>
      </c>
      <c r="M82" s="115" t="str">
        <f>IF(B82&gt;1,VLOOKUP(B82,DB!$D$4:$F$800,3,0),"")</f>
        <v>CITILINK</v>
      </c>
      <c r="N82" s="260"/>
      <c r="O82" s="128" t="str">
        <f t="shared" si="34"/>
        <v/>
      </c>
      <c r="Q82" s="64" t="str">
        <f t="shared" si="35"/>
        <v/>
      </c>
      <c r="R82" s="64" t="str">
        <f t="shared" si="36"/>
        <v/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>T7-GBS</v>
      </c>
      <c r="X82" s="239" t="str">
        <f t="shared" si="6"/>
        <v>EMB 135</v>
      </c>
      <c r="Y82" s="240" t="str">
        <f t="shared" si="7"/>
        <v>KARISMA</v>
      </c>
      <c r="Z82" s="104" t="b">
        <v>0</v>
      </c>
      <c r="AA82" s="64"/>
      <c r="AC82" s="133"/>
      <c r="AD82" s="133">
        <f t="shared" si="40"/>
        <v>0.39375</v>
      </c>
      <c r="AE82" s="133">
        <f t="shared" si="41"/>
        <v>0.4486111111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 t="s">
        <v>299</v>
      </c>
      <c r="C83" s="146" t="str">
        <f>IF(B83&gt;1,VLOOKUP(B83,DB!$D$4:$E$800,2,0),"")</f>
        <v>A 320</v>
      </c>
      <c r="D83" s="259">
        <v>0.4</v>
      </c>
      <c r="E83" s="231" t="b">
        <v>0</v>
      </c>
      <c r="F83" s="148"/>
      <c r="G83" s="190" t="b">
        <v>0</v>
      </c>
      <c r="H83" s="228" t="s">
        <v>1096</v>
      </c>
      <c r="I83" s="221" t="s">
        <v>638</v>
      </c>
      <c r="J83" s="153" t="str">
        <f>IF(L83&gt;1,VLOOKUP(L83,DB!$A$4:$B$500,2,0),"")</f>
        <v/>
      </c>
      <c r="K83" s="169" t="s">
        <v>1444</v>
      </c>
      <c r="L83" s="150"/>
      <c r="M83" s="168" t="str">
        <f>IF(B83&gt;1,VLOOKUP(B83,DB!$D$4:$F$800,3,0),"")</f>
        <v>BATIK AIR</v>
      </c>
      <c r="N83" s="200"/>
      <c r="O83" s="155" t="str">
        <f t="shared" si="34"/>
        <v>RON</v>
      </c>
      <c r="Q83" s="64" t="str">
        <f t="shared" si="35"/>
        <v>B4</v>
      </c>
      <c r="R83" s="64" t="str">
        <f t="shared" si="36"/>
        <v>RON</v>
      </c>
      <c r="S83" s="64" t="str">
        <f t="shared" si="37"/>
        <v>A 320</v>
      </c>
      <c r="T83" s="64" t="str">
        <f t="shared" si="38"/>
        <v>PK-LUQ</v>
      </c>
      <c r="U83" s="64" t="str">
        <f t="shared" si="39"/>
        <v>BATIK AIR</v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>
        <f t="shared" si="40"/>
        <v>0.4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 t="s">
        <v>31</v>
      </c>
      <c r="C84" s="117" t="str">
        <f>IF(B84&gt;1,VLOOKUP(B84,DB!$D$4:$E$800,2,0),"")</f>
        <v>B 734</v>
      </c>
      <c r="D84" s="252">
        <v>0.36338392361358274</v>
      </c>
      <c r="E84" s="463" t="b">
        <v>1</v>
      </c>
      <c r="F84" s="119"/>
      <c r="G84" s="192" t="b">
        <v>0</v>
      </c>
      <c r="H84" s="230" t="s">
        <v>1093</v>
      </c>
      <c r="I84" s="219" t="s">
        <v>1141</v>
      </c>
      <c r="J84" s="123" t="str">
        <f>IF(L84&gt;1,VLOOKUP(L84,DB!$A$4:$B$500,2,0),"")</f>
        <v/>
      </c>
      <c r="K84" s="124"/>
      <c r="L84" s="120"/>
      <c r="M84" s="115" t="str">
        <f>IF(B84&gt;1,VLOOKUP(B84,DB!$D$4:$F$800,3,0),"")</f>
        <v>B. B. N.</v>
      </c>
      <c r="N84" s="220"/>
      <c r="O84" s="128" t="str">
        <f t="shared" si="34"/>
        <v>RON</v>
      </c>
      <c r="Q84" s="64" t="str">
        <f t="shared" si="35"/>
        <v>B11</v>
      </c>
      <c r="R84" s="64" t="str">
        <f t="shared" si="36"/>
        <v>RON</v>
      </c>
      <c r="S84" s="64" t="str">
        <f t="shared" si="37"/>
        <v>B 734</v>
      </c>
      <c r="T84" s="64" t="str">
        <f t="shared" si="38"/>
        <v>PK-BBJ</v>
      </c>
      <c r="U84" s="64" t="str">
        <f t="shared" si="39"/>
        <v>B. B. N.</v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>
        <f t="shared" si="40"/>
        <v>0.3633839236</v>
      </c>
      <c r="AE84" s="133" t="str">
        <f t="shared" si="41"/>
        <v>-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 t="s">
        <v>833</v>
      </c>
      <c r="C85" s="146" t="str">
        <f>IF(B85&gt;1,VLOOKUP(B85,DB!$D$4:$E$800,2,0),"")</f>
        <v>B 733</v>
      </c>
      <c r="D85" s="259">
        <v>0.4097222222222222</v>
      </c>
      <c r="E85" s="408" t="b">
        <v>1</v>
      </c>
      <c r="F85" s="148"/>
      <c r="G85" s="190" t="b">
        <v>0</v>
      </c>
      <c r="H85" s="228" t="s">
        <v>1085</v>
      </c>
      <c r="I85" s="152" t="str">
        <f>IF(K85&gt;1,VLOOKUP(K85,DB!$A$4:$B$500,2,0),"")</f>
        <v>WIOO</v>
      </c>
      <c r="J85" s="153" t="str">
        <f>IF(L85&gt;1,VLOOKUP(L85,DB!$A$4:$B$500,2,0),"")</f>
        <v/>
      </c>
      <c r="K85" s="169" t="s">
        <v>384</v>
      </c>
      <c r="L85" s="150"/>
      <c r="M85" s="168" t="str">
        <f>IF(B85&gt;1,VLOOKUP(B85,DB!$D$4:$F$800,3,0),"")</f>
        <v>TRIGANA</v>
      </c>
      <c r="N85" s="211"/>
      <c r="O85" s="155" t="str">
        <f t="shared" si="34"/>
        <v>RON</v>
      </c>
      <c r="Q85" s="64" t="str">
        <f t="shared" si="35"/>
        <v>B9</v>
      </c>
      <c r="R85" s="64" t="str">
        <f t="shared" si="36"/>
        <v>RON</v>
      </c>
      <c r="S85" s="64" t="str">
        <f t="shared" si="37"/>
        <v>B 733</v>
      </c>
      <c r="T85" s="64" t="str">
        <f t="shared" si="38"/>
        <v>PK-YST</v>
      </c>
      <c r="U85" s="64" t="str">
        <f t="shared" si="39"/>
        <v>TRIGANA</v>
      </c>
      <c r="V85" s="158" t="s">
        <v>1195</v>
      </c>
      <c r="W85" s="159" t="str">
        <f t="shared" si="5"/>
        <v>PK-KAS</v>
      </c>
      <c r="X85" s="160" t="str">
        <f t="shared" si="6"/>
        <v>CL 850</v>
      </c>
      <c r="Y85" s="161" t="str">
        <f t="shared" si="7"/>
        <v>JETSET</v>
      </c>
      <c r="Z85" s="104" t="b">
        <v>0</v>
      </c>
      <c r="AA85" s="64"/>
      <c r="AC85" s="133"/>
      <c r="AD85" s="133">
        <f t="shared" si="40"/>
        <v>0.4097222222</v>
      </c>
      <c r="AE85" s="133" t="str">
        <f t="shared" si="41"/>
        <v>-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 t="s">
        <v>823</v>
      </c>
      <c r="C86" s="117" t="str">
        <f>IF(B86&gt;1,VLOOKUP(B86,DB!$D$4:$E$800,2,0),"")</f>
        <v>B 733</v>
      </c>
      <c r="D86" s="252">
        <v>0.4326388888888889</v>
      </c>
      <c r="E86" s="463" t="b">
        <v>1</v>
      </c>
      <c r="F86" s="119"/>
      <c r="G86" s="192" t="b">
        <v>0</v>
      </c>
      <c r="H86" s="230" t="s">
        <v>1088</v>
      </c>
      <c r="I86" s="122" t="str">
        <f>IF(K86&gt;1,VLOOKUP(K86,DB!$A$4:$B$500,2,0),"")</f>
        <v>WAGG</v>
      </c>
      <c r="J86" s="123" t="str">
        <f>IF(L86&gt;1,VLOOKUP(L86,DB!$A$4:$B$500,2,0),"")</f>
        <v/>
      </c>
      <c r="K86" s="124" t="s">
        <v>304</v>
      </c>
      <c r="L86" s="120"/>
      <c r="M86" s="115" t="str">
        <f>IF(B86&gt;1,VLOOKUP(B86,DB!$D$4:$F$800,3,0),"")</f>
        <v>TRIGANA</v>
      </c>
      <c r="N86" s="193"/>
      <c r="O86" s="128" t="str">
        <f t="shared" si="34"/>
        <v>RON</v>
      </c>
      <c r="Q86" s="64" t="str">
        <f t="shared" si="35"/>
        <v>B10</v>
      </c>
      <c r="R86" s="64" t="str">
        <f t="shared" si="36"/>
        <v>RON</v>
      </c>
      <c r="S86" s="64" t="str">
        <f t="shared" si="37"/>
        <v>B 733</v>
      </c>
      <c r="T86" s="64" t="str">
        <f t="shared" si="38"/>
        <v>PK-YRD</v>
      </c>
      <c r="U86" s="64" t="str">
        <f t="shared" si="39"/>
        <v>TRIGANA</v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>
        <f t="shared" si="40"/>
        <v>0.4326388889</v>
      </c>
      <c r="AE86" s="133" t="str">
        <f t="shared" si="41"/>
        <v>-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 t="s">
        <v>301</v>
      </c>
      <c r="C87" s="146" t="str">
        <f>IF(B87&gt;1,VLOOKUP(B87,DB!$D$4:$E$800,2,0),"")</f>
        <v>A 320</v>
      </c>
      <c r="D87" s="259">
        <v>0.37916666666666665</v>
      </c>
      <c r="E87" s="408" t="b">
        <v>1</v>
      </c>
      <c r="F87" s="148"/>
      <c r="G87" s="190" t="b">
        <v>0</v>
      </c>
      <c r="H87" s="228" t="s">
        <v>1080</v>
      </c>
      <c r="I87" s="221" t="s">
        <v>1145</v>
      </c>
      <c r="J87" s="153" t="str">
        <f>IF(L87&gt;1,VLOOKUP(L87,DB!$A$4:$B$500,2,0),"")</f>
        <v>WARR</v>
      </c>
      <c r="K87" s="169"/>
      <c r="L87" s="150" t="s">
        <v>216</v>
      </c>
      <c r="M87" s="168" t="str">
        <f>IF(B87&gt;1,VLOOKUP(B87,DB!$D$4:$F$800,3,0),"")</f>
        <v>BATIK AIR</v>
      </c>
      <c r="N87" s="211"/>
      <c r="O87" s="155" t="str">
        <f t="shared" si="34"/>
        <v>RON</v>
      </c>
      <c r="Q87" s="64" t="str">
        <f t="shared" si="35"/>
        <v>A3</v>
      </c>
      <c r="R87" s="64" t="str">
        <f t="shared" si="36"/>
        <v>RON</v>
      </c>
      <c r="S87" s="64" t="str">
        <f t="shared" si="37"/>
        <v>A 320</v>
      </c>
      <c r="T87" s="64" t="str">
        <f t="shared" si="38"/>
        <v>PK-LUR</v>
      </c>
      <c r="U87" s="64" t="str">
        <f t="shared" si="39"/>
        <v>BATIK AIR</v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>
        <f t="shared" si="40"/>
        <v>0.3791666667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 hidden="1">
      <c r="A88" s="115">
        <v>71.0</v>
      </c>
      <c r="B88" s="115" t="s">
        <v>379</v>
      </c>
      <c r="C88" s="117" t="str">
        <f>IF(B88&gt;1,VLOOKUP(B88,DB!$D$4:$E$800,2,0),"")</f>
        <v>A 320</v>
      </c>
      <c r="D88" s="264">
        <v>0.4388888888888889</v>
      </c>
      <c r="E88" s="481" t="b">
        <v>1</v>
      </c>
      <c r="F88" s="233">
        <v>0.4625</v>
      </c>
      <c r="G88" s="234" t="b">
        <v>1</v>
      </c>
      <c r="H88" s="235" t="s">
        <v>1084</v>
      </c>
      <c r="I88" s="122" t="str">
        <f>IF(K88&gt;1,VLOOKUP(K88,DB!$A$4:$B$500,2,0),"")</f>
        <v>WARR</v>
      </c>
      <c r="J88" s="123" t="str">
        <f>IF(L88&gt;1,VLOOKUP(L88,DB!$A$4:$B$500,2,0),"")</f>
        <v>WIPP</v>
      </c>
      <c r="K88" s="236" t="s">
        <v>489</v>
      </c>
      <c r="L88" s="227" t="s">
        <v>463</v>
      </c>
      <c r="M88" s="115" t="str">
        <f>IF(B88&gt;1,VLOOKUP(B88,DB!$D$4:$F$800,3,0),"")</f>
        <v>CITILINK</v>
      </c>
      <c r="N88" s="265"/>
      <c r="O88" s="128" t="str">
        <f t="shared" si="34"/>
        <v/>
      </c>
      <c r="Q88" s="64" t="str">
        <f t="shared" si="35"/>
        <v/>
      </c>
      <c r="R88" s="64" t="str">
        <f t="shared" si="36"/>
        <v/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>
        <f t="shared" si="40"/>
        <v>0.4388888889</v>
      </c>
      <c r="AE88" s="133">
        <f t="shared" si="41"/>
        <v>0.4625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 t="s">
        <v>522</v>
      </c>
      <c r="C89" s="146" t="str">
        <f>IF(B89&gt;1,VLOOKUP(B89,DB!$D$4:$E$800,2,0),"")</f>
        <v>BELL 412</v>
      </c>
      <c r="D89" s="259">
        <v>0.39148934027616633</v>
      </c>
      <c r="E89" s="408" t="b">
        <v>1</v>
      </c>
      <c r="F89" s="148"/>
      <c r="G89" s="190" t="b">
        <v>0</v>
      </c>
      <c r="H89" s="228" t="s">
        <v>1189</v>
      </c>
      <c r="I89" s="221" t="s">
        <v>638</v>
      </c>
      <c r="J89" s="153" t="str">
        <f>IF(L89&gt;1,VLOOKUP(L89,DB!$A$4:$B$500,2,0),"")</f>
        <v/>
      </c>
      <c r="K89" s="169"/>
      <c r="L89" s="150"/>
      <c r="M89" s="168" t="str">
        <f>IF(B89&gt;1,VLOOKUP(B89,DB!$D$4:$F$800,3,0),"")</f>
        <v>DERAZONA</v>
      </c>
      <c r="N89" s="200"/>
      <c r="O89" s="155" t="str">
        <f t="shared" si="34"/>
        <v>RON</v>
      </c>
      <c r="Q89" s="64" t="str">
        <f t="shared" si="35"/>
        <v>WR01</v>
      </c>
      <c r="R89" s="64" t="str">
        <f t="shared" si="36"/>
        <v>RON</v>
      </c>
      <c r="S89" s="64" t="str">
        <f t="shared" si="37"/>
        <v>BELL 412</v>
      </c>
      <c r="T89" s="64" t="str">
        <f t="shared" si="38"/>
        <v>PK-DAS</v>
      </c>
      <c r="U89" s="64" t="str">
        <f t="shared" si="39"/>
        <v>DERAZONA</v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>
        <f t="shared" si="40"/>
        <v>0.3914893403</v>
      </c>
      <c r="AE89" s="133" t="str">
        <f t="shared" si="41"/>
        <v>-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 t="s">
        <v>546</v>
      </c>
      <c r="C90" s="117" t="str">
        <f>IF(B90&gt;1,VLOOKUP(B90,DB!$D$4:$E$800,2,0),"")</f>
        <v>B 738</v>
      </c>
      <c r="D90" s="252">
        <v>0.4930555555555556</v>
      </c>
      <c r="E90" s="463" t="b">
        <v>1</v>
      </c>
      <c r="F90" s="119"/>
      <c r="G90" s="192" t="b">
        <v>0</v>
      </c>
      <c r="H90" s="230" t="s">
        <v>1087</v>
      </c>
      <c r="I90" s="122" t="str">
        <f>IF(K90&gt;1,VLOOKUP(K90,DB!$A$4:$B$500,2,0),"")</f>
        <v>WIMM</v>
      </c>
      <c r="J90" s="123" t="str">
        <f>IF(L90&gt;1,VLOOKUP(L90,DB!$A$4:$B$500,2,0),"")</f>
        <v>WARR</v>
      </c>
      <c r="K90" s="124" t="s">
        <v>73</v>
      </c>
      <c r="L90" s="120" t="s">
        <v>74</v>
      </c>
      <c r="M90" s="115" t="str">
        <f>IF(B90&gt;1,VLOOKUP(B90,DB!$D$4:$F$800,3,0),"")</f>
        <v>GARUDA</v>
      </c>
      <c r="N90" s="193"/>
      <c r="O90" s="128" t="str">
        <f t="shared" si="34"/>
        <v>RON</v>
      </c>
      <c r="Q90" s="64" t="str">
        <f t="shared" si="35"/>
        <v>B2</v>
      </c>
      <c r="R90" s="64" t="str">
        <f t="shared" si="36"/>
        <v>RON</v>
      </c>
      <c r="S90" s="64" t="str">
        <f t="shared" si="37"/>
        <v>B 738</v>
      </c>
      <c r="T90" s="64" t="str">
        <f t="shared" si="38"/>
        <v>PK-GFJ</v>
      </c>
      <c r="U90" s="64" t="str">
        <f t="shared" si="39"/>
        <v>GARUDA</v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>
        <f t="shared" si="40"/>
        <v>0.4930555556</v>
      </c>
      <c r="AE90" s="133" t="str">
        <f t="shared" si="41"/>
        <v>-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 t="s">
        <v>420</v>
      </c>
      <c r="C91" s="146" t="str">
        <f>IF(B91&gt;1,VLOOKUP(B91,DB!$D$4:$E$800,2,0),"")</f>
        <v>A 320</v>
      </c>
      <c r="D91" s="259">
        <v>0.4888888888888889</v>
      </c>
      <c r="E91" s="408" t="b">
        <v>1</v>
      </c>
      <c r="F91" s="148"/>
      <c r="G91" s="190" t="b">
        <v>0</v>
      </c>
      <c r="H91" s="228" t="s">
        <v>1100</v>
      </c>
      <c r="I91" s="152" t="str">
        <f>IF(K91&gt;1,VLOOKUP(K91,DB!$A$4:$B$500,2,0),"")</f>
        <v>WIMN</v>
      </c>
      <c r="J91" s="153" t="str">
        <f>IF(L91&gt;1,VLOOKUP(L91,DB!$A$4:$B$500,2,0),"")</f>
        <v/>
      </c>
      <c r="K91" s="169" t="s">
        <v>437</v>
      </c>
      <c r="L91" s="150"/>
      <c r="M91" s="168" t="str">
        <f>IF(B91&gt;1,VLOOKUP(B91,DB!$D$4:$F$800,3,0),"")</f>
        <v>CITILINK</v>
      </c>
      <c r="N91" s="200"/>
      <c r="O91" s="155" t="str">
        <f t="shared" si="34"/>
        <v>RON</v>
      </c>
      <c r="Q91" s="64" t="str">
        <f t="shared" si="35"/>
        <v>B5</v>
      </c>
      <c r="R91" s="64" t="str">
        <f t="shared" si="36"/>
        <v>RON</v>
      </c>
      <c r="S91" s="64" t="str">
        <f t="shared" si="37"/>
        <v>A 320</v>
      </c>
      <c r="T91" s="64" t="str">
        <f t="shared" si="38"/>
        <v>PK-GQL</v>
      </c>
      <c r="U91" s="64" t="str">
        <f t="shared" si="39"/>
        <v>CITILINK</v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>
        <f t="shared" si="40"/>
        <v>0.4888888889</v>
      </c>
      <c r="AE91" s="133" t="str">
        <f t="shared" si="41"/>
        <v>-</v>
      </c>
    </row>
    <row r="92" hidden="1">
      <c r="A92" s="115">
        <v>75.0</v>
      </c>
      <c r="B92" s="115" t="s">
        <v>776</v>
      </c>
      <c r="C92" s="117" t="str">
        <f>IF(B92&gt;1,VLOOKUP(B92,DB!$D$4:$E$800,2,0),"")</f>
        <v>C 208</v>
      </c>
      <c r="D92" s="252">
        <v>0.4465277777777778</v>
      </c>
      <c r="E92" s="463" t="b">
        <v>1</v>
      </c>
      <c r="F92" s="119">
        <v>0.47708333333333336</v>
      </c>
      <c r="G92" s="192" t="b">
        <v>1</v>
      </c>
      <c r="H92" s="230" t="s">
        <v>1075</v>
      </c>
      <c r="I92" s="122" t="str">
        <f>IF(K92&gt;1,VLOOKUP(K92,DB!$A$4:$B$500,2,0),"")</f>
        <v>WICN</v>
      </c>
      <c r="J92" s="123" t="str">
        <f>IF(L92&gt;1,VLOOKUP(L92,DB!$A$4:$B$500,2,0),"")</f>
        <v>WICN</v>
      </c>
      <c r="K92" s="124" t="s">
        <v>594</v>
      </c>
      <c r="L92" s="120" t="s">
        <v>591</v>
      </c>
      <c r="M92" s="115" t="str">
        <f>IF(B92&gt;1,VLOOKUP(B92,DB!$D$4:$F$800,3,0),"")</f>
        <v>SUSI AIR</v>
      </c>
      <c r="N92" s="220"/>
      <c r="O92" s="128" t="str">
        <f t="shared" si="34"/>
        <v/>
      </c>
      <c r="Q92" s="64" t="str">
        <f t="shared" si="35"/>
        <v/>
      </c>
      <c r="R92" s="64" t="str">
        <f t="shared" si="36"/>
        <v/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>N-939AP</v>
      </c>
      <c r="X92" s="239" t="str">
        <f t="shared" si="6"/>
        <v>GLEX</v>
      </c>
      <c r="Y92" s="240" t="str">
        <f t="shared" si="7"/>
        <v>BIOMANTARA</v>
      </c>
      <c r="Z92" s="104" t="b">
        <v>0</v>
      </c>
      <c r="AA92" s="64"/>
      <c r="AC92" s="133"/>
      <c r="AD92" s="133">
        <f t="shared" si="40"/>
        <v>0.4465277778</v>
      </c>
      <c r="AE92" s="133">
        <f t="shared" si="41"/>
        <v>0.4770833333</v>
      </c>
    </row>
    <row r="93">
      <c r="A93" s="168">
        <v>76.0</v>
      </c>
      <c r="B93" s="168" t="s">
        <v>760</v>
      </c>
      <c r="C93" s="146" t="str">
        <f>IF(B93&gt;1,VLOOKUP(B93,DB!$D$4:$E$800,2,0),"")</f>
        <v>PH 300</v>
      </c>
      <c r="D93" s="259">
        <v>0.42916666666666664</v>
      </c>
      <c r="E93" s="408" t="b">
        <v>1</v>
      </c>
      <c r="F93" s="148"/>
      <c r="G93" s="190" t="b">
        <v>0</v>
      </c>
      <c r="H93" s="228" t="s">
        <v>1077</v>
      </c>
      <c r="I93" s="221" t="s">
        <v>1171</v>
      </c>
      <c r="J93" s="153" t="str">
        <f>IF(L93&gt;1,VLOOKUP(L93,DB!$A$4:$B$500,2,0),"")</f>
        <v/>
      </c>
      <c r="K93" s="169"/>
      <c r="L93" s="150"/>
      <c r="M93" s="168" t="str">
        <f>IF(B93&gt;1,VLOOKUP(B93,DB!$D$4:$F$800,3,0),"")</f>
        <v>PURAWISATA</v>
      </c>
      <c r="N93" s="200"/>
      <c r="O93" s="155" t="str">
        <f t="shared" si="34"/>
        <v>RON</v>
      </c>
      <c r="Q93" s="64" t="str">
        <f t="shared" si="35"/>
        <v>B6</v>
      </c>
      <c r="R93" s="64" t="str">
        <f t="shared" si="36"/>
        <v>RON</v>
      </c>
      <c r="S93" s="64" t="str">
        <f t="shared" si="37"/>
        <v>PH 300</v>
      </c>
      <c r="T93" s="64" t="str">
        <f t="shared" si="38"/>
        <v>PK-JCO</v>
      </c>
      <c r="U93" s="64" t="str">
        <f t="shared" si="39"/>
        <v>PURAWISATA</v>
      </c>
      <c r="V93" s="158" t="s">
        <v>1205</v>
      </c>
      <c r="W93" s="159" t="str">
        <f t="shared" si="5"/>
        <v>N-11UB</v>
      </c>
      <c r="X93" s="160" t="str">
        <f t="shared" si="6"/>
        <v>GLEX</v>
      </c>
      <c r="Y93" s="161" t="str">
        <f t="shared" si="7"/>
        <v>PTN</v>
      </c>
      <c r="Z93" s="104" t="b">
        <v>0</v>
      </c>
      <c r="AA93" s="64"/>
      <c r="AC93" s="133"/>
      <c r="AD93" s="133">
        <f t="shared" si="40"/>
        <v>0.4291666667</v>
      </c>
      <c r="AE93" s="133" t="str">
        <f t="shared" si="41"/>
        <v>-</v>
      </c>
    </row>
    <row r="94" hidden="1">
      <c r="A94" s="115">
        <v>77.0</v>
      </c>
      <c r="B94" s="115" t="s">
        <v>72</v>
      </c>
      <c r="C94" s="117" t="str">
        <f>IF(B94&gt;1,VLOOKUP(B94,DB!$D$4:$E$800,2,0),"")</f>
        <v>A 320</v>
      </c>
      <c r="D94" s="252">
        <v>0.44027777777777777</v>
      </c>
      <c r="E94" s="463" t="b">
        <v>1</v>
      </c>
      <c r="F94" s="119">
        <v>0.475</v>
      </c>
      <c r="G94" s="192" t="b">
        <v>1</v>
      </c>
      <c r="H94" s="230" t="s">
        <v>1078</v>
      </c>
      <c r="I94" s="219" t="s">
        <v>1148</v>
      </c>
      <c r="J94" s="123" t="str">
        <f>IF(L94&gt;1,VLOOKUP(L94,DB!$A$4:$B$500,2,0),"")</f>
        <v>WARA</v>
      </c>
      <c r="K94" s="124"/>
      <c r="L94" s="120" t="s">
        <v>271</v>
      </c>
      <c r="M94" s="115" t="str">
        <f>IF(B94&gt;1,VLOOKUP(B94,DB!$D$4:$F$800,3,0),"")</f>
        <v>BATIK AIR</v>
      </c>
      <c r="N94" s="193"/>
      <c r="O94" s="128" t="str">
        <f t="shared" si="34"/>
        <v/>
      </c>
      <c r="Q94" s="64" t="str">
        <f t="shared" si="35"/>
        <v/>
      </c>
      <c r="R94" s="64" t="str">
        <f t="shared" si="36"/>
        <v/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>T7-RSG</v>
      </c>
      <c r="X94" s="131" t="str">
        <f t="shared" si="6"/>
        <v>G V</v>
      </c>
      <c r="Y94" s="132" t="str">
        <f t="shared" si="7"/>
        <v>KARISMA</v>
      </c>
      <c r="Z94" s="104" t="b">
        <v>0</v>
      </c>
      <c r="AA94" s="64"/>
      <c r="AC94" s="133"/>
      <c r="AD94" s="133">
        <f t="shared" si="40"/>
        <v>0.4402777778</v>
      </c>
      <c r="AE94" s="133">
        <f t="shared" si="41"/>
        <v>0.475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 t="s">
        <v>1049</v>
      </c>
      <c r="C95" s="146" t="str">
        <f>IF(B95&gt;1,VLOOKUP(B95,DB!$D$4:$E$800,2,0),"")</f>
        <v>C 208</v>
      </c>
      <c r="D95" s="259">
        <v>0.45902777777777776</v>
      </c>
      <c r="E95" s="408" t="b">
        <v>1</v>
      </c>
      <c r="F95" s="148"/>
      <c r="G95" s="190" t="b">
        <v>0</v>
      </c>
      <c r="H95" s="228" t="s">
        <v>1081</v>
      </c>
      <c r="I95" s="221" t="s">
        <v>1171</v>
      </c>
      <c r="J95" s="153" t="str">
        <f>IF(L95&gt;1,VLOOKUP(L95,DB!$A$4:$B$500,2,0),"")</f>
        <v/>
      </c>
      <c r="K95" s="169"/>
      <c r="L95" s="150"/>
      <c r="M95" s="168" t="str">
        <f>IF(B95&gt;1,VLOOKUP(B95,DB!$D$4:$F$800,3,0),"")</f>
        <v/>
      </c>
      <c r="N95" s="200"/>
      <c r="O95" s="155" t="str">
        <f t="shared" si="34"/>
        <v>RON</v>
      </c>
      <c r="Q95" s="64" t="str">
        <f t="shared" si="35"/>
        <v>B8</v>
      </c>
      <c r="R95" s="64" t="str">
        <f t="shared" si="36"/>
        <v>RON</v>
      </c>
      <c r="S95" s="64" t="str">
        <f t="shared" si="37"/>
        <v>C 208</v>
      </c>
      <c r="T95" s="64" t="str">
        <f t="shared" si="38"/>
        <v>PK-GSA</v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>
        <f t="shared" si="40"/>
        <v>0.4590277778</v>
      </c>
      <c r="AE95" s="133" t="str">
        <f t="shared" si="41"/>
        <v>-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 t="s">
        <v>746</v>
      </c>
      <c r="C96" s="117" t="str">
        <f>IF(B96&gt;1,VLOOKUP(B96,DB!$D$4:$E$800,2,0),"")</f>
        <v>G VI</v>
      </c>
      <c r="D96" s="252">
        <v>0.48333333333333334</v>
      </c>
      <c r="E96" s="463" t="b">
        <v>1</v>
      </c>
      <c r="F96" s="119">
        <v>0.5055555555555555</v>
      </c>
      <c r="G96" s="192" t="b">
        <v>0</v>
      </c>
      <c r="H96" s="230" t="s">
        <v>1092</v>
      </c>
      <c r="I96" s="219" t="s">
        <v>46</v>
      </c>
      <c r="J96" s="123" t="str">
        <f>IF(L96&gt;1,VLOOKUP(L96,DB!$A$4:$B$500,2,0),"")</f>
        <v/>
      </c>
      <c r="K96" s="124"/>
      <c r="L96" s="120"/>
      <c r="M96" s="115" t="str">
        <f>IF(B96&gt;1,VLOOKUP(B96,DB!$D$4:$F$800,3,0),"")</f>
        <v>PREMI</v>
      </c>
      <c r="N96" s="220"/>
      <c r="O96" s="128" t="str">
        <f t="shared" si="34"/>
        <v/>
      </c>
      <c r="Q96" s="64" t="str">
        <f t="shared" si="35"/>
        <v/>
      </c>
      <c r="R96" s="64" t="str">
        <f t="shared" si="36"/>
        <v/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>N-156QS</v>
      </c>
      <c r="X96" s="131" t="str">
        <f t="shared" si="6"/>
        <v>GLEX</v>
      </c>
      <c r="Y96" s="132" t="str">
        <f t="shared" si="7"/>
        <v>SUBA AIR</v>
      </c>
      <c r="Z96" s="104" t="b">
        <v>0</v>
      </c>
      <c r="AA96" s="64"/>
      <c r="AC96" s="133"/>
      <c r="AD96" s="133">
        <f t="shared" si="40"/>
        <v>0.4833333333</v>
      </c>
      <c r="AE96" s="133">
        <f t="shared" si="41"/>
        <v>0.5055555556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 t="s">
        <v>822</v>
      </c>
      <c r="C97" s="146" t="str">
        <f>IF(B97&gt;1,VLOOKUP(B97,DB!$D$4:$E$800,2,0),"")</f>
        <v>B 733</v>
      </c>
      <c r="D97" s="259">
        <v>0.51875</v>
      </c>
      <c r="E97" s="231" t="b">
        <v>0</v>
      </c>
      <c r="F97" s="148"/>
      <c r="G97" s="190" t="b">
        <v>0</v>
      </c>
      <c r="H97" s="228" t="s">
        <v>1101</v>
      </c>
      <c r="I97" s="152" t="str">
        <f>IF(K97&gt;1,VLOOKUP(K97,DB!$A$4:$B$500,2,0),"")</f>
        <v>WALL</v>
      </c>
      <c r="J97" s="153" t="str">
        <f>IF(L97&gt;1,VLOOKUP(L97,DB!$A$4:$B$500,2,0),"")</f>
        <v/>
      </c>
      <c r="K97" s="169" t="s">
        <v>88</v>
      </c>
      <c r="L97" s="150"/>
      <c r="M97" s="168" t="str">
        <f>IF(B97&gt;1,VLOOKUP(B97,DB!$D$4:$F$800,3,0),"")</f>
        <v>TRI MG</v>
      </c>
      <c r="N97" s="200"/>
      <c r="O97" s="155" t="str">
        <f t="shared" si="34"/>
        <v>RON</v>
      </c>
      <c r="Q97" s="64" t="str">
        <f t="shared" si="35"/>
        <v>B13</v>
      </c>
      <c r="R97" s="64" t="str">
        <f t="shared" si="36"/>
        <v>RON</v>
      </c>
      <c r="S97" s="64" t="str">
        <f t="shared" si="37"/>
        <v>B 733</v>
      </c>
      <c r="T97" s="64" t="str">
        <f t="shared" si="38"/>
        <v>PK-MGZ</v>
      </c>
      <c r="U97" s="64" t="str">
        <f t="shared" si="39"/>
        <v>TRI MG</v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>
        <f t="shared" si="40"/>
        <v>0.51875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 t="s">
        <v>85</v>
      </c>
      <c r="C98" s="117" t="str">
        <f>IF(B98&gt;1,VLOOKUP(B98,DB!$D$4:$E$800,2,0),"")</f>
        <v>A 320</v>
      </c>
      <c r="D98" s="252"/>
      <c r="E98" s="229" t="b">
        <v>0</v>
      </c>
      <c r="F98" s="119"/>
      <c r="G98" s="192" t="b">
        <v>0</v>
      </c>
      <c r="H98" s="230" t="s">
        <v>1078</v>
      </c>
      <c r="I98" s="122" t="str">
        <f>IF(K98&gt;1,VLOOKUP(K98,DB!$A$4:$B$500,2,0),"")</f>
        <v>WARR</v>
      </c>
      <c r="J98" s="123" t="str">
        <f>IF(L98&gt;1,VLOOKUP(L98,DB!$A$4:$B$500,2,0),"")</f>
        <v/>
      </c>
      <c r="K98" s="124" t="s">
        <v>218</v>
      </c>
      <c r="L98" s="120"/>
      <c r="M98" s="115" t="str">
        <f>IF(B98&gt;1,VLOOKUP(B98,DB!$D$4:$F$800,3,0),"")</f>
        <v>BATIK AIR</v>
      </c>
      <c r="N98" s="193"/>
      <c r="O98" s="128" t="str">
        <f t="shared" si="34"/>
        <v>RON</v>
      </c>
      <c r="Q98" s="64" t="str">
        <f t="shared" si="35"/>
        <v>A2</v>
      </c>
      <c r="R98" s="64" t="str">
        <f t="shared" si="36"/>
        <v>RON</v>
      </c>
      <c r="S98" s="64" t="str">
        <f t="shared" si="37"/>
        <v>A 320</v>
      </c>
      <c r="T98" s="64" t="str">
        <f t="shared" si="38"/>
        <v>PK-BKU</v>
      </c>
      <c r="U98" s="64" t="str">
        <f t="shared" si="39"/>
        <v>BATIK AIR</v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 t="str">
        <f t="shared" si="40"/>
        <v>-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  <c r="BN98" s="253" t="s">
        <v>1365</v>
      </c>
    </row>
    <row r="99">
      <c r="A99" s="168">
        <v>82.0</v>
      </c>
      <c r="B99" s="168" t="s">
        <v>297</v>
      </c>
      <c r="C99" s="146" t="str">
        <f>IF(B99&gt;1,VLOOKUP(B99,DB!$D$4:$E$800,2,0),"")</f>
        <v>A 320</v>
      </c>
      <c r="D99" s="259"/>
      <c r="E99" s="231" t="b">
        <v>0</v>
      </c>
      <c r="F99" s="148"/>
      <c r="G99" s="190" t="b">
        <v>0</v>
      </c>
      <c r="H99" s="228" t="s">
        <v>1076</v>
      </c>
      <c r="I99" s="152" t="str">
        <f>IF(K99&gt;1,VLOOKUP(K99,DB!$A$4:$B$500,2,0),"")</f>
        <v>WAHS</v>
      </c>
      <c r="J99" s="153" t="str">
        <f>IF(L99&gt;1,VLOOKUP(L99,DB!$A$4:$B$500,2,0),"")</f>
        <v/>
      </c>
      <c r="K99" s="169" t="s">
        <v>256</v>
      </c>
      <c r="L99" s="150"/>
      <c r="M99" s="168" t="str">
        <f>IF(B99&gt;1,VLOOKUP(B99,DB!$D$4:$F$800,3,0),"")</f>
        <v>BATIK AIR</v>
      </c>
      <c r="N99" s="211"/>
      <c r="O99" s="155" t="str">
        <f t="shared" si="34"/>
        <v>RON</v>
      </c>
      <c r="Q99" s="64" t="str">
        <f t="shared" si="35"/>
        <v>A1</v>
      </c>
      <c r="R99" s="64" t="str">
        <f t="shared" si="36"/>
        <v>RON</v>
      </c>
      <c r="S99" s="64" t="str">
        <f t="shared" si="37"/>
        <v>A 320</v>
      </c>
      <c r="T99" s="64" t="str">
        <f t="shared" si="38"/>
        <v>PK-LUP</v>
      </c>
      <c r="U99" s="64" t="str">
        <f t="shared" si="39"/>
        <v>BATIK AIR</v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 t="str">
        <f t="shared" si="40"/>
        <v>-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 t="s">
        <v>186</v>
      </c>
      <c r="C100" s="117" t="str">
        <f>IF(B100&gt;1,VLOOKUP(B100,DB!$D$4:$E$800,2,0),"")</f>
        <v>A 320</v>
      </c>
      <c r="D100" s="252"/>
      <c r="E100" s="229" t="b">
        <v>0</v>
      </c>
      <c r="F100" s="119"/>
      <c r="G100" s="192" t="b">
        <v>0</v>
      </c>
      <c r="H100" s="230" t="s">
        <v>1080</v>
      </c>
      <c r="I100" s="122" t="str">
        <f>IF(K100&gt;1,VLOOKUP(K100,DB!$A$4:$B$500,2,0),"")</f>
        <v>WARR</v>
      </c>
      <c r="J100" s="123" t="str">
        <f>IF(L100&gt;1,VLOOKUP(L100,DB!$A$4:$B$500,2,0),"")</f>
        <v/>
      </c>
      <c r="K100" s="124" t="s">
        <v>226</v>
      </c>
      <c r="L100" s="120"/>
      <c r="M100" s="115" t="str">
        <f>IF(B100&gt;1,VLOOKUP(B100,DB!$D$4:$F$800,3,0),"")</f>
        <v>BATIK AIR</v>
      </c>
      <c r="N100" s="220"/>
      <c r="O100" s="128" t="str">
        <f t="shared" si="34"/>
        <v>RON</v>
      </c>
      <c r="Q100" s="64" t="str">
        <f t="shared" si="35"/>
        <v>A3</v>
      </c>
      <c r="R100" s="64" t="str">
        <f t="shared" si="36"/>
        <v>RON</v>
      </c>
      <c r="S100" s="64" t="str">
        <f t="shared" si="37"/>
        <v>A 320</v>
      </c>
      <c r="T100" s="64" t="str">
        <f t="shared" si="38"/>
        <v>PK-LAO</v>
      </c>
      <c r="U100" s="64" t="str">
        <f t="shared" si="39"/>
        <v>BATIK AIR</v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 t="str">
        <f t="shared" si="40"/>
        <v>-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/>
      <c r="C101" s="146" t="str">
        <f>IF(B101&gt;1,VLOOKUP(B101,DB!$D$4:$E$800,2,0),"")</f>
        <v/>
      </c>
      <c r="D101" s="259"/>
      <c r="E101" s="231" t="b">
        <v>0</v>
      </c>
      <c r="F101" s="148"/>
      <c r="G101" s="190" t="b">
        <v>0</v>
      </c>
      <c r="H101" s="228"/>
      <c r="I101" s="152" t="str">
        <f>IF(K101&gt;1,VLOOKUP(K101,DB!$A$4:$B$500,2,0),"")</f>
        <v/>
      </c>
      <c r="J101" s="153" t="str">
        <f>IF(L101&gt;1,VLOOKUP(L101,DB!$A$4:$B$500,2,0),"")</f>
        <v/>
      </c>
      <c r="K101" s="169"/>
      <c r="L101" s="150"/>
      <c r="M101" s="168" t="str">
        <f>IF(B101&gt;1,VLOOKUP(B101,DB!$D$4:$F$800,3,0),"")</f>
        <v/>
      </c>
      <c r="N101" s="211"/>
      <c r="O101" s="155" t="str">
        <f t="shared" si="34"/>
        <v>RON</v>
      </c>
      <c r="Q101" s="64" t="str">
        <f t="shared" si="35"/>
        <v/>
      </c>
      <c r="R101" s="64" t="str">
        <f t="shared" si="36"/>
        <v>RON</v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 t="str">
        <f t="shared" si="40"/>
        <v>-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/>
      <c r="C102" s="117" t="str">
        <f>IF(B102&gt;1,VLOOKUP(B102,DB!$D$4:$E$800,2,0),"")</f>
        <v/>
      </c>
      <c r="D102" s="252"/>
      <c r="E102" s="229" t="b">
        <v>0</v>
      </c>
      <c r="F102" s="119"/>
      <c r="G102" s="192" t="b">
        <v>0</v>
      </c>
      <c r="H102" s="230"/>
      <c r="I102" s="122" t="str">
        <f>IF(K102&gt;1,VLOOKUP(K102,DB!$A$4:$B$500,2,0),"")</f>
        <v/>
      </c>
      <c r="J102" s="123" t="str">
        <f>IF(L102&gt;1,VLOOKUP(L102,DB!$A$4:$B$500,2,0),"")</f>
        <v/>
      </c>
      <c r="K102" s="124"/>
      <c r="L102" s="120"/>
      <c r="M102" s="115" t="str">
        <f>IF(B102&gt;1,VLOOKUP(B102,DB!$D$4:$F$800,3,0),"")</f>
        <v/>
      </c>
      <c r="N102" s="193"/>
      <c r="O102" s="128" t="str">
        <f t="shared" si="34"/>
        <v>RON</v>
      </c>
      <c r="Q102" s="64" t="str">
        <f t="shared" si="35"/>
        <v/>
      </c>
      <c r="R102" s="64" t="str">
        <f t="shared" si="36"/>
        <v>RON</v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 t="str">
        <f t="shared" si="40"/>
        <v>-</v>
      </c>
      <c r="AE102" s="133" t="str">
        <f t="shared" si="41"/>
        <v>-</v>
      </c>
    </row>
    <row r="103">
      <c r="A103" s="168">
        <v>86.0</v>
      </c>
      <c r="B103" s="168"/>
      <c r="C103" s="146" t="str">
        <f>IF(B103&gt;1,VLOOKUP(B103,DB!$D$4:$E$800,2,0),"")</f>
        <v/>
      </c>
      <c r="D103" s="259"/>
      <c r="E103" s="231" t="b">
        <v>0</v>
      </c>
      <c r="F103" s="148"/>
      <c r="G103" s="190" t="b">
        <v>0</v>
      </c>
      <c r="H103" s="228"/>
      <c r="I103" s="152" t="str">
        <f>IF(K103&gt;1,VLOOKUP(K103,DB!$A$4:$B$500,2,0),"")</f>
        <v/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/>
      </c>
      <c r="N103" s="200"/>
      <c r="O103" s="155" t="str">
        <f t="shared" si="34"/>
        <v>RON</v>
      </c>
      <c r="Q103" s="64" t="str">
        <f t="shared" si="35"/>
        <v/>
      </c>
      <c r="R103" s="64" t="str">
        <f t="shared" si="36"/>
        <v>RON</v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Z102-'26'!Z102</f>
        <v>-38</v>
      </c>
      <c r="AC103" s="133"/>
      <c r="AD103" s="133" t="str">
        <f t="shared" si="40"/>
        <v>-</v>
      </c>
      <c r="AE103" s="133" t="str">
        <f t="shared" si="41"/>
        <v>-</v>
      </c>
    </row>
    <row r="104">
      <c r="A104" s="115">
        <v>87.0</v>
      </c>
      <c r="B104" s="115"/>
      <c r="C104" s="117" t="str">
        <f>IF(B104&gt;1,VLOOKUP(B104,DB!$D$4:$E$800,2,0),"")</f>
        <v/>
      </c>
      <c r="D104" s="252"/>
      <c r="E104" s="229" t="b">
        <v>0</v>
      </c>
      <c r="F104" s="119"/>
      <c r="G104" s="192" t="b">
        <v>0</v>
      </c>
      <c r="H104" s="230"/>
      <c r="I104" s="122" t="str">
        <f>IF(K104&gt;1,VLOOKUP(K104,DB!$A$4:$B$500,2,0),"")</f>
        <v/>
      </c>
      <c r="J104" s="123" t="str">
        <f>IF(L104&gt;1,VLOOKUP(L104,DB!$A$4:$B$500,2,0),"")</f>
        <v/>
      </c>
      <c r="K104" s="124"/>
      <c r="L104" s="120"/>
      <c r="M104" s="115" t="str">
        <f>IF(B104&gt;1,VLOOKUP(B104,DB!$D$4:$F$800,3,0),"")</f>
        <v/>
      </c>
      <c r="N104" s="193"/>
      <c r="O104" s="128" t="str">
        <f t="shared" si="34"/>
        <v>RON</v>
      </c>
      <c r="Q104" s="64" t="str">
        <f t="shared" si="35"/>
        <v/>
      </c>
      <c r="R104" s="64" t="str">
        <f t="shared" si="36"/>
        <v>RON</v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 t="str">
        <f t="shared" si="40"/>
        <v>-</v>
      </c>
      <c r="AE104" s="133" t="str">
        <f t="shared" si="41"/>
        <v>-</v>
      </c>
    </row>
    <row r="105">
      <c r="A105" s="168">
        <v>88.0</v>
      </c>
      <c r="B105" s="168"/>
      <c r="C105" s="146" t="str">
        <f>IF(B105&gt;1,VLOOKUP(B105,DB!$D$4:$E$800,2,0),"")</f>
        <v/>
      </c>
      <c r="D105" s="259"/>
      <c r="E105" s="231" t="b">
        <v>0</v>
      </c>
      <c r="F105" s="148"/>
      <c r="G105" s="190" t="b">
        <v>0</v>
      </c>
      <c r="H105" s="228"/>
      <c r="I105" s="152" t="str">
        <f>IF(K105&gt;1,VLOOKUP(K105,DB!$A$4:$B$500,2,0),"")</f>
        <v/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/>
      </c>
      <c r="N105" s="200"/>
      <c r="O105" s="155" t="str">
        <f t="shared" si="34"/>
        <v>RON</v>
      </c>
      <c r="Q105" s="64" t="str">
        <f t="shared" si="35"/>
        <v/>
      </c>
      <c r="R105" s="64" t="str">
        <f t="shared" si="36"/>
        <v>RON</v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 t="str">
        <f t="shared" si="40"/>
        <v>-</v>
      </c>
      <c r="AE105" s="133" t="str">
        <f t="shared" si="41"/>
        <v>-</v>
      </c>
    </row>
    <row r="106">
      <c r="A106" s="115">
        <v>89.0</v>
      </c>
      <c r="B106" s="115"/>
      <c r="C106" s="117" t="str">
        <f>IF(B106&gt;1,VLOOKUP(B106,DB!$D$4:$E$800,2,0),"")</f>
        <v/>
      </c>
      <c r="D106" s="252"/>
      <c r="E106" s="229" t="b">
        <v>0</v>
      </c>
      <c r="F106" s="119"/>
      <c r="G106" s="192" t="b">
        <v>0</v>
      </c>
      <c r="H106" s="230"/>
      <c r="I106" s="122" t="str">
        <f>IF(K106&gt;1,VLOOKUP(K106,DB!$A$4:$B$500,2,0),"")</f>
        <v/>
      </c>
      <c r="J106" s="123" t="str">
        <f>IF(L106&gt;1,VLOOKUP(L106,DB!$A$4:$B$500,2,0),"")</f>
        <v/>
      </c>
      <c r="K106" s="124"/>
      <c r="L106" s="120"/>
      <c r="M106" s="115" t="str">
        <f>IF(B106&gt;1,VLOOKUP(B106,DB!$D$4:$F$800,3,0),"")</f>
        <v/>
      </c>
      <c r="N106" s="220"/>
      <c r="O106" s="128" t="str">
        <f t="shared" si="34"/>
        <v>RON</v>
      </c>
      <c r="Q106" s="64" t="str">
        <f t="shared" si="35"/>
        <v/>
      </c>
      <c r="R106" s="64" t="str">
        <f t="shared" si="36"/>
        <v>RON</v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 t="str">
        <f t="shared" si="40"/>
        <v>-</v>
      </c>
      <c r="AE106" s="133" t="str">
        <f t="shared" si="41"/>
        <v>-</v>
      </c>
    </row>
    <row r="107">
      <c r="A107" s="168">
        <v>90.0</v>
      </c>
      <c r="B107" s="168"/>
      <c r="C107" s="146" t="str">
        <f>IF(B107&gt;1,VLOOKUP(B107,DB!$D$4:$E$800,2,0),"")</f>
        <v/>
      </c>
      <c r="D107" s="259"/>
      <c r="E107" s="231" t="b">
        <v>0</v>
      </c>
      <c r="F107" s="148"/>
      <c r="G107" s="190" t="b">
        <v>0</v>
      </c>
      <c r="H107" s="228"/>
      <c r="I107" s="152" t="str">
        <f>IF(K107&gt;1,VLOOKUP(K107,DB!$A$4:$B$500,2,0),"")</f>
        <v/>
      </c>
      <c r="J107" s="153" t="str">
        <f>IF(L107&gt;1,VLOOKUP(L107,DB!$A$4:$B$500,2,0),"")</f>
        <v/>
      </c>
      <c r="K107" s="169"/>
      <c r="L107" s="150"/>
      <c r="M107" s="168" t="str">
        <f>IF(B107&gt;1,VLOOKUP(B107,DB!$D$4:$F$800,3,0),"")</f>
        <v/>
      </c>
      <c r="N107" s="211"/>
      <c r="O107" s="155" t="str">
        <f t="shared" si="34"/>
        <v>RON</v>
      </c>
      <c r="Q107" s="64" t="str">
        <f t="shared" si="35"/>
        <v/>
      </c>
      <c r="R107" s="64" t="str">
        <f t="shared" si="36"/>
        <v>RON</v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 t="str">
        <f t="shared" si="40"/>
        <v>-</v>
      </c>
      <c r="AE107" s="133" t="str">
        <f t="shared" si="41"/>
        <v>-</v>
      </c>
    </row>
    <row r="108">
      <c r="A108" s="115">
        <v>91.0</v>
      </c>
      <c r="B108" s="115"/>
      <c r="C108" s="117" t="str">
        <f>IF(B108&gt;1,VLOOKUP(B108,DB!$D$4:$E$800,2,0),"")</f>
        <v/>
      </c>
      <c r="D108" s="252"/>
      <c r="E108" s="229" t="b">
        <v>0</v>
      </c>
      <c r="F108" s="119"/>
      <c r="G108" s="192" t="b">
        <v>0</v>
      </c>
      <c r="H108" s="230"/>
      <c r="I108" s="122" t="str">
        <f>IF(K108&gt;1,VLOOKUP(K108,DB!$A$4:$B$500,2,0),"")</f>
        <v/>
      </c>
      <c r="J108" s="123" t="str">
        <f>IF(L108&gt;1,VLOOKUP(L108,DB!$A$4:$B$500,2,0),"")</f>
        <v/>
      </c>
      <c r="K108" s="124"/>
      <c r="L108" s="120"/>
      <c r="M108" s="115" t="str">
        <f>IF(B108&gt;1,VLOOKUP(B108,DB!$D$4:$F$800,3,0),"")</f>
        <v/>
      </c>
      <c r="N108" s="220"/>
      <c r="O108" s="128" t="str">
        <f t="shared" si="34"/>
        <v>RON</v>
      </c>
      <c r="Q108" s="64" t="str">
        <f t="shared" si="35"/>
        <v/>
      </c>
      <c r="R108" s="64" t="str">
        <f t="shared" si="36"/>
        <v>RON</v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 t="str">
        <f t="shared" si="40"/>
        <v>-</v>
      </c>
      <c r="AE108" s="133" t="str">
        <f t="shared" si="41"/>
        <v>-</v>
      </c>
    </row>
    <row r="109">
      <c r="A109" s="168">
        <v>92.0</v>
      </c>
      <c r="B109" s="168"/>
      <c r="C109" s="146" t="str">
        <f>IF(B109&gt;1,VLOOKUP(B109,DB!$D$4:$E$800,2,0),"")</f>
        <v/>
      </c>
      <c r="D109" s="259"/>
      <c r="E109" s="231" t="b">
        <v>0</v>
      </c>
      <c r="F109" s="148"/>
      <c r="G109" s="190" t="b">
        <v>0</v>
      </c>
      <c r="H109" s="228"/>
      <c r="I109" s="152" t="str">
        <f>IF(K109&gt;1,VLOOKUP(K109,DB!$A$4:$B$500,2,0),"")</f>
        <v/>
      </c>
      <c r="J109" s="153" t="str">
        <f>IF(L109&gt;1,VLOOKUP(L109,DB!$A$4:$B$500,2,0),"")</f>
        <v/>
      </c>
      <c r="K109" s="169"/>
      <c r="L109" s="150"/>
      <c r="M109" s="168" t="str">
        <f>IF(B109&gt;1,VLOOKUP(B109,DB!$D$4:$F$800,3,0),"")</f>
        <v/>
      </c>
      <c r="N109" s="211"/>
      <c r="O109" s="155" t="str">
        <f t="shared" si="34"/>
        <v>RON</v>
      </c>
      <c r="Q109" s="64" t="str">
        <f t="shared" si="35"/>
        <v/>
      </c>
      <c r="R109" s="64" t="str">
        <f t="shared" si="36"/>
        <v>RON</v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 t="str">
        <f t="shared" si="40"/>
        <v>-</v>
      </c>
      <c r="AE109" s="133" t="str">
        <f t="shared" si="41"/>
        <v>-</v>
      </c>
    </row>
    <row r="110">
      <c r="A110" s="115">
        <v>93.0</v>
      </c>
      <c r="B110" s="115"/>
      <c r="C110" s="117" t="str">
        <f>IF(B110&gt;1,VLOOKUP(B110,DB!$D$4:$E$800,2,0),"")</f>
        <v/>
      </c>
      <c r="D110" s="252"/>
      <c r="E110" s="229" t="b">
        <v>0</v>
      </c>
      <c r="F110" s="119"/>
      <c r="G110" s="192" t="b">
        <v>0</v>
      </c>
      <c r="H110" s="230"/>
      <c r="I110" s="122" t="str">
        <f>IF(K110&gt;1,VLOOKUP(K110,DB!$A$4:$B$500,2,0),"")</f>
        <v/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/>
      </c>
      <c r="N110" s="193"/>
      <c r="O110" s="128" t="str">
        <f t="shared" si="34"/>
        <v>RON</v>
      </c>
      <c r="Q110" s="64" t="str">
        <f t="shared" si="35"/>
        <v/>
      </c>
      <c r="R110" s="64" t="str">
        <f t="shared" si="36"/>
        <v>RON</v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 t="str">
        <f t="shared" si="40"/>
        <v>-</v>
      </c>
      <c r="AE110" s="133" t="str">
        <f t="shared" si="41"/>
        <v>-</v>
      </c>
    </row>
    <row r="111">
      <c r="A111" s="168">
        <v>94.0</v>
      </c>
      <c r="B111" s="168"/>
      <c r="C111" s="146" t="str">
        <f>IF(B111&gt;1,VLOOKUP(B111,DB!$D$4:$E$800,2,0),"")</f>
        <v/>
      </c>
      <c r="D111" s="259"/>
      <c r="E111" s="231" t="b">
        <v>0</v>
      </c>
      <c r="F111" s="148"/>
      <c r="G111" s="190" t="b">
        <v>0</v>
      </c>
      <c r="H111" s="228"/>
      <c r="I111" s="152" t="str">
        <f>IF(K111&gt;1,VLOOKUP(K111,DB!$A$4:$B$500,2,0),"")</f>
        <v/>
      </c>
      <c r="J111" s="153" t="str">
        <f>IF(L111&gt;1,VLOOKUP(L111,DB!$A$4:$B$500,2,0),"")</f>
        <v/>
      </c>
      <c r="K111" s="169"/>
      <c r="L111" s="150"/>
      <c r="M111" s="168" t="str">
        <f>IF(B111&gt;1,VLOOKUP(B111,DB!$D$4:$F$800,3,0),"")</f>
        <v/>
      </c>
      <c r="N111" s="211"/>
      <c r="O111" s="155" t="str">
        <f t="shared" si="34"/>
        <v>RON</v>
      </c>
      <c r="Q111" s="64" t="str">
        <f t="shared" si="35"/>
        <v/>
      </c>
      <c r="R111" s="64" t="str">
        <f t="shared" si="36"/>
        <v>RON</v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 t="str">
        <f t="shared" si="40"/>
        <v>-</v>
      </c>
      <c r="AE111" s="133" t="str">
        <f t="shared" si="41"/>
        <v>-</v>
      </c>
    </row>
    <row r="112">
      <c r="A112" s="115">
        <v>95.0</v>
      </c>
      <c r="B112" s="115"/>
      <c r="C112" s="117" t="str">
        <f>IF(B112&gt;1,VLOOKUP(B112,DB!$D$4:$E$800,2,0),"")</f>
        <v/>
      </c>
      <c r="D112" s="252"/>
      <c r="E112" s="229" t="b">
        <v>0</v>
      </c>
      <c r="F112" s="119"/>
      <c r="G112" s="192" t="b">
        <v>0</v>
      </c>
      <c r="H112" s="230"/>
      <c r="I112" s="122" t="str">
        <f>IF(K112&gt;1,VLOOKUP(K112,DB!$A$4:$B$500,2,0),"")</f>
        <v/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/>
      </c>
      <c r="N112" s="220"/>
      <c r="O112" s="128" t="str">
        <f t="shared" si="34"/>
        <v>RON</v>
      </c>
      <c r="Q112" s="64" t="str">
        <f t="shared" si="35"/>
        <v/>
      </c>
      <c r="R112" s="64" t="str">
        <f t="shared" si="36"/>
        <v>RON</v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 t="str">
        <f t="shared" si="40"/>
        <v>-</v>
      </c>
      <c r="AE112" s="133" t="str">
        <f t="shared" si="41"/>
        <v>-</v>
      </c>
    </row>
    <row r="113">
      <c r="A113" s="168">
        <v>96.0</v>
      </c>
      <c r="B113" s="168"/>
      <c r="C113" s="146" t="str">
        <f>IF(B113&gt;1,VLOOKUP(B113,DB!$D$4:$E$800,2,0),"")</f>
        <v/>
      </c>
      <c r="D113" s="259"/>
      <c r="E113" s="231" t="b">
        <v>0</v>
      </c>
      <c r="F113" s="148"/>
      <c r="G113" s="190" t="b">
        <v>0</v>
      </c>
      <c r="H113" s="228"/>
      <c r="I113" s="152" t="str">
        <f>IF(K113&gt;1,VLOOKUP(K113,DB!$A$4:$B$500,2,0),"")</f>
        <v/>
      </c>
      <c r="J113" s="153" t="str">
        <f>IF(L113&gt;1,VLOOKUP(L113,DB!$A$4:$B$500,2,0),"")</f>
        <v/>
      </c>
      <c r="K113" s="169"/>
      <c r="L113" s="150"/>
      <c r="M113" s="168" t="str">
        <f>IF(B113&gt;1,VLOOKUP(B113,DB!$D$4:$F$800,3,0),"")</f>
        <v/>
      </c>
      <c r="N113" s="200"/>
      <c r="O113" s="155" t="str">
        <f t="shared" si="34"/>
        <v>RON</v>
      </c>
      <c r="Q113" s="64" t="str">
        <f t="shared" si="35"/>
        <v/>
      </c>
      <c r="R113" s="64" t="str">
        <f t="shared" si="36"/>
        <v>RON</v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 t="str">
        <f t="shared" si="40"/>
        <v>-</v>
      </c>
      <c r="AE113" s="133" t="str">
        <f t="shared" si="41"/>
        <v>-</v>
      </c>
    </row>
    <row r="114">
      <c r="A114" s="115">
        <v>97.0</v>
      </c>
      <c r="B114" s="115"/>
      <c r="C114" s="117" t="str">
        <f>IF(B114&gt;1,VLOOKUP(B114,DB!$D$4:$E$800,2,0),"")</f>
        <v/>
      </c>
      <c r="D114" s="252"/>
      <c r="E114" s="229" t="b">
        <v>0</v>
      </c>
      <c r="F114" s="119"/>
      <c r="G114" s="192" t="b">
        <v>0</v>
      </c>
      <c r="H114" s="230"/>
      <c r="I114" s="122" t="str">
        <f>IF(K114&gt;1,VLOOKUP(K114,DB!$A$4:$B$500,2,0),"")</f>
        <v/>
      </c>
      <c r="J114" s="123" t="str">
        <f>IF(L114&gt;1,VLOOKUP(L114,DB!$A$4:$B$500,2,0),"")</f>
        <v/>
      </c>
      <c r="K114" s="124"/>
      <c r="L114" s="120"/>
      <c r="M114" s="115" t="str">
        <f>IF(B114&gt;1,VLOOKUP(B114,DB!$D$4:$F$800,3,0),"")</f>
        <v/>
      </c>
      <c r="N114" s="193"/>
      <c r="O114" s="128" t="str">
        <f t="shared" si="34"/>
        <v>RON</v>
      </c>
      <c r="Q114" s="64" t="str">
        <f t="shared" si="35"/>
        <v/>
      </c>
      <c r="R114" s="64" t="str">
        <f t="shared" si="36"/>
        <v>RON</v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 t="str">
        <f t="shared" si="40"/>
        <v>-</v>
      </c>
      <c r="AE114" s="133" t="str">
        <f t="shared" si="41"/>
        <v>-</v>
      </c>
    </row>
    <row r="115">
      <c r="A115" s="168">
        <v>98.0</v>
      </c>
      <c r="B115" s="168"/>
      <c r="C115" s="146" t="str">
        <f>IF(B115&gt;1,VLOOKUP(B115,DB!$D$4:$E$800,2,0),"")</f>
        <v/>
      </c>
      <c r="D115" s="259"/>
      <c r="E115" s="231" t="b">
        <v>0</v>
      </c>
      <c r="F115" s="148"/>
      <c r="G115" s="190" t="b">
        <v>0</v>
      </c>
      <c r="H115" s="228"/>
      <c r="I115" s="152" t="str">
        <f>IF(K115&gt;1,VLOOKUP(K115,DB!$A$4:$B$500,2,0),"")</f>
        <v/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/>
      </c>
      <c r="N115" s="200"/>
      <c r="O115" s="155" t="str">
        <f t="shared" si="34"/>
        <v>RON</v>
      </c>
      <c r="Q115" s="64" t="str">
        <f t="shared" si="35"/>
        <v/>
      </c>
      <c r="R115" s="64" t="str">
        <f t="shared" si="36"/>
        <v>RON</v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 t="str">
        <f t="shared" si="40"/>
        <v>-</v>
      </c>
      <c r="AE115" s="133" t="str">
        <f t="shared" si="41"/>
        <v>-</v>
      </c>
    </row>
    <row r="116">
      <c r="A116" s="115">
        <v>99.0</v>
      </c>
      <c r="B116" s="115"/>
      <c r="C116" s="117" t="str">
        <f>IF(B116&gt;1,VLOOKUP(B116,DB!$D$4:$E$800,2,0),"")</f>
        <v/>
      </c>
      <c r="D116" s="252"/>
      <c r="E116" s="229" t="b">
        <v>0</v>
      </c>
      <c r="F116" s="119"/>
      <c r="G116" s="192" t="b">
        <v>0</v>
      </c>
      <c r="H116" s="230"/>
      <c r="I116" s="122" t="str">
        <f>IF(K116&gt;1,VLOOKUP(K116,DB!$A$4:$B$500,2,0),"")</f>
        <v/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/>
      </c>
      <c r="N116" s="220"/>
      <c r="O116" s="128" t="str">
        <f t="shared" si="34"/>
        <v>RON</v>
      </c>
      <c r="Q116" s="64" t="str">
        <f t="shared" si="35"/>
        <v/>
      </c>
      <c r="R116" s="64" t="str">
        <f t="shared" si="36"/>
        <v>RON</v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 t="str">
        <f t="shared" si="40"/>
        <v>-</v>
      </c>
      <c r="AE116" s="133" t="str">
        <f t="shared" si="41"/>
        <v>-</v>
      </c>
    </row>
    <row r="117">
      <c r="A117" s="168">
        <v>100.0</v>
      </c>
      <c r="B117" s="168"/>
      <c r="C117" s="146" t="str">
        <f>IF(B117&gt;1,VLOOKUP(B117,DB!$D$4:$E$800,2,0),"")</f>
        <v/>
      </c>
      <c r="D117" s="259"/>
      <c r="E117" s="231" t="b">
        <v>0</v>
      </c>
      <c r="F117" s="148"/>
      <c r="G117" s="190" t="b">
        <v>0</v>
      </c>
      <c r="H117" s="228"/>
      <c r="I117" s="152" t="str">
        <f>IF(K117&gt;1,VLOOKUP(K117,DB!$A$4:$B$500,2,0),"")</f>
        <v/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/>
      </c>
      <c r="N117" s="211"/>
      <c r="O117" s="155" t="str">
        <f t="shared" si="34"/>
        <v>RON</v>
      </c>
      <c r="Q117" s="64" t="str">
        <f t="shared" si="35"/>
        <v/>
      </c>
      <c r="R117" s="64" t="str">
        <f t="shared" si="36"/>
        <v>RON</v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 t="str">
        <f t="shared" si="40"/>
        <v>-</v>
      </c>
      <c r="AE117" s="133" t="str">
        <f t="shared" si="41"/>
        <v>-</v>
      </c>
    </row>
    <row r="118">
      <c r="A118" s="115">
        <v>101.0</v>
      </c>
      <c r="B118" s="115"/>
      <c r="C118" s="117" t="str">
        <f>IF(B118&gt;1,VLOOKUP(B118,DB!$D$4:$E$800,2,0),"")</f>
        <v/>
      </c>
      <c r="D118" s="252"/>
      <c r="E118" s="229" t="b">
        <v>0</v>
      </c>
      <c r="F118" s="119"/>
      <c r="G118" s="192" t="b">
        <v>0</v>
      </c>
      <c r="H118" s="230"/>
      <c r="I118" s="122" t="str">
        <f>IF(K118&gt;1,VLOOKUP(K118,DB!$A$4:$B$500,2,0),"")</f>
        <v/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/>
      </c>
      <c r="N118" s="193"/>
      <c r="O118" s="128" t="str">
        <f t="shared" si="34"/>
        <v>RON</v>
      </c>
      <c r="Q118" s="64" t="str">
        <f t="shared" si="35"/>
        <v/>
      </c>
      <c r="R118" s="64" t="str">
        <f t="shared" si="36"/>
        <v>RON</v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 t="str">
        <f t="shared" si="40"/>
        <v>-</v>
      </c>
      <c r="AE118" s="133" t="str">
        <f t="shared" si="41"/>
        <v>-</v>
      </c>
    </row>
    <row r="119">
      <c r="A119" s="168">
        <v>102.0</v>
      </c>
      <c r="B119" s="168"/>
      <c r="C119" s="146" t="str">
        <f>IF(B119&gt;1,VLOOKUP(B119,DB!$D$4:$E$800,2,0),"")</f>
        <v/>
      </c>
      <c r="D119" s="259"/>
      <c r="E119" s="231" t="b">
        <v>0</v>
      </c>
      <c r="F119" s="148"/>
      <c r="G119" s="190" t="b">
        <v>0</v>
      </c>
      <c r="H119" s="228"/>
      <c r="I119" s="152" t="str">
        <f>IF(K119&gt;1,VLOOKUP(K119,DB!$A$4:$B$500,2,0),"")</f>
        <v/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/>
      </c>
      <c r="N119" s="200"/>
      <c r="O119" s="155" t="str">
        <f t="shared" si="34"/>
        <v>RON</v>
      </c>
      <c r="Q119" s="64" t="str">
        <f t="shared" si="35"/>
        <v/>
      </c>
      <c r="R119" s="64" t="str">
        <f t="shared" si="36"/>
        <v>RON</v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 t="str">
        <f t="shared" si="40"/>
        <v>-</v>
      </c>
      <c r="AE119" s="133" t="str">
        <f t="shared" si="41"/>
        <v>-</v>
      </c>
    </row>
    <row r="120">
      <c r="A120" s="115">
        <v>103.0</v>
      </c>
      <c r="B120" s="115"/>
      <c r="C120" s="117" t="str">
        <f>IF(B120&gt;1,VLOOKUP(B120,DB!$D$4:$E$800,2,0),"")</f>
        <v/>
      </c>
      <c r="D120" s="252"/>
      <c r="E120" s="229" t="b">
        <v>0</v>
      </c>
      <c r="F120" s="119"/>
      <c r="G120" s="192" t="b">
        <v>0</v>
      </c>
      <c r="H120" s="230"/>
      <c r="I120" s="122" t="str">
        <f>IF(K120&gt;1,VLOOKUP(K120,DB!$A$4:$B$500,2,0),"")</f>
        <v/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/>
      </c>
      <c r="N120" s="193"/>
      <c r="O120" s="128" t="str">
        <f t="shared" si="34"/>
        <v>RON</v>
      </c>
      <c r="Q120" s="64" t="str">
        <f t="shared" si="35"/>
        <v/>
      </c>
      <c r="R120" s="64" t="str">
        <f t="shared" si="36"/>
        <v>RON</v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 t="str">
        <f t="shared" si="40"/>
        <v>-</v>
      </c>
      <c r="AE120" s="133" t="str">
        <f t="shared" si="41"/>
        <v>-</v>
      </c>
    </row>
    <row r="121">
      <c r="A121" s="168">
        <v>104.0</v>
      </c>
      <c r="B121" s="168"/>
      <c r="C121" s="146" t="str">
        <f>IF(B121&gt;1,VLOOKUP(B121,DB!$D$4:$E$800,2,0),"")</f>
        <v/>
      </c>
      <c r="D121" s="259"/>
      <c r="E121" s="231" t="b">
        <v>0</v>
      </c>
      <c r="F121" s="148"/>
      <c r="G121" s="190" t="b">
        <v>0</v>
      </c>
      <c r="H121" s="228"/>
      <c r="I121" s="152" t="str">
        <f>IF(K121&gt;1,VLOOKUP(K121,DB!$A$4:$B$500,2,0),"")</f>
        <v/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/>
      </c>
      <c r="N121" s="200"/>
      <c r="O121" s="155" t="str">
        <f t="shared" si="34"/>
        <v>RON</v>
      </c>
      <c r="Q121" s="64" t="str">
        <f t="shared" si="35"/>
        <v/>
      </c>
      <c r="R121" s="64" t="str">
        <f t="shared" si="36"/>
        <v>RON</v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 t="str">
        <f t="shared" si="40"/>
        <v>-</v>
      </c>
      <c r="AE121" s="133" t="str">
        <f t="shared" si="41"/>
        <v>-</v>
      </c>
    </row>
    <row r="122">
      <c r="A122" s="115">
        <v>105.0</v>
      </c>
      <c r="B122" s="115"/>
      <c r="C122" s="117" t="str">
        <f>IF(B122&gt;1,VLOOKUP(B122,DB!$D$4:$E$800,2,0),"")</f>
        <v/>
      </c>
      <c r="D122" s="252"/>
      <c r="E122" s="229" t="b">
        <v>0</v>
      </c>
      <c r="F122" s="119"/>
      <c r="G122" s="192" t="b">
        <v>0</v>
      </c>
      <c r="H122" s="230"/>
      <c r="I122" s="122" t="str">
        <f>IF(K122&gt;1,VLOOKUP(K122,DB!$A$4:$B$500,2,0),"")</f>
        <v/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/>
      </c>
      <c r="N122" s="193"/>
      <c r="O122" s="128" t="str">
        <f t="shared" si="34"/>
        <v>RON</v>
      </c>
      <c r="Q122" s="64" t="str">
        <f t="shared" si="35"/>
        <v/>
      </c>
      <c r="R122" s="64" t="str">
        <f t="shared" si="36"/>
        <v>RON</v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 t="str">
        <f t="shared" si="40"/>
        <v>-</v>
      </c>
      <c r="AE122" s="133" t="str">
        <f t="shared" si="41"/>
        <v>-</v>
      </c>
    </row>
    <row r="123">
      <c r="A123" s="168">
        <v>106.0</v>
      </c>
      <c r="B123" s="168"/>
      <c r="C123" s="146" t="str">
        <f>IF(B123&gt;1,VLOOKUP(B123,DB!$D$4:$E$800,2,0),"")</f>
        <v/>
      </c>
      <c r="D123" s="259"/>
      <c r="E123" s="231" t="b">
        <v>0</v>
      </c>
      <c r="F123" s="148"/>
      <c r="G123" s="190" t="b">
        <v>0</v>
      </c>
      <c r="H123" s="228"/>
      <c r="I123" s="152" t="str">
        <f>IF(K123&gt;1,VLOOKUP(K123,DB!$A$4:$B$500,2,0),"")</f>
        <v/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/>
      </c>
      <c r="N123" s="200"/>
      <c r="O123" s="155" t="str">
        <f t="shared" si="34"/>
        <v>RON</v>
      </c>
      <c r="Q123" s="64" t="str">
        <f t="shared" si="35"/>
        <v/>
      </c>
      <c r="R123" s="64" t="str">
        <f t="shared" si="36"/>
        <v>RON</v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 t="str">
        <f t="shared" si="40"/>
        <v>-</v>
      </c>
      <c r="AE123" s="133" t="str">
        <f t="shared" si="41"/>
        <v>-</v>
      </c>
    </row>
    <row r="124">
      <c r="A124" s="115">
        <v>107.0</v>
      </c>
      <c r="B124" s="115"/>
      <c r="C124" s="117" t="str">
        <f>IF(B124&gt;1,VLOOKUP(B124,DB!$D$4:$E$800,2,0),"")</f>
        <v/>
      </c>
      <c r="D124" s="252"/>
      <c r="E124" s="229" t="b">
        <v>0</v>
      </c>
      <c r="F124" s="119"/>
      <c r="G124" s="192" t="b">
        <v>0</v>
      </c>
      <c r="H124" s="230"/>
      <c r="I124" s="122" t="str">
        <f>IF(K124&gt;1,VLOOKUP(K124,DB!$A$4:$B$500,2,0),"")</f>
        <v/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/>
      </c>
      <c r="N124" s="193"/>
      <c r="O124" s="128" t="str">
        <f t="shared" si="34"/>
        <v>RON</v>
      </c>
      <c r="Q124" s="64" t="str">
        <f t="shared" si="35"/>
        <v/>
      </c>
      <c r="R124" s="64" t="str">
        <f t="shared" si="36"/>
        <v>RON</v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0"/>
        <v>-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>
    <filterColumn colId="6">
      <filters>
        <filter val="FALSE"/>
      </filters>
    </filterColumn>
  </autoFilter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K167 L18:L68 L70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0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0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45805.0</v>
      </c>
      <c r="H8" s="26"/>
      <c r="V8" s="18" t="s">
        <v>1087</v>
      </c>
      <c r="W8" s="19">
        <f t="shared" si="1"/>
        <v>0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0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/>
      </c>
      <c r="X18" s="131" t="str">
        <f t="shared" si="6"/>
        <v/>
      </c>
      <c r="Y18" s="132" t="str">
        <f t="shared" si="7"/>
        <v/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0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/>
      </c>
      <c r="X19" s="160" t="str">
        <f t="shared" si="6"/>
        <v/>
      </c>
      <c r="Y19" s="161" t="str">
        <f t="shared" si="7"/>
        <v/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0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/>
      </c>
      <c r="X20" s="131" t="str">
        <f t="shared" si="6"/>
        <v/>
      </c>
      <c r="Y20" s="132" t="str">
        <f t="shared" si="7"/>
        <v/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0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0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/>
      </c>
      <c r="X21" s="160" t="str">
        <f t="shared" si="6"/>
        <v/>
      </c>
      <c r="Y21" s="161" t="str">
        <f t="shared" si="7"/>
        <v/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0</v>
      </c>
      <c r="AY21" s="141">
        <f t="shared" si="21"/>
        <v>0</v>
      </c>
      <c r="AZ21" s="141">
        <f t="shared" si="22"/>
        <v>0</v>
      </c>
      <c r="BA21" s="141">
        <f t="shared" si="23"/>
        <v>0</v>
      </c>
      <c r="BB21" s="141">
        <f t="shared" si="24"/>
        <v>0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0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/>
      </c>
      <c r="X22" s="131" t="str">
        <f t="shared" si="6"/>
        <v/>
      </c>
      <c r="Y22" s="132" t="str">
        <f t="shared" si="7"/>
        <v/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0</v>
      </c>
      <c r="AJ22" s="138">
        <f t="shared" si="8"/>
        <v>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0</v>
      </c>
      <c r="AY22" s="141">
        <f t="shared" si="21"/>
        <v>0</v>
      </c>
      <c r="AZ22" s="141">
        <f t="shared" si="22"/>
        <v>0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0</v>
      </c>
    </row>
    <row r="23">
      <c r="A23" s="168">
        <v>6.0</v>
      </c>
      <c r="B23" s="460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0</v>
      </c>
      <c r="AI23" s="165">
        <f>COUNTIFS($AE$18:$AE$167,"&gt;06:00",$AE$18:$AE$167,"&lt;=07:00")</f>
        <v>0</v>
      </c>
      <c r="AJ23" s="109">
        <f t="shared" si="8"/>
        <v>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0</v>
      </c>
    </row>
    <row r="24">
      <c r="A24" s="115">
        <v>7.0</v>
      </c>
      <c r="B24" s="497"/>
      <c r="C24" s="117" t="str">
        <f>IF(B24&gt;1,VLOOKUP(B24,DB!$D$4:$E$800,2,0),"")</f>
        <v/>
      </c>
      <c r="D24" s="252"/>
      <c r="E24" s="119" t="b">
        <v>0</v>
      </c>
      <c r="F24" s="166"/>
      <c r="G24" s="120" t="b">
        <v>0</v>
      </c>
      <c r="H24" s="230"/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/>
      </c>
      <c r="N24" s="127"/>
      <c r="O24" s="128" t="str">
        <f t="shared" si="34"/>
        <v>RON</v>
      </c>
      <c r="Q24" s="64" t="str">
        <f t="shared" si="35"/>
        <v/>
      </c>
      <c r="R24" s="64" t="str">
        <f t="shared" si="36"/>
        <v>RON</v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0</v>
      </c>
      <c r="AI24" s="137">
        <f>COUNTIFS($AE$18:$AE$167,"&gt;07:00",$AE$18:$AE$167,"&lt;=08:00")</f>
        <v>0</v>
      </c>
      <c r="AJ24" s="138">
        <f t="shared" si="8"/>
        <v>0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0</v>
      </c>
    </row>
    <row r="25">
      <c r="A25" s="168">
        <v>8.0</v>
      </c>
      <c r="B25" s="296"/>
      <c r="C25" s="146" t="str">
        <f>IF(B25&gt;1,VLOOKUP(B25,DB!$D$4:$E$800,2,0),"")</f>
        <v/>
      </c>
      <c r="D25" s="259"/>
      <c r="E25" s="148" t="b">
        <v>0</v>
      </c>
      <c r="F25" s="148"/>
      <c r="G25" s="150" t="b">
        <v>0</v>
      </c>
      <c r="H25" s="228"/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/>
      </c>
      <c r="N25" s="170"/>
      <c r="O25" s="155" t="str">
        <f t="shared" si="34"/>
        <v>RON</v>
      </c>
      <c r="Q25" s="64" t="str">
        <f t="shared" si="35"/>
        <v/>
      </c>
      <c r="R25" s="64" t="str">
        <f t="shared" si="36"/>
        <v>RON</v>
      </c>
      <c r="S25" s="64" t="str">
        <f t="shared" si="37"/>
        <v/>
      </c>
      <c r="T25" s="64" t="str">
        <f t="shared" si="38"/>
        <v/>
      </c>
      <c r="U25" s="64" t="str">
        <f t="shared" si="39"/>
        <v/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0</v>
      </c>
      <c r="AI25" s="165">
        <f>COUNTIFS($AE$18:$AE$167,"&gt;08:00",$AE$18:$AE$167,"&lt;=09:00")</f>
        <v>0</v>
      </c>
      <c r="AJ25" s="109">
        <f t="shared" si="8"/>
        <v>0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0</v>
      </c>
    </row>
    <row r="26">
      <c r="A26" s="115">
        <v>9.0</v>
      </c>
      <c r="B26" s="297"/>
      <c r="C26" s="117" t="str">
        <f>IF(B26&gt;1,VLOOKUP(B26,DB!$D$4:$E$800,2,0),"")</f>
        <v/>
      </c>
      <c r="D26" s="252"/>
      <c r="E26" s="119" t="b">
        <v>0</v>
      </c>
      <c r="F26" s="119"/>
      <c r="G26" s="120" t="b">
        <v>0</v>
      </c>
      <c r="H26" s="230"/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tr">
        <f>IF(B26&gt;1,VLOOKUP(B26,DB!$D$4:$F$800,3,0),"")</f>
        <v/>
      </c>
      <c r="N26" s="171"/>
      <c r="O26" s="128" t="str">
        <f t="shared" si="34"/>
        <v>RON</v>
      </c>
      <c r="Q26" s="64" t="str">
        <f t="shared" si="35"/>
        <v/>
      </c>
      <c r="R26" s="64" t="str">
        <f t="shared" si="36"/>
        <v>RON</v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0</v>
      </c>
      <c r="AI26" s="137">
        <f>COUNTIFS($AE$18:$AE$167,"&gt;09:00",$AE$18:$AE$167,"&lt;=10:00")</f>
        <v>0</v>
      </c>
      <c r="AJ26" s="138">
        <f t="shared" si="8"/>
        <v>0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0</v>
      </c>
    </row>
    <row r="27">
      <c r="A27" s="168">
        <v>10.0</v>
      </c>
      <c r="B27" s="298"/>
      <c r="C27" s="146" t="str">
        <f>IF(B27&gt;1,VLOOKUP(B27,DB!$D$4:$E$800,2,0),"")</f>
        <v/>
      </c>
      <c r="D27" s="259"/>
      <c r="E27" s="148" t="b">
        <v>0</v>
      </c>
      <c r="F27" s="148"/>
      <c r="G27" s="150" t="b">
        <v>0</v>
      </c>
      <c r="H27" s="228"/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/>
      </c>
      <c r="N27" s="170"/>
      <c r="O27" s="155" t="str">
        <f t="shared" si="34"/>
        <v>RON</v>
      </c>
      <c r="Q27" s="64" t="str">
        <f t="shared" si="35"/>
        <v/>
      </c>
      <c r="R27" s="64" t="str">
        <f t="shared" si="36"/>
        <v>RON</v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0</v>
      </c>
      <c r="AI27" s="165">
        <f>COUNTIFS($AE$18:$AE$167,"&gt;10:00",$AE$18:$AE$167,"&lt;=11:00")</f>
        <v>0</v>
      </c>
      <c r="AJ27" s="109">
        <f t="shared" si="8"/>
        <v>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0</v>
      </c>
    </row>
    <row r="28">
      <c r="A28" s="115">
        <v>11.0</v>
      </c>
      <c r="B28" s="297"/>
      <c r="C28" s="117" t="str">
        <f>IF(B28&gt;1,VLOOKUP(B28,DB!$D$4:$E$800,2,0),"")</f>
        <v/>
      </c>
      <c r="D28" s="252"/>
      <c r="E28" s="119" t="b">
        <v>0</v>
      </c>
      <c r="F28" s="119"/>
      <c r="G28" s="120" t="b">
        <v>0</v>
      </c>
      <c r="H28" s="230"/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/>
      </c>
      <c r="N28" s="171"/>
      <c r="O28" s="128" t="str">
        <f t="shared" si="34"/>
        <v>RON</v>
      </c>
      <c r="Q28" s="64" t="str">
        <f t="shared" si="35"/>
        <v/>
      </c>
      <c r="R28" s="64" t="str">
        <f t="shared" si="36"/>
        <v>RON</v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0</v>
      </c>
      <c r="AI28" s="137">
        <f>COUNTIFS($AE$18:$AE$167,"&gt;11:00",$AE$18:$AE$167,"&lt;=12:00")</f>
        <v>0</v>
      </c>
      <c r="AJ28" s="138">
        <f t="shared" si="8"/>
        <v>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0</v>
      </c>
    </row>
    <row r="29">
      <c r="A29" s="168">
        <v>12.0</v>
      </c>
      <c r="B29" s="296"/>
      <c r="C29" s="146" t="str">
        <f>IF(B29&gt;1,VLOOKUP(B29,DB!$D$4:$E$800,2,0),"")</f>
        <v/>
      </c>
      <c r="D29" s="259"/>
      <c r="E29" s="148" t="b">
        <v>0</v>
      </c>
      <c r="F29" s="148"/>
      <c r="G29" s="150" t="b">
        <v>0</v>
      </c>
      <c r="H29" s="228"/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/>
      </c>
      <c r="N29" s="170"/>
      <c r="O29" s="155" t="str">
        <f t="shared" si="34"/>
        <v>RON</v>
      </c>
      <c r="Q29" s="64" t="str">
        <f t="shared" si="35"/>
        <v/>
      </c>
      <c r="R29" s="64" t="str">
        <f t="shared" si="36"/>
        <v>RON</v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0</v>
      </c>
      <c r="AI29" s="165">
        <f>COUNTIFS($AE$18:$AE$167,"&gt;12:00",$AE$18:$AE$167,"&lt;=13:00")</f>
        <v>0</v>
      </c>
      <c r="AJ29" s="109">
        <f t="shared" si="8"/>
        <v>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0</v>
      </c>
    </row>
    <row r="30">
      <c r="A30" s="115">
        <v>13.0</v>
      </c>
      <c r="B30" s="297"/>
      <c r="C30" s="117" t="str">
        <f>IF(B30&gt;1,VLOOKUP(B30,DB!$D$4:$E$800,2,0),"")</f>
        <v/>
      </c>
      <c r="D30" s="252"/>
      <c r="E30" s="119" t="b">
        <v>0</v>
      </c>
      <c r="F30" s="119"/>
      <c r="G30" s="120" t="b">
        <v>0</v>
      </c>
      <c r="H30" s="230"/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/>
      </c>
      <c r="N30" s="171"/>
      <c r="O30" s="128" t="str">
        <f t="shared" si="34"/>
        <v>RON</v>
      </c>
      <c r="Q30" s="64" t="str">
        <f t="shared" si="35"/>
        <v/>
      </c>
      <c r="R30" s="64" t="str">
        <f t="shared" si="36"/>
        <v>RON</v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0</v>
      </c>
      <c r="AJ30" s="138">
        <f t="shared" si="8"/>
        <v>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0</v>
      </c>
    </row>
    <row r="31">
      <c r="A31" s="168">
        <v>14.0</v>
      </c>
      <c r="B31" s="296"/>
      <c r="C31" s="146" t="str">
        <f>IF(B31&gt;1,VLOOKUP(B31,DB!$D$4:$E$800,2,0),"")</f>
        <v/>
      </c>
      <c r="D31" s="259"/>
      <c r="E31" s="148" t="b">
        <v>0</v>
      </c>
      <c r="F31" s="148"/>
      <c r="G31" s="150" t="b">
        <v>0</v>
      </c>
      <c r="H31" s="228"/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/>
      </c>
      <c r="N31" s="170"/>
      <c r="O31" s="155" t="str">
        <f t="shared" si="34"/>
        <v>RON</v>
      </c>
      <c r="Q31" s="64" t="str">
        <f t="shared" si="35"/>
        <v/>
      </c>
      <c r="R31" s="64" t="str">
        <f t="shared" si="36"/>
        <v>RON</v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0</v>
      </c>
      <c r="AI31" s="165">
        <f>COUNTIFS($AE$18:$AE$167,"&gt;14:00",$AE$18:$AE$167,"&lt;=15:00")</f>
        <v>0</v>
      </c>
      <c r="AJ31" s="109">
        <f t="shared" si="8"/>
        <v>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0</v>
      </c>
    </row>
    <row r="32">
      <c r="A32" s="115">
        <v>15.0</v>
      </c>
      <c r="B32" s="295"/>
      <c r="C32" s="117" t="str">
        <f>IF(B32&gt;1,VLOOKUP(B32,DB!$D$4:$E$800,2,0),"")</f>
        <v/>
      </c>
      <c r="D32" s="252"/>
      <c r="E32" s="119" t="b">
        <v>0</v>
      </c>
      <c r="F32" s="119"/>
      <c r="G32" s="120" t="b">
        <v>0</v>
      </c>
      <c r="H32" s="230"/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/>
      </c>
      <c r="N32" s="171"/>
      <c r="O32" s="128" t="str">
        <f t="shared" si="34"/>
        <v>RON</v>
      </c>
      <c r="Q32" s="64" t="str">
        <f t="shared" si="35"/>
        <v/>
      </c>
      <c r="R32" s="64" t="str">
        <f t="shared" si="36"/>
        <v>RON</v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0</v>
      </c>
      <c r="AI32" s="137">
        <f>COUNTIFS($AE$18:$AE$167,"&gt;15:00",$AE$18:$AE$167,"&lt;=16:00")</f>
        <v>0</v>
      </c>
      <c r="AJ32" s="138">
        <f t="shared" si="8"/>
        <v>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0</v>
      </c>
    </row>
    <row r="33">
      <c r="A33" s="168">
        <v>16.0</v>
      </c>
      <c r="B33" s="296"/>
      <c r="C33" s="146" t="str">
        <f>IF(B33&gt;1,VLOOKUP(B33,DB!$D$4:$E$800,2,0),"")</f>
        <v/>
      </c>
      <c r="D33" s="259"/>
      <c r="E33" s="148" t="b">
        <v>0</v>
      </c>
      <c r="F33" s="148"/>
      <c r="G33" s="150" t="b">
        <v>0</v>
      </c>
      <c r="H33" s="228"/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/>
      </c>
      <c r="N33" s="170"/>
      <c r="O33" s="155" t="str">
        <f t="shared" si="34"/>
        <v>RON</v>
      </c>
      <c r="Q33" s="64" t="str">
        <f t="shared" si="35"/>
        <v/>
      </c>
      <c r="R33" s="64" t="str">
        <f t="shared" si="36"/>
        <v>RON</v>
      </c>
      <c r="S33" s="64" t="str">
        <f t="shared" si="37"/>
        <v/>
      </c>
      <c r="T33" s="64" t="str">
        <f t="shared" si="38"/>
        <v/>
      </c>
      <c r="U33" s="64" t="str">
        <f t="shared" si="39"/>
        <v/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0</v>
      </c>
      <c r="AI33" s="165">
        <f>COUNTIFS($AE$18:$AE$167,"&gt;16:00",$AE$18:$AE$167,"&lt;=17:00")</f>
        <v>0</v>
      </c>
      <c r="AJ33" s="109">
        <f t="shared" si="8"/>
        <v>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0</v>
      </c>
    </row>
    <row r="34">
      <c r="A34" s="115">
        <v>17.0</v>
      </c>
      <c r="B34" s="295"/>
      <c r="C34" s="117" t="str">
        <f>IF(B34&gt;1,VLOOKUP(B34,DB!$D$4:$E$800,2,0),"")</f>
        <v/>
      </c>
      <c r="D34" s="252"/>
      <c r="E34" s="119" t="b">
        <v>0</v>
      </c>
      <c r="F34" s="119"/>
      <c r="G34" s="120" t="b">
        <v>0</v>
      </c>
      <c r="H34" s="230"/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/>
      </c>
      <c r="N34" s="171"/>
      <c r="O34" s="128" t="str">
        <f t="shared" si="34"/>
        <v>RON</v>
      </c>
      <c r="Q34" s="64" t="str">
        <f t="shared" si="35"/>
        <v/>
      </c>
      <c r="R34" s="64" t="str">
        <f t="shared" si="36"/>
        <v>RON</v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/>
      </c>
      <c r="X34" s="184" t="str">
        <f t="shared" si="6"/>
        <v/>
      </c>
      <c r="Y34" s="185" t="str">
        <f t="shared" si="7"/>
        <v/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0</v>
      </c>
      <c r="AI34" s="137">
        <f>COUNTIFS($AE$18:$AE$167,"&gt;17:00",$AE$18:$AE$167,"&lt;=18:00")</f>
        <v>0</v>
      </c>
      <c r="AJ34" s="138">
        <f t="shared" si="8"/>
        <v>0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0</v>
      </c>
      <c r="AS34" s="187">
        <f t="shared" si="42"/>
        <v>0</v>
      </c>
      <c r="AT34" s="187">
        <f t="shared" si="42"/>
        <v>0</v>
      </c>
      <c r="AU34" s="187">
        <f t="shared" si="42"/>
        <v>0</v>
      </c>
      <c r="AV34" s="187">
        <f t="shared" si="42"/>
        <v>0</v>
      </c>
      <c r="AW34" s="187">
        <f t="shared" si="42"/>
        <v>0</v>
      </c>
      <c r="AX34" s="187">
        <f t="shared" si="42"/>
        <v>0</v>
      </c>
      <c r="AY34" s="187">
        <f t="shared" si="42"/>
        <v>0</v>
      </c>
      <c r="AZ34" s="187">
        <f t="shared" si="42"/>
        <v>0</v>
      </c>
      <c r="BA34" s="187">
        <f t="shared" si="42"/>
        <v>0</v>
      </c>
      <c r="BB34" s="187">
        <f t="shared" si="42"/>
        <v>0</v>
      </c>
      <c r="BC34" s="187">
        <f t="shared" si="42"/>
        <v>0</v>
      </c>
      <c r="BD34" s="187">
        <f t="shared" si="42"/>
        <v>0</v>
      </c>
      <c r="BE34" s="187">
        <f t="shared" si="42"/>
        <v>0</v>
      </c>
      <c r="BF34" s="187">
        <f t="shared" si="42"/>
        <v>0</v>
      </c>
      <c r="BG34" s="187">
        <f t="shared" si="42"/>
        <v>0</v>
      </c>
      <c r="BH34" s="187">
        <f t="shared" si="42"/>
        <v>0</v>
      </c>
      <c r="BI34" s="187">
        <f t="shared" si="42"/>
        <v>0</v>
      </c>
      <c r="BJ34" s="188">
        <f t="shared" si="42"/>
        <v>0</v>
      </c>
    </row>
    <row r="35">
      <c r="A35" s="168">
        <v>18.0</v>
      </c>
      <c r="B35" s="298"/>
      <c r="C35" s="146" t="str">
        <f>IF(B35&gt;1,VLOOKUP(B35,DB!$D$4:$E$800,2,0),"")</f>
        <v/>
      </c>
      <c r="D35" s="259"/>
      <c r="E35" s="148" t="b">
        <v>0</v>
      </c>
      <c r="F35" s="149"/>
      <c r="G35" s="150" t="b">
        <v>0</v>
      </c>
      <c r="H35" s="228"/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/>
      </c>
      <c r="N35" s="170"/>
      <c r="O35" s="155" t="str">
        <f t="shared" si="34"/>
        <v>RON</v>
      </c>
      <c r="Q35" s="64" t="str">
        <f t="shared" si="35"/>
        <v/>
      </c>
      <c r="R35" s="64" t="str">
        <f t="shared" si="36"/>
        <v>RON</v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/>
      </c>
      <c r="X35" s="160" t="str">
        <f t="shared" si="6"/>
        <v/>
      </c>
      <c r="Y35" s="161" t="str">
        <f t="shared" si="7"/>
        <v/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0</v>
      </c>
      <c r="AI35" s="165">
        <f>COUNTIFS($AE$18:$AE$167,"&gt;18:00",$AE$18:$AE$167,"&lt;=19:00")</f>
        <v>0</v>
      </c>
      <c r="AJ35" s="109">
        <f t="shared" si="8"/>
        <v>0</v>
      </c>
    </row>
    <row r="36">
      <c r="A36" s="115">
        <v>19.0</v>
      </c>
      <c r="B36" s="297"/>
      <c r="C36" s="117" t="str">
        <f>IF(B36&gt;1,VLOOKUP(B36,DB!$D$4:$E$800,2,0),"")</f>
        <v/>
      </c>
      <c r="D36" s="252"/>
      <c r="E36" s="119" t="b">
        <v>0</v>
      </c>
      <c r="F36" s="119"/>
      <c r="G36" s="120" t="b">
        <v>0</v>
      </c>
      <c r="H36" s="230"/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/>
      </c>
      <c r="N36" s="171"/>
      <c r="O36" s="128" t="str">
        <f t="shared" si="34"/>
        <v>RON</v>
      </c>
      <c r="Q36" s="64" t="str">
        <f t="shared" si="35"/>
        <v/>
      </c>
      <c r="R36" s="64" t="str">
        <f t="shared" si="36"/>
        <v>RON</v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/>
      </c>
      <c r="X36" s="131" t="str">
        <f t="shared" si="6"/>
        <v/>
      </c>
      <c r="Y36" s="132" t="str">
        <f t="shared" si="7"/>
        <v/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0</v>
      </c>
      <c r="AI36" s="137">
        <f>COUNTIFS($AE$18:$AE$167,"&gt;19:00",$AE$18:$AE$167,"&lt;=20:00")</f>
        <v>0</v>
      </c>
      <c r="AJ36" s="138">
        <f t="shared" si="8"/>
        <v>0</v>
      </c>
    </row>
    <row r="37">
      <c r="A37" s="168">
        <v>20.0</v>
      </c>
      <c r="B37" s="298"/>
      <c r="C37" s="146" t="str">
        <f>IF(B37&gt;1,VLOOKUP(B37,DB!$D$4:$E$800,2,0),"")</f>
        <v/>
      </c>
      <c r="D37" s="259"/>
      <c r="E37" s="148" t="b">
        <v>0</v>
      </c>
      <c r="F37" s="148"/>
      <c r="G37" s="150" t="b">
        <v>0</v>
      </c>
      <c r="H37" s="228"/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/>
      </c>
      <c r="N37" s="170"/>
      <c r="O37" s="155" t="str">
        <f t="shared" si="34"/>
        <v>RON</v>
      </c>
      <c r="Q37" s="64" t="str">
        <f t="shared" si="35"/>
        <v/>
      </c>
      <c r="R37" s="64" t="str">
        <f t="shared" si="36"/>
        <v>RON</v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/>
      </c>
      <c r="X37" s="160" t="str">
        <f t="shared" si="6"/>
        <v/>
      </c>
      <c r="Y37" s="161" t="str">
        <f t="shared" si="7"/>
        <v/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0</v>
      </c>
      <c r="AI37" s="165">
        <f>COUNTIFS($AE$18:$AE$167,"&gt;20:00",$AE$18:$AE$167,"&lt;=21:00")</f>
        <v>0</v>
      </c>
      <c r="AJ37" s="109">
        <f t="shared" si="8"/>
        <v>0</v>
      </c>
    </row>
    <row r="38">
      <c r="A38" s="115">
        <v>21.0</v>
      </c>
      <c r="B38" s="295"/>
      <c r="C38" s="117" t="str">
        <f>IF(B38&gt;1,VLOOKUP(B38,DB!$D$4:$E$800,2,0),"")</f>
        <v/>
      </c>
      <c r="D38" s="252"/>
      <c r="E38" s="119" t="b">
        <v>0</v>
      </c>
      <c r="F38" s="119"/>
      <c r="G38" s="120" t="b">
        <v>0</v>
      </c>
      <c r="H38" s="230"/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/>
      </c>
      <c r="N38" s="171"/>
      <c r="O38" s="128" t="str">
        <f t="shared" si="34"/>
        <v>RON</v>
      </c>
      <c r="Q38" s="64" t="str">
        <f t="shared" si="35"/>
        <v/>
      </c>
      <c r="R38" s="64" t="str">
        <f t="shared" si="36"/>
        <v>RON</v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/>
      </c>
      <c r="X38" s="131" t="str">
        <f t="shared" si="6"/>
        <v/>
      </c>
      <c r="Y38" s="132" t="str">
        <f t="shared" si="7"/>
        <v/>
      </c>
      <c r="Z38" s="104" t="b">
        <v>0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0</v>
      </c>
      <c r="AI38" s="137">
        <f>COUNTIFS($AE$18:$AE$167,"&gt;21:00",$AE$18:$AE$167,"&lt;=22:00")</f>
        <v>0</v>
      </c>
      <c r="AJ38" s="138">
        <f t="shared" si="8"/>
        <v>0</v>
      </c>
    </row>
    <row r="39">
      <c r="A39" s="168">
        <v>22.0</v>
      </c>
      <c r="B39" s="145"/>
      <c r="C39" s="146" t="str">
        <f>IF(B39&gt;1,VLOOKUP(B39,DB!$D$4:$E$800,2,0),"")</f>
        <v/>
      </c>
      <c r="D39" s="259"/>
      <c r="E39" s="189" t="b">
        <v>0</v>
      </c>
      <c r="F39" s="148"/>
      <c r="G39" s="190" t="b">
        <v>0</v>
      </c>
      <c r="H39" s="228"/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/>
      </c>
      <c r="N39" s="170"/>
      <c r="O39" s="155" t="str">
        <f t="shared" si="34"/>
        <v>RON</v>
      </c>
      <c r="Q39" s="64" t="str">
        <f t="shared" si="35"/>
        <v/>
      </c>
      <c r="R39" s="64" t="str">
        <f t="shared" si="36"/>
        <v>RON</v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/>
      </c>
      <c r="X39" s="160" t="str">
        <f t="shared" si="6"/>
        <v/>
      </c>
      <c r="Y39" s="161" t="str">
        <f t="shared" si="7"/>
        <v/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0</v>
      </c>
      <c r="AI39" s="165">
        <f>COUNTIFS($AE$18:$AE$167,"&gt;22:00",$AE$18:$AE$167,"&lt;=23:00")</f>
        <v>0</v>
      </c>
      <c r="AJ39" s="109">
        <f t="shared" si="8"/>
        <v>0</v>
      </c>
    </row>
    <row r="40">
      <c r="A40" s="115">
        <v>23.0</v>
      </c>
      <c r="B40" s="297"/>
      <c r="C40" s="117" t="str">
        <f>IF(B40&gt;1,VLOOKUP(B40,DB!$D$4:$E$800,2,0),"")</f>
        <v/>
      </c>
      <c r="D40" s="252"/>
      <c r="E40" s="191" t="b">
        <v>0</v>
      </c>
      <c r="F40" s="119"/>
      <c r="G40" s="192" t="b">
        <v>0</v>
      </c>
      <c r="H40" s="230"/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/>
      </c>
      <c r="N40" s="193"/>
      <c r="O40" s="128" t="str">
        <f t="shared" si="34"/>
        <v>RON</v>
      </c>
      <c r="Q40" s="64" t="str">
        <f t="shared" si="35"/>
        <v/>
      </c>
      <c r="R40" s="64" t="str">
        <f t="shared" si="36"/>
        <v>RON</v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/>
      </c>
      <c r="X40" s="131" t="str">
        <f t="shared" si="6"/>
        <v/>
      </c>
      <c r="Y40" s="132" t="str">
        <f t="shared" si="7"/>
        <v/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/>
      <c r="C41" s="146" t="str">
        <f>IF(B41&gt;1,VLOOKUP(B41,DB!$D$4:$E$800,2,0),"")</f>
        <v/>
      </c>
      <c r="D41" s="259"/>
      <c r="E41" s="199" t="b">
        <v>0</v>
      </c>
      <c r="F41" s="148"/>
      <c r="G41" s="190" t="b">
        <v>0</v>
      </c>
      <c r="H41" s="228"/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/>
      </c>
      <c r="N41" s="200"/>
      <c r="O41" s="155" t="str">
        <f t="shared" si="34"/>
        <v>RON</v>
      </c>
      <c r="Q41" s="64" t="str">
        <f t="shared" si="35"/>
        <v/>
      </c>
      <c r="R41" s="64" t="str">
        <f t="shared" si="36"/>
        <v>RON</v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0</v>
      </c>
      <c r="AI41" s="204">
        <f t="shared" si="43"/>
        <v>0</v>
      </c>
      <c r="AJ41" s="204">
        <f t="shared" si="43"/>
        <v>0</v>
      </c>
    </row>
    <row r="42">
      <c r="A42" s="205">
        <v>25.0</v>
      </c>
      <c r="B42" s="297"/>
      <c r="C42" s="117" t="str">
        <f>IF(B42&gt;1,VLOOKUP(B42,DB!$D$4:$E$800,2,0),"")</f>
        <v/>
      </c>
      <c r="D42" s="252"/>
      <c r="E42" s="206" t="b">
        <v>0</v>
      </c>
      <c r="F42" s="119"/>
      <c r="G42" s="192" t="b">
        <v>0</v>
      </c>
      <c r="H42" s="230"/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tr">
        <f>IF(B42&gt;1,VLOOKUP(B42,DB!$D$4:$F$800,3,0),"")</f>
        <v/>
      </c>
      <c r="N42" s="193"/>
      <c r="O42" s="128" t="str">
        <f t="shared" si="34"/>
        <v>RON</v>
      </c>
      <c r="Q42" s="64" t="str">
        <f t="shared" si="35"/>
        <v/>
      </c>
      <c r="R42" s="64" t="str">
        <f t="shared" si="36"/>
        <v>RON</v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/>
      </c>
      <c r="X42" s="131" t="str">
        <f t="shared" si="6"/>
        <v/>
      </c>
      <c r="Y42" s="132" t="str">
        <f t="shared" si="7"/>
        <v/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0</v>
      </c>
      <c r="AI42" s="210">
        <f t="shared" si="44"/>
        <v>0</v>
      </c>
      <c r="AJ42" s="210">
        <f t="shared" ref="AJ42:AJ43" si="46">SUM(AH42:AI42)</f>
        <v>0</v>
      </c>
    </row>
    <row r="43">
      <c r="A43" s="168">
        <v>26.0</v>
      </c>
      <c r="B43" s="298"/>
      <c r="C43" s="146" t="str">
        <f>IF(B43&gt;1,VLOOKUP(B43,DB!$D$4:$E$800,2,0),"")</f>
        <v/>
      </c>
      <c r="D43" s="259"/>
      <c r="E43" s="199" t="b">
        <v>0</v>
      </c>
      <c r="F43" s="148"/>
      <c r="G43" s="190" t="b">
        <v>0</v>
      </c>
      <c r="H43" s="228"/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tr">
        <f>IF(B43&gt;1,VLOOKUP(B43,DB!$D$4:$F$800,3,0),"")</f>
        <v/>
      </c>
      <c r="N43" s="211"/>
      <c r="O43" s="155" t="str">
        <f t="shared" si="34"/>
        <v>RON</v>
      </c>
      <c r="Q43" s="64" t="str">
        <f t="shared" si="35"/>
        <v/>
      </c>
      <c r="R43" s="64" t="str">
        <f t="shared" si="36"/>
        <v>RON</v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0</v>
      </c>
      <c r="AI43" s="215">
        <f t="shared" si="45"/>
        <v>0</v>
      </c>
      <c r="AJ43" s="215">
        <f t="shared" si="46"/>
        <v>0</v>
      </c>
    </row>
    <row r="44">
      <c r="A44" s="115">
        <v>27.0</v>
      </c>
      <c r="B44" s="297"/>
      <c r="C44" s="117" t="str">
        <f>IF(B44&gt;1,VLOOKUP(B44,DB!$D$4:$E$800,2,0),"")</f>
        <v/>
      </c>
      <c r="D44" s="252"/>
      <c r="E44" s="206" t="b">
        <v>0</v>
      </c>
      <c r="F44" s="119"/>
      <c r="G44" s="192" t="b">
        <v>0</v>
      </c>
      <c r="H44" s="230"/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tr">
        <f>IF(B44&gt;1,VLOOKUP(B44,DB!$D$4:$F$800,3,0),"")</f>
        <v/>
      </c>
      <c r="N44" s="193"/>
      <c r="O44" s="128" t="str">
        <f t="shared" si="34"/>
        <v>RON</v>
      </c>
      <c r="Q44" s="64" t="str">
        <f t="shared" si="35"/>
        <v/>
      </c>
      <c r="R44" s="64" t="str">
        <f t="shared" si="36"/>
        <v>RON</v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/>
      <c r="C45" s="146" t="str">
        <f>IF(B45&gt;1,VLOOKUP(B45,DB!$D$4:$E$800,2,0),"")</f>
        <v/>
      </c>
      <c r="D45" s="259"/>
      <c r="E45" s="189" t="b">
        <v>0</v>
      </c>
      <c r="F45" s="148"/>
      <c r="G45" s="190" t="b">
        <v>0</v>
      </c>
      <c r="H45" s="228"/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tr">
        <f>IF(B45&gt;1,VLOOKUP(B45,DB!$D$4:$F$800,3,0),"")</f>
        <v/>
      </c>
      <c r="N45" s="211"/>
      <c r="O45" s="155" t="str">
        <f t="shared" si="34"/>
        <v>RON</v>
      </c>
      <c r="Q45" s="64" t="str">
        <f t="shared" si="35"/>
        <v/>
      </c>
      <c r="R45" s="64" t="str">
        <f t="shared" si="36"/>
        <v>RON</v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/>
      <c r="C46" s="117" t="str">
        <f>IF(B46&gt;1,VLOOKUP(B46,DB!$D$4:$E$800,2,0),"")</f>
        <v/>
      </c>
      <c r="D46" s="252"/>
      <c r="E46" s="191" t="b">
        <v>0</v>
      </c>
      <c r="F46" s="119"/>
      <c r="G46" s="192" t="b">
        <v>0</v>
      </c>
      <c r="H46" s="230"/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/>
      </c>
      <c r="N46" s="193"/>
      <c r="O46" s="128" t="str">
        <f t="shared" si="34"/>
        <v>RON</v>
      </c>
      <c r="Q46" s="64" t="str">
        <f t="shared" si="35"/>
        <v/>
      </c>
      <c r="R46" s="64" t="str">
        <f t="shared" si="36"/>
        <v>RON</v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/>
      <c r="C47" s="146" t="str">
        <f>IF(B47&gt;1,VLOOKUP(B47,DB!$D$4:$E$800,2,0),"")</f>
        <v/>
      </c>
      <c r="D47" s="259"/>
      <c r="E47" s="199" t="b">
        <v>0</v>
      </c>
      <c r="F47" s="148"/>
      <c r="G47" s="190" t="b">
        <v>0</v>
      </c>
      <c r="H47" s="228"/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/>
      </c>
      <c r="N47" s="200"/>
      <c r="O47" s="155" t="str">
        <f t="shared" si="34"/>
        <v>RON</v>
      </c>
      <c r="Q47" s="64" t="str">
        <f t="shared" si="35"/>
        <v/>
      </c>
      <c r="R47" s="64" t="str">
        <f t="shared" si="36"/>
        <v>RON</v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/>
      <c r="C48" s="117" t="str">
        <f>IF(B48&gt;1,VLOOKUP(B48,DB!$D$4:$E$800,2,0),"")</f>
        <v/>
      </c>
      <c r="D48" s="252"/>
      <c r="E48" s="206" t="b">
        <v>0</v>
      </c>
      <c r="F48" s="119"/>
      <c r="G48" s="192" t="b">
        <v>0</v>
      </c>
      <c r="H48" s="230"/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tr">
        <f>IF(B48&gt;1,VLOOKUP(B48,DB!$D$4:$F$800,3,0),"")</f>
        <v/>
      </c>
      <c r="N48" s="220"/>
      <c r="O48" s="128" t="str">
        <f t="shared" si="34"/>
        <v>RON</v>
      </c>
      <c r="Q48" s="64" t="str">
        <f t="shared" si="35"/>
        <v/>
      </c>
      <c r="R48" s="64" t="str">
        <f t="shared" si="36"/>
        <v>RON</v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146"/>
      <c r="C49" s="146" t="str">
        <f>IF(B49&gt;1,VLOOKUP(B49,DB!$D$4:$E$800,2,0),"")</f>
        <v/>
      </c>
      <c r="D49" s="259"/>
      <c r="E49" s="199" t="b">
        <v>0</v>
      </c>
      <c r="F49" s="148"/>
      <c r="G49" s="190" t="b">
        <v>0</v>
      </c>
      <c r="H49" s="300"/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/>
      </c>
      <c r="N49" s="211"/>
      <c r="O49" s="155" t="str">
        <f t="shared" si="34"/>
        <v>RON</v>
      </c>
      <c r="Q49" s="64" t="str">
        <f t="shared" si="35"/>
        <v/>
      </c>
      <c r="R49" s="64" t="str">
        <f t="shared" si="36"/>
        <v>RON</v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7"/>
      <c r="C50" s="117" t="str">
        <f>IF(B50&gt;1,VLOOKUP(B50,DB!$D$4:$E$800,2,0),"")</f>
        <v/>
      </c>
      <c r="D50" s="252"/>
      <c r="E50" s="206" t="b">
        <v>0</v>
      </c>
      <c r="F50" s="119"/>
      <c r="G50" s="192" t="b">
        <v>0</v>
      </c>
      <c r="H50" s="299"/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15" t="str">
        <f>IF(B50&gt;1,VLOOKUP(B50,DB!$D$4:$F$800,3,0),"")</f>
        <v/>
      </c>
      <c r="N50" s="220"/>
      <c r="O50" s="128" t="str">
        <f t="shared" si="34"/>
        <v>RON</v>
      </c>
      <c r="Q50" s="64" t="str">
        <f t="shared" si="35"/>
        <v/>
      </c>
      <c r="R50" s="64" t="str">
        <f t="shared" si="36"/>
        <v>RON</v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146"/>
      <c r="C51" s="146" t="str">
        <f>IF(B51&gt;1,VLOOKUP(B51,DB!$D$4:$E$800,2,0),"")</f>
        <v/>
      </c>
      <c r="D51" s="259"/>
      <c r="E51" s="199" t="b">
        <v>0</v>
      </c>
      <c r="F51" s="148"/>
      <c r="G51" s="190" t="b">
        <v>0</v>
      </c>
      <c r="H51" s="300"/>
      <c r="I51" s="152" t="str">
        <f>IF(K51&gt;1,VLOOKUP(K51,DB!$A$4:$B$500,2,0),"")</f>
        <v/>
      </c>
      <c r="J51" s="153" t="str">
        <f>IF(L51&gt;1,VLOOKUP(L51,DB!$A$4:$B$500,2,0),"")</f>
        <v/>
      </c>
      <c r="K51" s="169"/>
      <c r="L51" s="150"/>
      <c r="M51" s="168" t="str">
        <f>IF(B51&gt;1,VLOOKUP(B51,DB!$D$4:$F$800,3,0),"")</f>
        <v/>
      </c>
      <c r="N51" s="200"/>
      <c r="O51" s="155" t="str">
        <f t="shared" si="34"/>
        <v>RON</v>
      </c>
      <c r="Q51" s="64" t="str">
        <f t="shared" si="35"/>
        <v/>
      </c>
      <c r="R51" s="64" t="str">
        <f t="shared" si="36"/>
        <v>RON</v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-</v>
      </c>
    </row>
    <row r="52">
      <c r="A52" s="115">
        <v>35.0</v>
      </c>
      <c r="B52" s="117"/>
      <c r="C52" s="117" t="str">
        <f>IF(B52&gt;1,VLOOKUP(B52,DB!$D$4:$E$800,2,0),"")</f>
        <v/>
      </c>
      <c r="D52" s="252"/>
      <c r="E52" s="206" t="b">
        <v>0</v>
      </c>
      <c r="F52" s="119"/>
      <c r="G52" s="192" t="b">
        <v>0</v>
      </c>
      <c r="H52" s="299"/>
      <c r="I52" s="122" t="str">
        <f>IF(K52&gt;1,VLOOKUP(K52,DB!$A$4:$B$500,2,0),"")</f>
        <v/>
      </c>
      <c r="J52" s="123" t="str">
        <f>IF(L52&gt;1,VLOOKUP(L52,DB!$A$4:$B$500,2,0),"")</f>
        <v/>
      </c>
      <c r="K52" s="124"/>
      <c r="L52" s="120"/>
      <c r="M52" s="115" t="str">
        <f>IF(B52&gt;1,VLOOKUP(B52,DB!$D$4:$F$800,3,0),"")</f>
        <v/>
      </c>
      <c r="N52" s="220"/>
      <c r="O52" s="128" t="str">
        <f t="shared" si="34"/>
        <v>RON</v>
      </c>
      <c r="Q52" s="64" t="str">
        <f t="shared" si="35"/>
        <v/>
      </c>
      <c r="R52" s="64" t="str">
        <f t="shared" si="36"/>
        <v>RON</v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 t="str">
        <f t="shared" si="41"/>
        <v>-</v>
      </c>
    </row>
    <row r="53">
      <c r="A53" s="168">
        <v>36.0</v>
      </c>
      <c r="B53" s="146"/>
      <c r="C53" s="146" t="str">
        <f>IF(B53&gt;1,VLOOKUP(B53,DB!$D$4:$E$800,2,0),"")</f>
        <v/>
      </c>
      <c r="D53" s="259"/>
      <c r="E53" s="199" t="b">
        <v>0</v>
      </c>
      <c r="F53" s="148"/>
      <c r="G53" s="190" t="b">
        <v>0</v>
      </c>
      <c r="H53" s="300"/>
      <c r="I53" s="152" t="str">
        <f>IF(K53&gt;1,VLOOKUP(K53,DB!$A$4:$B$500,2,0),"")</f>
        <v/>
      </c>
      <c r="J53" s="153" t="str">
        <f>IF(L53&gt;1,VLOOKUP(L53,DB!$A$4:$B$500,2,0),"")</f>
        <v/>
      </c>
      <c r="K53" s="169"/>
      <c r="L53" s="150"/>
      <c r="M53" s="168" t="str">
        <f>IF(B53&gt;1,VLOOKUP(B53,DB!$D$4:$F$800,3,0),"")</f>
        <v/>
      </c>
      <c r="N53" s="200"/>
      <c r="O53" s="155" t="str">
        <f t="shared" si="34"/>
        <v>RON</v>
      </c>
      <c r="Q53" s="64" t="str">
        <f t="shared" si="35"/>
        <v/>
      </c>
      <c r="R53" s="64" t="str">
        <f t="shared" si="36"/>
        <v>RON</v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 t="str">
        <f t="shared" si="41"/>
        <v>-</v>
      </c>
    </row>
    <row r="54">
      <c r="A54" s="115">
        <v>37.0</v>
      </c>
      <c r="B54" s="117"/>
      <c r="C54" s="117" t="str">
        <f>IF(B54&gt;1,VLOOKUP(B54,DB!$D$4:$E$800,2,0),"")</f>
        <v/>
      </c>
      <c r="D54" s="252"/>
      <c r="E54" s="206" t="b">
        <v>0</v>
      </c>
      <c r="F54" s="119"/>
      <c r="G54" s="192" t="b">
        <v>0</v>
      </c>
      <c r="H54" s="299"/>
      <c r="I54" s="122" t="str">
        <f>IF(K54&gt;1,VLOOKUP(K54,DB!$A$4:$B$500,2,0),"")</f>
        <v/>
      </c>
      <c r="J54" s="123" t="str">
        <f>IF(L54&gt;1,VLOOKUP(L54,DB!$A$4:$B$500,2,0),"")</f>
        <v/>
      </c>
      <c r="K54" s="124"/>
      <c r="L54" s="120"/>
      <c r="M54" s="115" t="str">
        <f>IF(B54&gt;1,VLOOKUP(B54,DB!$D$4:$F$800,3,0),"")</f>
        <v/>
      </c>
      <c r="N54" s="193"/>
      <c r="O54" s="128" t="str">
        <f t="shared" si="34"/>
        <v>RON</v>
      </c>
      <c r="Q54" s="64" t="str">
        <f t="shared" si="35"/>
        <v/>
      </c>
      <c r="R54" s="64" t="str">
        <f t="shared" si="36"/>
        <v>RON</v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 t="str">
        <f t="shared" si="41"/>
        <v>-</v>
      </c>
    </row>
    <row r="55">
      <c r="A55" s="168">
        <v>38.0</v>
      </c>
      <c r="B55" s="146"/>
      <c r="C55" s="146" t="str">
        <f>IF(B55&gt;1,VLOOKUP(B55,DB!$D$4:$E$800,2,0),"")</f>
        <v/>
      </c>
      <c r="D55" s="259"/>
      <c r="E55" s="199" t="b">
        <v>0</v>
      </c>
      <c r="F55" s="148"/>
      <c r="G55" s="190" t="b">
        <v>0</v>
      </c>
      <c r="H55" s="300"/>
      <c r="I55" s="152" t="str">
        <f>IF(K55&gt;1,VLOOKUP(K55,DB!$A$4:$B$500,2,0),"")</f>
        <v/>
      </c>
      <c r="J55" s="153" t="str">
        <f>IF(L55&gt;1,VLOOKUP(L55,DB!$A$4:$B$500,2,0),"")</f>
        <v/>
      </c>
      <c r="K55" s="169"/>
      <c r="L55" s="150"/>
      <c r="M55" s="168" t="str">
        <f>IF(B55&gt;1,VLOOKUP(B55,DB!$D$4:$F$800,3,0),"")</f>
        <v/>
      </c>
      <c r="N55" s="200"/>
      <c r="O55" s="155" t="str">
        <f t="shared" si="34"/>
        <v>RON</v>
      </c>
      <c r="Q55" s="64" t="str">
        <f t="shared" si="35"/>
        <v/>
      </c>
      <c r="R55" s="64" t="str">
        <f t="shared" si="36"/>
        <v>RON</v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-</v>
      </c>
      <c r="AF55" s="4"/>
    </row>
    <row r="56">
      <c r="A56" s="115">
        <v>39.0</v>
      </c>
      <c r="B56" s="117"/>
      <c r="C56" s="117" t="str">
        <f>IF(B56&gt;1,VLOOKUP(B56,DB!$D$4:$E$800,2,0),"")</f>
        <v/>
      </c>
      <c r="D56" s="252"/>
      <c r="E56" s="206" t="b">
        <v>0</v>
      </c>
      <c r="F56" s="119"/>
      <c r="G56" s="192" t="b">
        <v>0</v>
      </c>
      <c r="H56" s="299"/>
      <c r="I56" s="122" t="str">
        <f>IF(K56&gt;1,VLOOKUP(K56,DB!$A$4:$B$500,2,0),"")</f>
        <v/>
      </c>
      <c r="J56" s="123" t="str">
        <f>IF(L56&gt;1,VLOOKUP(L56,DB!$A$4:$B$500,2,0),"")</f>
        <v/>
      </c>
      <c r="K56" s="124"/>
      <c r="L56" s="120"/>
      <c r="M56" s="115" t="str">
        <f>IF(B56&gt;1,VLOOKUP(B56,DB!$D$4:$F$800,3,0),"")</f>
        <v/>
      </c>
      <c r="N56" s="193"/>
      <c r="O56" s="128" t="str">
        <f t="shared" si="34"/>
        <v>RON</v>
      </c>
      <c r="Q56" s="64" t="str">
        <f t="shared" si="35"/>
        <v/>
      </c>
      <c r="R56" s="64" t="str">
        <f t="shared" si="36"/>
        <v>RON</v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 t="str">
        <f t="shared" si="41"/>
        <v>-</v>
      </c>
      <c r="AF56" s="4"/>
    </row>
    <row r="57">
      <c r="A57" s="168">
        <v>40.0</v>
      </c>
      <c r="B57" s="146"/>
      <c r="C57" s="146" t="str">
        <f>IF(B57&gt;1,VLOOKUP(B57,DB!$D$4:$E$800,2,0),"")</f>
        <v/>
      </c>
      <c r="D57" s="259"/>
      <c r="E57" s="199" t="b">
        <v>0</v>
      </c>
      <c r="F57" s="148"/>
      <c r="G57" s="190" t="b">
        <v>0</v>
      </c>
      <c r="H57" s="300"/>
      <c r="I57" s="152" t="str">
        <f>IF(K57&gt;1,VLOOKUP(K57,DB!$A$4:$B$500,2,0),"")</f>
        <v/>
      </c>
      <c r="J57" s="153" t="str">
        <f>IF(L57&gt;1,VLOOKUP(L57,DB!$A$4:$B$500,2,0),"")</f>
        <v/>
      </c>
      <c r="K57" s="169"/>
      <c r="L57" s="150"/>
      <c r="M57" s="168" t="str">
        <f>IF(B57&gt;1,VLOOKUP(B57,DB!$D$4:$F$800,3,0),"")</f>
        <v/>
      </c>
      <c r="N57" s="200"/>
      <c r="O57" s="155" t="str">
        <f t="shared" si="34"/>
        <v>RON</v>
      </c>
      <c r="Q57" s="64" t="str">
        <f t="shared" si="35"/>
        <v/>
      </c>
      <c r="R57" s="64" t="str">
        <f t="shared" si="36"/>
        <v>RON</v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 t="str">
        <f t="shared" si="41"/>
        <v>-</v>
      </c>
      <c r="AF57" s="4"/>
    </row>
    <row r="58">
      <c r="A58" s="115">
        <v>41.0</v>
      </c>
      <c r="B58" s="115"/>
      <c r="C58" s="117" t="str">
        <f>IF(B58&gt;1,VLOOKUP(B58,DB!$D$4:$E$800,2,0),"")</f>
        <v/>
      </c>
      <c r="D58" s="252"/>
      <c r="E58" s="224" t="b">
        <v>0</v>
      </c>
      <c r="F58" s="119"/>
      <c r="G58" s="120" t="b">
        <v>0</v>
      </c>
      <c r="H58" s="230"/>
      <c r="I58" s="122" t="str">
        <f>IF(K58&gt;1,VLOOKUP(K58,DB!$A$4:$B$500,2,0),"")</f>
        <v/>
      </c>
      <c r="J58" s="123" t="str">
        <f>IF(L58&gt;1,VLOOKUP(L58,DB!$A$4:$B$500,2,0),"")</f>
        <v/>
      </c>
      <c r="K58" s="124"/>
      <c r="L58" s="120"/>
      <c r="M58" s="115" t="str">
        <f>IF(B58&gt;1,VLOOKUP(B58,DB!$D$4:$F$800,3,0),"")</f>
        <v/>
      </c>
      <c r="N58" s="171"/>
      <c r="O58" s="128" t="str">
        <f t="shared" si="34"/>
        <v>RON</v>
      </c>
      <c r="Q58" s="64" t="str">
        <f t="shared" si="35"/>
        <v/>
      </c>
      <c r="R58" s="64" t="str">
        <f t="shared" si="36"/>
        <v>RON</v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 t="str">
        <f t="shared" si="41"/>
        <v>-</v>
      </c>
      <c r="AF58" s="4"/>
    </row>
    <row r="59">
      <c r="A59" s="168">
        <v>42.0</v>
      </c>
      <c r="B59" s="168"/>
      <c r="C59" s="146" t="str">
        <f>IF(B59&gt;1,VLOOKUP(B59,DB!$D$4:$E$800,2,0),"")</f>
        <v/>
      </c>
      <c r="D59" s="259"/>
      <c r="E59" s="226" t="b">
        <v>0</v>
      </c>
      <c r="F59" s="148"/>
      <c r="G59" s="227" t="b">
        <v>0</v>
      </c>
      <c r="H59" s="228"/>
      <c r="I59" s="152" t="str">
        <f>IF(K59&gt;1,VLOOKUP(K59,DB!$A$4:$B$500,2,0),"")</f>
        <v/>
      </c>
      <c r="J59" s="153" t="str">
        <f>IF(L59&gt;1,VLOOKUP(L59,DB!$A$4:$B$500,2,0),"")</f>
        <v/>
      </c>
      <c r="K59" s="169"/>
      <c r="L59" s="150"/>
      <c r="M59" s="168" t="str">
        <f>IF(B59&gt;1,VLOOKUP(B59,DB!$D$4:$F$800,3,0),"")</f>
        <v/>
      </c>
      <c r="N59" s="170"/>
      <c r="O59" s="155" t="str">
        <f t="shared" si="34"/>
        <v>RON</v>
      </c>
      <c r="Q59" s="64" t="str">
        <f t="shared" si="35"/>
        <v/>
      </c>
      <c r="R59" s="64" t="str">
        <f t="shared" si="36"/>
        <v>RON</v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 t="str">
        <f t="shared" si="41"/>
        <v>-</v>
      </c>
      <c r="AF59" s="4"/>
    </row>
    <row r="60">
      <c r="A60" s="115">
        <v>43.0</v>
      </c>
      <c r="B60" s="115"/>
      <c r="C60" s="117" t="str">
        <f>IF(B60&gt;1,VLOOKUP(B60,DB!$D$4:$E$800,2,0),"")</f>
        <v/>
      </c>
      <c r="D60" s="252"/>
      <c r="E60" s="229" t="b">
        <v>0</v>
      </c>
      <c r="F60" s="119"/>
      <c r="G60" s="192" t="b">
        <v>0</v>
      </c>
      <c r="H60" s="230"/>
      <c r="I60" s="122" t="str">
        <f>IF(K60&gt;1,VLOOKUP(K60,DB!$A$4:$B$500,2,0),"")</f>
        <v/>
      </c>
      <c r="J60" s="123" t="str">
        <f>IF(L60&gt;1,VLOOKUP(L60,DB!$A$4:$B$500,2,0),"")</f>
        <v/>
      </c>
      <c r="K60" s="124"/>
      <c r="L60" s="120"/>
      <c r="M60" s="115" t="str">
        <f>IF(B60&gt;1,VLOOKUP(B60,DB!$D$4:$F$800,3,0),"")</f>
        <v/>
      </c>
      <c r="N60" s="171"/>
      <c r="O60" s="128" t="str">
        <f t="shared" si="34"/>
        <v>RON</v>
      </c>
      <c r="Q60" s="64" t="str">
        <f t="shared" si="35"/>
        <v/>
      </c>
      <c r="R60" s="64" t="str">
        <f t="shared" si="36"/>
        <v>RON</v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 t="str">
        <f t="shared" si="41"/>
        <v>-</v>
      </c>
    </row>
    <row r="61">
      <c r="A61" s="168">
        <v>44.0</v>
      </c>
      <c r="B61" s="168"/>
      <c r="C61" s="146" t="str">
        <f>IF(B61&gt;1,VLOOKUP(B61,DB!$D$4:$E$800,2,0),"")</f>
        <v/>
      </c>
      <c r="D61" s="259"/>
      <c r="E61" s="231" t="b">
        <v>0</v>
      </c>
      <c r="F61" s="148"/>
      <c r="G61" s="190" t="b">
        <v>0</v>
      </c>
      <c r="H61" s="228"/>
      <c r="I61" s="152" t="str">
        <f>IF(K61&gt;1,VLOOKUP(K61,DB!$A$4:$B$500,2,0),"")</f>
        <v/>
      </c>
      <c r="J61" s="153" t="str">
        <f>IF(L61&gt;1,VLOOKUP(L61,DB!$A$4:$B$500,2,0),"")</f>
        <v/>
      </c>
      <c r="K61" s="169"/>
      <c r="L61" s="150"/>
      <c r="M61" s="168" t="str">
        <f>IF(B61&gt;1,VLOOKUP(B61,DB!$D$4:$F$800,3,0),"")</f>
        <v/>
      </c>
      <c r="N61" s="211"/>
      <c r="O61" s="155" t="str">
        <f t="shared" si="34"/>
        <v>RON</v>
      </c>
      <c r="Q61" s="64" t="str">
        <f t="shared" si="35"/>
        <v/>
      </c>
      <c r="R61" s="64" t="str">
        <f t="shared" si="36"/>
        <v>RON</v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 t="str">
        <f t="shared" si="41"/>
        <v>-</v>
      </c>
    </row>
    <row r="62">
      <c r="A62" s="115">
        <v>45.0</v>
      </c>
      <c r="B62" s="115"/>
      <c r="C62" s="117" t="str">
        <f>IF(B62&gt;1,VLOOKUP(B62,DB!$D$4:$E$800,2,0),"")</f>
        <v/>
      </c>
      <c r="D62" s="264"/>
      <c r="E62" s="232" t="b">
        <v>0</v>
      </c>
      <c r="F62" s="233"/>
      <c r="G62" s="234" t="b">
        <v>0</v>
      </c>
      <c r="H62" s="235"/>
      <c r="I62" s="122" t="str">
        <f>IF(K62&gt;1,VLOOKUP(K62,DB!$A$4:$B$500,2,0),"")</f>
        <v/>
      </c>
      <c r="J62" s="123" t="str">
        <f>IF(L62&gt;1,VLOOKUP(L62,DB!$A$4:$B$500,2,0),"")</f>
        <v/>
      </c>
      <c r="K62" s="236"/>
      <c r="L62" s="227"/>
      <c r="M62" s="115" t="str">
        <f>IF(B62&gt;1,VLOOKUP(B62,DB!$D$4:$F$800,3,0),"")</f>
        <v/>
      </c>
      <c r="N62" s="220"/>
      <c r="O62" s="128" t="str">
        <f t="shared" si="34"/>
        <v>RON</v>
      </c>
      <c r="Q62" s="64" t="str">
        <f t="shared" si="35"/>
        <v/>
      </c>
      <c r="R62" s="64" t="str">
        <f t="shared" si="36"/>
        <v>RON</v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 t="str">
        <f t="shared" si="41"/>
        <v>-</v>
      </c>
    </row>
    <row r="63">
      <c r="A63" s="168">
        <v>46.0</v>
      </c>
      <c r="B63" s="168"/>
      <c r="C63" s="146" t="str">
        <f>IF(B63&gt;1,VLOOKUP(B63,DB!$D$4:$E$800,2,0),"")</f>
        <v/>
      </c>
      <c r="D63" s="259"/>
      <c r="E63" s="231" t="b">
        <v>0</v>
      </c>
      <c r="F63" s="148"/>
      <c r="G63" s="190" t="b">
        <v>0</v>
      </c>
      <c r="H63" s="228"/>
      <c r="I63" s="152" t="str">
        <f>IF(K63&gt;1,VLOOKUP(K63,DB!$A$4:$B$500,2,0),"")</f>
        <v/>
      </c>
      <c r="J63" s="153" t="str">
        <f>IF(L63&gt;1,VLOOKUP(L63,DB!$A$4:$B$500,2,0),"")</f>
        <v/>
      </c>
      <c r="K63" s="169"/>
      <c r="L63" s="150"/>
      <c r="M63" s="168" t="str">
        <f>IF(B63&gt;1,VLOOKUP(B63,DB!$D$4:$F$800,3,0),"")</f>
        <v/>
      </c>
      <c r="N63" s="211"/>
      <c r="O63" s="155" t="str">
        <f t="shared" si="34"/>
        <v>RON</v>
      </c>
      <c r="Q63" s="64" t="str">
        <f t="shared" si="35"/>
        <v/>
      </c>
      <c r="R63" s="64" t="str">
        <f t="shared" si="36"/>
        <v>RON</v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 t="str">
        <f t="shared" si="41"/>
        <v>-</v>
      </c>
    </row>
    <row r="64">
      <c r="A64" s="115">
        <v>47.0</v>
      </c>
      <c r="B64" s="115"/>
      <c r="C64" s="117" t="str">
        <f>IF(B64&gt;1,VLOOKUP(B64,DB!$D$4:$E$800,2,0),"")</f>
        <v/>
      </c>
      <c r="D64" s="252"/>
      <c r="E64" s="229" t="b">
        <v>0</v>
      </c>
      <c r="F64" s="119"/>
      <c r="G64" s="192" t="b">
        <v>0</v>
      </c>
      <c r="H64" s="230"/>
      <c r="I64" s="122" t="str">
        <f>IF(K64&gt;1,VLOOKUP(K64,DB!$A$4:$B$500,2,0),"")</f>
        <v/>
      </c>
      <c r="J64" s="123" t="str">
        <f>IF(L64&gt;1,VLOOKUP(L64,DB!$A$4:$B$500,2,0),"")</f>
        <v/>
      </c>
      <c r="K64" s="124"/>
      <c r="L64" s="120"/>
      <c r="M64" s="115" t="str">
        <f>IF(B64&gt;1,VLOOKUP(B64,DB!$D$4:$F$800,3,0),"")</f>
        <v/>
      </c>
      <c r="N64" s="220"/>
      <c r="O64" s="128" t="str">
        <f t="shared" si="34"/>
        <v>RON</v>
      </c>
      <c r="Q64" s="64" t="str">
        <f t="shared" si="35"/>
        <v/>
      </c>
      <c r="R64" s="64" t="str">
        <f t="shared" si="36"/>
        <v>RON</v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-</v>
      </c>
      <c r="AE64" s="133" t="str">
        <f t="shared" si="41"/>
        <v>-</v>
      </c>
    </row>
    <row r="65">
      <c r="A65" s="168">
        <v>48.0</v>
      </c>
      <c r="B65" s="168"/>
      <c r="C65" s="146" t="str">
        <f>IF(B65&gt;1,VLOOKUP(B65,DB!$D$4:$E$800,2,0),"")</f>
        <v/>
      </c>
      <c r="D65" s="259"/>
      <c r="E65" s="231" t="b">
        <v>0</v>
      </c>
      <c r="F65" s="148"/>
      <c r="G65" s="190" t="b">
        <v>0</v>
      </c>
      <c r="H65" s="228"/>
      <c r="I65" s="152" t="str">
        <f>IF(K65&gt;1,VLOOKUP(K65,DB!$A$4:$B$500,2,0),"")</f>
        <v/>
      </c>
      <c r="J65" s="153" t="str">
        <f>IF(L65&gt;1,VLOOKUP(L65,DB!$A$4:$B$500,2,0),"")</f>
        <v/>
      </c>
      <c r="K65" s="169"/>
      <c r="L65" s="150"/>
      <c r="M65" s="168" t="str">
        <f>IF(B65&gt;1,VLOOKUP(B65,DB!$D$4:$F$800,3,0),"")</f>
        <v/>
      </c>
      <c r="N65" s="211"/>
      <c r="O65" s="155" t="str">
        <f t="shared" si="34"/>
        <v>RON</v>
      </c>
      <c r="Q65" s="64" t="str">
        <f t="shared" si="35"/>
        <v/>
      </c>
      <c r="R65" s="64" t="str">
        <f t="shared" si="36"/>
        <v>RON</v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 t="str">
        <f t="shared" si="40"/>
        <v>-</v>
      </c>
      <c r="AE65" s="133" t="str">
        <f t="shared" si="41"/>
        <v>-</v>
      </c>
    </row>
    <row r="66">
      <c r="A66" s="115">
        <v>49.0</v>
      </c>
      <c r="B66" s="115"/>
      <c r="C66" s="117" t="str">
        <f>IF(B66&gt;1,VLOOKUP(B66,DB!$D$4:$E$800,2,0),"")</f>
        <v/>
      </c>
      <c r="D66" s="252"/>
      <c r="E66" s="229" t="b">
        <v>0</v>
      </c>
      <c r="F66" s="119"/>
      <c r="G66" s="192" t="b">
        <v>0</v>
      </c>
      <c r="H66" s="230"/>
      <c r="I66" s="122" t="str">
        <f>IF(K66&gt;1,VLOOKUP(K66,DB!$A$4:$B$500,2,0),"")</f>
        <v/>
      </c>
      <c r="J66" s="123" t="str">
        <f>IF(L66&gt;1,VLOOKUP(L66,DB!$A$4:$B$500,2,0),"")</f>
        <v/>
      </c>
      <c r="K66" s="124"/>
      <c r="L66" s="120"/>
      <c r="M66" s="115" t="str">
        <f>IF(B66&gt;1,VLOOKUP(B66,DB!$D$4:$F$800,3,0),"")</f>
        <v/>
      </c>
      <c r="N66" s="171"/>
      <c r="O66" s="128" t="str">
        <f t="shared" si="34"/>
        <v>RON</v>
      </c>
      <c r="Q66" s="64" t="str">
        <f t="shared" si="35"/>
        <v/>
      </c>
      <c r="R66" s="64" t="str">
        <f t="shared" si="36"/>
        <v>RON</v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 t="str">
        <f t="shared" si="40"/>
        <v>-</v>
      </c>
      <c r="AE66" s="133" t="str">
        <f t="shared" si="41"/>
        <v>-</v>
      </c>
    </row>
    <row r="67">
      <c r="A67" s="168">
        <v>50.0</v>
      </c>
      <c r="B67" s="168"/>
      <c r="C67" s="146" t="str">
        <f>IF(B67&gt;1,VLOOKUP(B67,DB!$D$4:$E$800,2,0),"")</f>
        <v/>
      </c>
      <c r="D67" s="259"/>
      <c r="E67" s="231" t="b">
        <v>0</v>
      </c>
      <c r="F67" s="148"/>
      <c r="G67" s="190" t="b">
        <v>0</v>
      </c>
      <c r="H67" s="228"/>
      <c r="I67" s="152" t="str">
        <f>IF(K67&gt;1,VLOOKUP(K67,DB!$A$4:$B$500,2,0),"")</f>
        <v/>
      </c>
      <c r="J67" s="153" t="str">
        <f>IF(L67&gt;1,VLOOKUP(L67,DB!$A$4:$B$500,2,0),"")</f>
        <v/>
      </c>
      <c r="K67" s="169"/>
      <c r="L67" s="150"/>
      <c r="M67" s="168" t="str">
        <f>IF(B67&gt;1,VLOOKUP(B67,DB!$D$4:$F$800,3,0),"")</f>
        <v/>
      </c>
      <c r="N67" s="170"/>
      <c r="O67" s="155" t="str">
        <f t="shared" si="34"/>
        <v>RON</v>
      </c>
      <c r="Q67" s="64" t="str">
        <f t="shared" si="35"/>
        <v/>
      </c>
      <c r="R67" s="64" t="str">
        <f t="shared" si="36"/>
        <v>RON</v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 t="str">
        <f t="shared" si="40"/>
        <v>-</v>
      </c>
      <c r="AE67" s="133" t="str">
        <f t="shared" si="41"/>
        <v>-</v>
      </c>
    </row>
    <row r="68">
      <c r="A68" s="115">
        <v>51.0</v>
      </c>
      <c r="B68" s="115"/>
      <c r="C68" s="117" t="str">
        <f>IF(B68&gt;1,VLOOKUP(B68,DB!$D$4:$E$800,2,0),"")</f>
        <v/>
      </c>
      <c r="D68" s="264"/>
      <c r="E68" s="232" t="b">
        <v>0</v>
      </c>
      <c r="F68" s="233"/>
      <c r="G68" s="234" t="b">
        <v>0</v>
      </c>
      <c r="H68" s="235"/>
      <c r="I68" s="122" t="str">
        <f>IF(K68&gt;1,VLOOKUP(K68,DB!$A$4:$B$500,2,0),"")</f>
        <v/>
      </c>
      <c r="J68" s="123" t="str">
        <f>IF(L68&gt;1,VLOOKUP(L68,DB!$A$4:$B$500,2,0),"")</f>
        <v/>
      </c>
      <c r="K68" s="236"/>
      <c r="L68" s="227"/>
      <c r="M68" s="115" t="str">
        <f>IF(B68&gt;1,VLOOKUP(B68,DB!$D$4:$F$800,3,0),"")</f>
        <v/>
      </c>
      <c r="N68" s="171"/>
      <c r="O68" s="128" t="str">
        <f t="shared" si="34"/>
        <v>RON</v>
      </c>
      <c r="Q68" s="64" t="str">
        <f t="shared" si="35"/>
        <v/>
      </c>
      <c r="R68" s="64" t="str">
        <f t="shared" si="36"/>
        <v>RON</v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 t="str">
        <f t="shared" si="40"/>
        <v>-</v>
      </c>
      <c r="AE68" s="133" t="str">
        <f t="shared" si="41"/>
        <v>-</v>
      </c>
    </row>
    <row r="69">
      <c r="A69" s="168">
        <v>52.0</v>
      </c>
      <c r="B69" s="168"/>
      <c r="C69" s="146" t="str">
        <f>IF(B69&gt;1,VLOOKUP(B69,DB!$D$4:$E$800,2,0),"")</f>
        <v/>
      </c>
      <c r="D69" s="259"/>
      <c r="E69" s="231" t="b">
        <v>0</v>
      </c>
      <c r="F69" s="148"/>
      <c r="G69" s="190" t="b">
        <v>0</v>
      </c>
      <c r="H69" s="228"/>
      <c r="I69" s="152" t="str">
        <f>IF(K69&gt;1,VLOOKUP(K69,DB!$A$4:$B$500,2,0),"")</f>
        <v/>
      </c>
      <c r="J69" s="153" t="str">
        <f>IF(L69&gt;1,VLOOKUP(L69,DB!$A$4:$B$500,2,0),"")</f>
        <v/>
      </c>
      <c r="K69" s="169"/>
      <c r="L69" s="150"/>
      <c r="M69" s="168" t="str">
        <f>IF(B69&gt;1,VLOOKUP(B69,DB!$D$4:$F$800,3,0),"")</f>
        <v/>
      </c>
      <c r="N69" s="211"/>
      <c r="O69" s="155" t="str">
        <f t="shared" si="34"/>
        <v>RON</v>
      </c>
      <c r="Q69" s="64" t="str">
        <f t="shared" si="35"/>
        <v/>
      </c>
      <c r="R69" s="64" t="str">
        <f t="shared" si="36"/>
        <v>RON</v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 t="str">
        <f t="shared" si="40"/>
        <v>-</v>
      </c>
      <c r="AE69" s="133" t="str">
        <f t="shared" si="41"/>
        <v>-</v>
      </c>
    </row>
    <row r="70">
      <c r="A70" s="115">
        <v>53.0</v>
      </c>
      <c r="B70" s="115"/>
      <c r="C70" s="117" t="str">
        <f>IF(B70&gt;1,VLOOKUP(B70,DB!$D$4:$E$800,2,0),"")</f>
        <v/>
      </c>
      <c r="D70" s="252"/>
      <c r="E70" s="229" t="b">
        <v>0</v>
      </c>
      <c r="F70" s="119"/>
      <c r="G70" s="192" t="b">
        <v>0</v>
      </c>
      <c r="H70" s="230"/>
      <c r="I70" s="122" t="str">
        <f>IF(K70&gt;1,VLOOKUP(K70,DB!$A$4:$B$500,2,0),"")</f>
        <v/>
      </c>
      <c r="J70" s="123" t="str">
        <f>IF(L70&gt;1,VLOOKUP(L70,DB!$A$4:$B$500,2,0),"")</f>
        <v/>
      </c>
      <c r="K70" s="124"/>
      <c r="L70" s="120"/>
      <c r="M70" s="115" t="str">
        <f>IF(B70&gt;1,VLOOKUP(B70,DB!$D$4:$F$800,3,0),"")</f>
        <v/>
      </c>
      <c r="N70" s="171"/>
      <c r="O70" s="128" t="str">
        <f t="shared" si="34"/>
        <v>RON</v>
      </c>
      <c r="Q70" s="64" t="str">
        <f t="shared" si="35"/>
        <v/>
      </c>
      <c r="R70" s="64" t="str">
        <f t="shared" si="36"/>
        <v>RON</v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/>
      </c>
      <c r="X70" s="131" t="str">
        <f t="shared" si="6"/>
        <v/>
      </c>
      <c r="Y70" s="132" t="str">
        <f t="shared" si="7"/>
        <v/>
      </c>
      <c r="Z70" s="104" t="b">
        <v>0</v>
      </c>
      <c r="AA70" s="64"/>
      <c r="AC70" s="133"/>
      <c r="AD70" s="133" t="str">
        <f t="shared" si="40"/>
        <v>-</v>
      </c>
      <c r="AE70" s="133" t="str">
        <f t="shared" si="41"/>
        <v>-</v>
      </c>
      <c r="AF70" s="248" t="s">
        <v>1180</v>
      </c>
    </row>
    <row r="71">
      <c r="A71" s="168">
        <v>54.0</v>
      </c>
      <c r="B71" s="168"/>
      <c r="C71" s="146" t="str">
        <f>IF(B71&gt;1,VLOOKUP(B71,DB!$D$4:$E$800,2,0),"")</f>
        <v/>
      </c>
      <c r="D71" s="259"/>
      <c r="E71" s="231" t="b">
        <v>0</v>
      </c>
      <c r="F71" s="148"/>
      <c r="G71" s="190" t="b">
        <v>0</v>
      </c>
      <c r="H71" s="228"/>
      <c r="I71" s="152" t="str">
        <f>IF(K71&gt;1,VLOOKUP(K71,DB!$A$4:$B$500,2,0),"")</f>
        <v/>
      </c>
      <c r="J71" s="153" t="str">
        <f>IF(L71&gt;1,VLOOKUP(L71,DB!$A$4:$B$500,2,0),"")</f>
        <v/>
      </c>
      <c r="K71" s="169"/>
      <c r="L71" s="150"/>
      <c r="M71" s="168" t="str">
        <f>IF(B71&gt;1,VLOOKUP(B71,DB!$D$4:$F$800,3,0),"")</f>
        <v/>
      </c>
      <c r="N71" s="211"/>
      <c r="O71" s="155" t="str">
        <f t="shared" si="34"/>
        <v>RON</v>
      </c>
      <c r="Q71" s="64" t="str">
        <f t="shared" si="35"/>
        <v/>
      </c>
      <c r="R71" s="64" t="str">
        <f t="shared" si="36"/>
        <v>RON</v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/>
      </c>
      <c r="X71" s="160" t="str">
        <f t="shared" si="6"/>
        <v/>
      </c>
      <c r="Y71" s="161" t="str">
        <f t="shared" si="7"/>
        <v/>
      </c>
      <c r="Z71" s="104" t="b">
        <v>0</v>
      </c>
      <c r="AA71" s="64"/>
      <c r="AC71" s="133"/>
      <c r="AD71" s="133" t="str">
        <f t="shared" si="40"/>
        <v>-</v>
      </c>
      <c r="AE71" s="133" t="str">
        <f t="shared" si="41"/>
        <v>-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/>
      <c r="C72" s="117" t="str">
        <f>IF(B72&gt;1,VLOOKUP(B72,DB!$D$4:$E$800,2,0),"")</f>
        <v/>
      </c>
      <c r="D72" s="264"/>
      <c r="E72" s="232" t="b">
        <v>0</v>
      </c>
      <c r="F72" s="233"/>
      <c r="G72" s="234" t="b">
        <v>0</v>
      </c>
      <c r="H72" s="235"/>
      <c r="I72" s="122" t="str">
        <f>IF(K72&gt;1,VLOOKUP(K72,DB!$A$4:$B$500,2,0),"")</f>
        <v/>
      </c>
      <c r="J72" s="123" t="str">
        <f>IF(L72&gt;1,VLOOKUP(L72,DB!$A$4:$B$500,2,0),"")</f>
        <v/>
      </c>
      <c r="K72" s="236"/>
      <c r="L72" s="227"/>
      <c r="M72" s="115" t="str">
        <f>IF(B72&gt;1,VLOOKUP(B72,DB!$D$4:$F$800,3,0),"")</f>
        <v/>
      </c>
      <c r="N72" s="171"/>
      <c r="O72" s="128" t="str">
        <f t="shared" si="34"/>
        <v>RON</v>
      </c>
      <c r="Q72" s="64" t="str">
        <f t="shared" si="35"/>
        <v/>
      </c>
      <c r="R72" s="64" t="str">
        <f t="shared" si="36"/>
        <v>RON</v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/>
      </c>
      <c r="X72" s="131" t="str">
        <f t="shared" si="6"/>
        <v/>
      </c>
      <c r="Y72" s="132" t="str">
        <f t="shared" si="7"/>
        <v/>
      </c>
      <c r="Z72" s="104" t="b">
        <v>0</v>
      </c>
      <c r="AA72" s="64"/>
      <c r="AC72" s="133"/>
      <c r="AD72" s="133" t="str">
        <f t="shared" si="40"/>
        <v>-</v>
      </c>
      <c r="AE72" s="133" t="str">
        <f t="shared" si="41"/>
        <v>-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/>
      <c r="C73" s="146" t="str">
        <f>IF(B73&gt;1,VLOOKUP(B73,DB!$D$4:$E$800,2,0),"")</f>
        <v/>
      </c>
      <c r="D73" s="259"/>
      <c r="E73" s="231" t="b">
        <v>0</v>
      </c>
      <c r="F73" s="148"/>
      <c r="G73" s="190" t="b">
        <v>0</v>
      </c>
      <c r="H73" s="228"/>
      <c r="I73" s="152" t="str">
        <f>IF(K73&gt;1,VLOOKUP(K73,DB!$A$4:$B$500,2,0),"")</f>
        <v/>
      </c>
      <c r="J73" s="153" t="str">
        <f>IF(L73&gt;1,VLOOKUP(L73,DB!$A$4:$B$500,2,0),"")</f>
        <v/>
      </c>
      <c r="K73" s="169"/>
      <c r="L73" s="150"/>
      <c r="M73" s="168" t="str">
        <f>IF(B73&gt;1,VLOOKUP(B73,DB!$D$4:$F$800,3,0),"")</f>
        <v/>
      </c>
      <c r="N73" s="170"/>
      <c r="O73" s="155" t="str">
        <f t="shared" si="34"/>
        <v>RON</v>
      </c>
      <c r="Q73" s="64" t="str">
        <f t="shared" si="35"/>
        <v/>
      </c>
      <c r="R73" s="64" t="str">
        <f t="shared" si="36"/>
        <v>RON</v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 t="str">
        <f t="shared" si="40"/>
        <v>-</v>
      </c>
      <c r="AE73" s="133" t="str">
        <f t="shared" si="41"/>
        <v>-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/>
      <c r="C74" s="117" t="str">
        <f>IF(B74&gt;1,VLOOKUP(B74,DB!$D$4:$E$800,2,0),"")</f>
        <v/>
      </c>
      <c r="D74" s="252"/>
      <c r="E74" s="229" t="b">
        <v>0</v>
      </c>
      <c r="F74" s="119"/>
      <c r="G74" s="192" t="b">
        <v>0</v>
      </c>
      <c r="H74" s="230"/>
      <c r="I74" s="122" t="str">
        <f>IF(K74&gt;1,VLOOKUP(K74,DB!$A$4:$B$500,2,0),"")</f>
        <v/>
      </c>
      <c r="J74" s="123" t="str">
        <f>IF(L74&gt;1,VLOOKUP(L74,DB!$A$4:$B$500,2,0),"")</f>
        <v/>
      </c>
      <c r="K74" s="124"/>
      <c r="L74" s="120"/>
      <c r="M74" s="115" t="str">
        <f>IF(B74&gt;1,VLOOKUP(B74,DB!$D$4:$F$800,3,0),"")</f>
        <v/>
      </c>
      <c r="N74" s="171"/>
      <c r="O74" s="128" t="str">
        <f t="shared" si="34"/>
        <v>RON</v>
      </c>
      <c r="Q74" s="64" t="str">
        <f t="shared" si="35"/>
        <v/>
      </c>
      <c r="R74" s="64" t="str">
        <f t="shared" si="36"/>
        <v>RON</v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 t="str">
        <f t="shared" si="40"/>
        <v>-</v>
      </c>
      <c r="AE74" s="133" t="str">
        <f t="shared" si="41"/>
        <v>-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/>
      <c r="C75" s="146" t="str">
        <f>IF(B75&gt;1,VLOOKUP(B75,DB!$D$4:$E$800,2,0),"")</f>
        <v/>
      </c>
      <c r="D75" s="259"/>
      <c r="E75" s="231" t="b">
        <v>0</v>
      </c>
      <c r="F75" s="148"/>
      <c r="G75" s="190" t="b">
        <v>0</v>
      </c>
      <c r="H75" s="228"/>
      <c r="I75" s="152" t="str">
        <f>IF(K75&gt;1,VLOOKUP(K75,DB!$A$4:$B$500,2,0),"")</f>
        <v/>
      </c>
      <c r="J75" s="153" t="str">
        <f>IF(L75&gt;1,VLOOKUP(L75,DB!$A$4:$B$500,2,0),"")</f>
        <v/>
      </c>
      <c r="K75" s="169"/>
      <c r="L75" s="150"/>
      <c r="M75" s="168" t="str">
        <f>IF(B75&gt;1,VLOOKUP(B75,DB!$D$4:$F$800,3,0),"")</f>
        <v/>
      </c>
      <c r="N75" s="211"/>
      <c r="O75" s="155" t="str">
        <f t="shared" si="34"/>
        <v>RON</v>
      </c>
      <c r="Q75" s="64" t="str">
        <f t="shared" si="35"/>
        <v/>
      </c>
      <c r="R75" s="64" t="str">
        <f t="shared" si="36"/>
        <v>RON</v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 t="str">
        <f t="shared" si="40"/>
        <v>-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/>
      <c r="C76" s="117" t="str">
        <f>IF(B76&gt;1,VLOOKUP(B76,DB!$D$4:$E$800,2,0),"")</f>
        <v/>
      </c>
      <c r="D76" s="252"/>
      <c r="E76" s="229" t="b">
        <v>0</v>
      </c>
      <c r="F76" s="119"/>
      <c r="G76" s="192" t="b">
        <v>0</v>
      </c>
      <c r="H76" s="230"/>
      <c r="I76" s="122" t="str">
        <f>IF(K76&gt;1,VLOOKUP(K76,DB!$A$4:$B$500,2,0),"")</f>
        <v/>
      </c>
      <c r="J76" s="123" t="str">
        <f>IF(L76&gt;1,VLOOKUP(L76,DB!$A$4:$B$500,2,0),"")</f>
        <v/>
      </c>
      <c r="K76" s="124"/>
      <c r="L76" s="120"/>
      <c r="M76" s="115" t="str">
        <f>IF(B76&gt;1,VLOOKUP(B76,DB!$D$4:$F$800,3,0),"")</f>
        <v/>
      </c>
      <c r="N76" s="220"/>
      <c r="O76" s="128" t="str">
        <f t="shared" si="34"/>
        <v>RON</v>
      </c>
      <c r="Q76" s="64" t="str">
        <f t="shared" si="35"/>
        <v/>
      </c>
      <c r="R76" s="64" t="str">
        <f t="shared" si="36"/>
        <v>RON</v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 t="str">
        <f t="shared" si="40"/>
        <v>-</v>
      </c>
      <c r="AE76" s="133" t="str">
        <f t="shared" si="41"/>
        <v>-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/>
      <c r="C77" s="146" t="str">
        <f>IF(B77&gt;1,VLOOKUP(B77,DB!$D$4:$E$800,2,0),"")</f>
        <v/>
      </c>
      <c r="D77" s="259"/>
      <c r="E77" s="231" t="b">
        <v>0</v>
      </c>
      <c r="F77" s="148"/>
      <c r="G77" s="190" t="b">
        <v>0</v>
      </c>
      <c r="H77" s="228"/>
      <c r="I77" s="152" t="str">
        <f>IF(K77&gt;1,VLOOKUP(K77,DB!$A$4:$B$500,2,0),"")</f>
        <v/>
      </c>
      <c r="J77" s="153" t="str">
        <f>IF(L77&gt;1,VLOOKUP(L77,DB!$A$4:$B$500,2,0),"")</f>
        <v/>
      </c>
      <c r="K77" s="169"/>
      <c r="L77" s="150"/>
      <c r="M77" s="168" t="str">
        <f>IF(B77&gt;1,VLOOKUP(B77,DB!$D$4:$F$800,3,0),"")</f>
        <v/>
      </c>
      <c r="N77" s="200"/>
      <c r="O77" s="155" t="str">
        <f t="shared" si="34"/>
        <v>RON</v>
      </c>
      <c r="Q77" s="64" t="str">
        <f t="shared" si="35"/>
        <v/>
      </c>
      <c r="R77" s="64" t="str">
        <f t="shared" si="36"/>
        <v>RON</v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 t="str">
        <f t="shared" si="40"/>
        <v>-</v>
      </c>
      <c r="AE77" s="133" t="str">
        <f t="shared" si="41"/>
        <v>-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/>
      <c r="C78" s="117" t="str">
        <f>IF(B78&gt;1,VLOOKUP(B78,DB!$D$4:$E$800,2,0),"")</f>
        <v/>
      </c>
      <c r="D78" s="252"/>
      <c r="E78" s="229" t="b">
        <v>0</v>
      </c>
      <c r="F78" s="119"/>
      <c r="G78" s="192" t="b">
        <v>0</v>
      </c>
      <c r="H78" s="230"/>
      <c r="I78" s="122" t="str">
        <f>IF(K78&gt;1,VLOOKUP(K78,DB!$A$4:$B$500,2,0),"")</f>
        <v/>
      </c>
      <c r="J78" s="123" t="str">
        <f>IF(L78&gt;1,VLOOKUP(L78,DB!$A$4:$B$500,2,0),"")</f>
        <v/>
      </c>
      <c r="K78" s="124"/>
      <c r="L78" s="120"/>
      <c r="M78" s="115" t="str">
        <f>IF(B78&gt;1,VLOOKUP(B78,DB!$D$4:$F$800,3,0),"")</f>
        <v/>
      </c>
      <c r="N78" s="193"/>
      <c r="O78" s="128" t="str">
        <f t="shared" si="34"/>
        <v>RON</v>
      </c>
      <c r="P78" s="253"/>
      <c r="Q78" s="64" t="str">
        <f t="shared" si="35"/>
        <v/>
      </c>
      <c r="R78" s="64" t="str">
        <f t="shared" si="36"/>
        <v>RON</v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 t="str">
        <f t="shared" si="40"/>
        <v>-</v>
      </c>
      <c r="AE78" s="133" t="str">
        <f t="shared" si="41"/>
        <v>-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/>
      <c r="C79" s="146" t="str">
        <f>IF(B79&gt;1,VLOOKUP(B79,DB!$D$4:$E$800,2,0),"")</f>
        <v/>
      </c>
      <c r="D79" s="259"/>
      <c r="E79" s="231" t="b">
        <v>0</v>
      </c>
      <c r="F79" s="148"/>
      <c r="G79" s="190" t="b">
        <v>0</v>
      </c>
      <c r="H79" s="228"/>
      <c r="I79" s="152" t="str">
        <f>IF(K79&gt;1,VLOOKUP(K79,DB!$A$4:$B$500,2,0),"")</f>
        <v/>
      </c>
      <c r="J79" s="153" t="str">
        <f>IF(L79&gt;1,VLOOKUP(L79,DB!$A$4:$B$500,2,0),"")</f>
        <v/>
      </c>
      <c r="K79" s="169"/>
      <c r="L79" s="150"/>
      <c r="M79" s="168" t="str">
        <f>IF(B79&gt;1,VLOOKUP(B79,DB!$D$4:$F$800,3,0),"")</f>
        <v/>
      </c>
      <c r="N79" s="200"/>
      <c r="O79" s="155" t="str">
        <f t="shared" si="34"/>
        <v>RON</v>
      </c>
      <c r="Q79" s="64" t="str">
        <f t="shared" si="35"/>
        <v/>
      </c>
      <c r="R79" s="64" t="str">
        <f t="shared" si="36"/>
        <v>RON</v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 t="str">
        <f t="shared" si="40"/>
        <v>-</v>
      </c>
      <c r="AE79" s="133" t="str">
        <f t="shared" si="41"/>
        <v>-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/>
      <c r="C80" s="117" t="str">
        <f>IF(B80&gt;1,VLOOKUP(B80,DB!$D$4:$E$800,2,0),"")</f>
        <v/>
      </c>
      <c r="D80" s="252"/>
      <c r="E80" s="229" t="b">
        <v>0</v>
      </c>
      <c r="F80" s="119"/>
      <c r="G80" s="192" t="b">
        <v>0</v>
      </c>
      <c r="H80" s="230"/>
      <c r="I80" s="122" t="str">
        <f>IF(K80&gt;1,VLOOKUP(K80,DB!$A$4:$B$500,2,0),"")</f>
        <v/>
      </c>
      <c r="J80" s="123" t="str">
        <f>IF(L80&gt;1,VLOOKUP(L80,DB!$A$4:$B$500,2,0),"")</f>
        <v/>
      </c>
      <c r="K80" s="124"/>
      <c r="L80" s="120"/>
      <c r="M80" s="115" t="str">
        <f>IF(B80&gt;1,VLOOKUP(B80,DB!$D$4:$F$800,3,0),"")</f>
        <v/>
      </c>
      <c r="N80" s="193"/>
      <c r="O80" s="128" t="str">
        <f t="shared" si="34"/>
        <v>RON</v>
      </c>
      <c r="Q80" s="64" t="str">
        <f t="shared" si="35"/>
        <v/>
      </c>
      <c r="R80" s="64" t="str">
        <f t="shared" si="36"/>
        <v>RON</v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 t="str">
        <f t="shared" si="40"/>
        <v>-</v>
      </c>
      <c r="AE80" s="133" t="str">
        <f t="shared" si="41"/>
        <v>-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/>
      <c r="C81" s="146" t="str">
        <f>IF(B81&gt;1,VLOOKUP(B81,DB!$D$4:$E$800,2,0),"")</f>
        <v/>
      </c>
      <c r="D81" s="259"/>
      <c r="E81" s="231" t="b">
        <v>0</v>
      </c>
      <c r="F81" s="148"/>
      <c r="G81" s="190" t="b">
        <v>0</v>
      </c>
      <c r="H81" s="228"/>
      <c r="I81" s="152" t="str">
        <f>IF(K81&gt;1,VLOOKUP(K81,DB!$A$4:$B$500,2,0),"")</f>
        <v/>
      </c>
      <c r="J81" s="153" t="str">
        <f>IF(L81&gt;1,VLOOKUP(L81,DB!$A$4:$B$500,2,0),"")</f>
        <v/>
      </c>
      <c r="K81" s="169"/>
      <c r="L81" s="150"/>
      <c r="M81" s="168" t="str">
        <f>IF(B81&gt;1,VLOOKUP(B81,DB!$D$4:$F$800,3,0),"")</f>
        <v/>
      </c>
      <c r="N81" s="211"/>
      <c r="O81" s="155" t="str">
        <f t="shared" si="34"/>
        <v>RON</v>
      </c>
      <c r="Q81" s="64" t="str">
        <f t="shared" si="35"/>
        <v/>
      </c>
      <c r="R81" s="64" t="str">
        <f t="shared" si="36"/>
        <v>RON</v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 t="str">
        <f t="shared" si="40"/>
        <v>-</v>
      </c>
      <c r="AE81" s="133" t="str">
        <f t="shared" si="41"/>
        <v>-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/>
      <c r="C82" s="117" t="str">
        <f>IF(B82&gt;1,VLOOKUP(B82,DB!$D$4:$E$800,2,0),"")</f>
        <v/>
      </c>
      <c r="D82" s="252"/>
      <c r="E82" s="229" t="b">
        <v>0</v>
      </c>
      <c r="F82" s="119"/>
      <c r="G82" s="192" t="b">
        <v>0</v>
      </c>
      <c r="H82" s="230"/>
      <c r="I82" s="122" t="str">
        <f>IF(K82&gt;1,VLOOKUP(K82,DB!$A$4:$B$500,2,0),"")</f>
        <v/>
      </c>
      <c r="J82" s="123" t="str">
        <f>IF(L82&gt;1,VLOOKUP(L82,DB!$A$4:$B$500,2,0),"")</f>
        <v/>
      </c>
      <c r="K82" s="124"/>
      <c r="L82" s="120"/>
      <c r="M82" s="115" t="str">
        <f>IF(B82&gt;1,VLOOKUP(B82,DB!$D$4:$F$800,3,0),"")</f>
        <v/>
      </c>
      <c r="N82" s="260"/>
      <c r="O82" s="128" t="str">
        <f t="shared" si="34"/>
        <v>RON</v>
      </c>
      <c r="Q82" s="64" t="str">
        <f t="shared" si="35"/>
        <v/>
      </c>
      <c r="R82" s="64" t="str">
        <f t="shared" si="36"/>
        <v>RON</v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 t="str">
        <f t="shared" si="40"/>
        <v>-</v>
      </c>
      <c r="AE82" s="133" t="str">
        <f t="shared" si="41"/>
        <v>-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/>
      <c r="C83" s="146" t="str">
        <f>IF(B83&gt;1,VLOOKUP(B83,DB!$D$4:$E$800,2,0),"")</f>
        <v/>
      </c>
      <c r="D83" s="259"/>
      <c r="E83" s="231" t="b">
        <v>0</v>
      </c>
      <c r="F83" s="148"/>
      <c r="G83" s="190" t="b">
        <v>0</v>
      </c>
      <c r="H83" s="228"/>
      <c r="I83" s="152" t="str">
        <f>IF(K83&gt;1,VLOOKUP(K83,DB!$A$4:$B$500,2,0),"")</f>
        <v/>
      </c>
      <c r="J83" s="153" t="str">
        <f>IF(L83&gt;1,VLOOKUP(L83,DB!$A$4:$B$500,2,0),"")</f>
        <v/>
      </c>
      <c r="K83" s="169"/>
      <c r="L83" s="150"/>
      <c r="M83" s="168" t="str">
        <f>IF(B83&gt;1,VLOOKUP(B83,DB!$D$4:$F$800,3,0),"")</f>
        <v/>
      </c>
      <c r="N83" s="200"/>
      <c r="O83" s="155" t="str">
        <f t="shared" si="34"/>
        <v>RON</v>
      </c>
      <c r="Q83" s="64" t="str">
        <f t="shared" si="35"/>
        <v/>
      </c>
      <c r="R83" s="64" t="str">
        <f t="shared" si="36"/>
        <v>RON</v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 t="str">
        <f t="shared" si="40"/>
        <v>-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/>
      <c r="C84" s="117" t="str">
        <f>IF(B84&gt;1,VLOOKUP(B84,DB!$D$4:$E$800,2,0),"")</f>
        <v/>
      </c>
      <c r="D84" s="252"/>
      <c r="E84" s="229" t="b">
        <v>0</v>
      </c>
      <c r="F84" s="119"/>
      <c r="G84" s="192" t="b">
        <v>0</v>
      </c>
      <c r="H84" s="230"/>
      <c r="I84" s="122" t="str">
        <f>IF(K84&gt;1,VLOOKUP(K84,DB!$A$4:$B$500,2,0),"")</f>
        <v/>
      </c>
      <c r="J84" s="123" t="str">
        <f>IF(L84&gt;1,VLOOKUP(L84,DB!$A$4:$B$500,2,0),"")</f>
        <v/>
      </c>
      <c r="K84" s="124"/>
      <c r="L84" s="120"/>
      <c r="M84" s="115" t="str">
        <f>IF(B84&gt;1,VLOOKUP(B84,DB!$D$4:$F$800,3,0),"")</f>
        <v/>
      </c>
      <c r="N84" s="220"/>
      <c r="O84" s="128" t="str">
        <f t="shared" si="34"/>
        <v>RON</v>
      </c>
      <c r="Q84" s="64" t="str">
        <f t="shared" si="35"/>
        <v/>
      </c>
      <c r="R84" s="64" t="str">
        <f t="shared" si="36"/>
        <v>RON</v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 t="str">
        <f t="shared" si="40"/>
        <v>-</v>
      </c>
      <c r="AE84" s="133" t="str">
        <f t="shared" si="41"/>
        <v>-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/>
      <c r="C85" s="146" t="str">
        <f>IF(B85&gt;1,VLOOKUP(B85,DB!$D$4:$E$800,2,0),"")</f>
        <v/>
      </c>
      <c r="D85" s="259"/>
      <c r="E85" s="231" t="b">
        <v>0</v>
      </c>
      <c r="F85" s="148"/>
      <c r="G85" s="190" t="b">
        <v>0</v>
      </c>
      <c r="H85" s="228"/>
      <c r="I85" s="152" t="str">
        <f>IF(K85&gt;1,VLOOKUP(K85,DB!$A$4:$B$500,2,0),"")</f>
        <v/>
      </c>
      <c r="J85" s="153" t="str">
        <f>IF(L85&gt;1,VLOOKUP(L85,DB!$A$4:$B$500,2,0),"")</f>
        <v/>
      </c>
      <c r="K85" s="169"/>
      <c r="L85" s="150"/>
      <c r="M85" s="168" t="str">
        <f>IF(B85&gt;1,VLOOKUP(B85,DB!$D$4:$F$800,3,0),"")</f>
        <v/>
      </c>
      <c r="N85" s="211"/>
      <c r="O85" s="155" t="str">
        <f t="shared" si="34"/>
        <v>RON</v>
      </c>
      <c r="Q85" s="64" t="str">
        <f t="shared" si="35"/>
        <v/>
      </c>
      <c r="R85" s="64" t="str">
        <f t="shared" si="36"/>
        <v>RON</v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 t="str">
        <f t="shared" si="40"/>
        <v>-</v>
      </c>
      <c r="AE85" s="133" t="str">
        <f t="shared" si="41"/>
        <v>-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/>
      <c r="C86" s="117" t="str">
        <f>IF(B86&gt;1,VLOOKUP(B86,DB!$D$4:$E$800,2,0),"")</f>
        <v/>
      </c>
      <c r="D86" s="252"/>
      <c r="E86" s="229" t="b">
        <v>0</v>
      </c>
      <c r="F86" s="119"/>
      <c r="G86" s="192" t="b">
        <v>0</v>
      </c>
      <c r="H86" s="230"/>
      <c r="I86" s="122" t="str">
        <f>IF(K86&gt;1,VLOOKUP(K86,DB!$A$4:$B$500,2,0),"")</f>
        <v/>
      </c>
      <c r="J86" s="123" t="str">
        <f>IF(L86&gt;1,VLOOKUP(L86,DB!$A$4:$B$500,2,0),"")</f>
        <v/>
      </c>
      <c r="K86" s="124"/>
      <c r="L86" s="120"/>
      <c r="M86" s="115" t="str">
        <f>IF(B86&gt;1,VLOOKUP(B86,DB!$D$4:$F$800,3,0),"")</f>
        <v/>
      </c>
      <c r="N86" s="193"/>
      <c r="O86" s="128" t="str">
        <f t="shared" si="34"/>
        <v>RON</v>
      </c>
      <c r="Q86" s="64" t="str">
        <f t="shared" si="35"/>
        <v/>
      </c>
      <c r="R86" s="64" t="str">
        <f t="shared" si="36"/>
        <v>RON</v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 t="str">
        <f t="shared" si="40"/>
        <v>-</v>
      </c>
      <c r="AE86" s="133" t="str">
        <f t="shared" si="41"/>
        <v>-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/>
      <c r="C87" s="146" t="str">
        <f>IF(B87&gt;1,VLOOKUP(B87,DB!$D$4:$E$800,2,0),"")</f>
        <v/>
      </c>
      <c r="D87" s="259"/>
      <c r="E87" s="231" t="b">
        <v>0</v>
      </c>
      <c r="F87" s="148"/>
      <c r="G87" s="190" t="b">
        <v>0</v>
      </c>
      <c r="H87" s="228"/>
      <c r="I87" s="152" t="str">
        <f>IF(K87&gt;1,VLOOKUP(K87,DB!$A$4:$B$500,2,0),"")</f>
        <v/>
      </c>
      <c r="J87" s="153" t="str">
        <f>IF(L87&gt;1,VLOOKUP(L87,DB!$A$4:$B$500,2,0),"")</f>
        <v/>
      </c>
      <c r="K87" s="169"/>
      <c r="L87" s="150"/>
      <c r="M87" s="168" t="str">
        <f>IF(B87&gt;1,VLOOKUP(B87,DB!$D$4:$F$800,3,0),"")</f>
        <v/>
      </c>
      <c r="N87" s="211"/>
      <c r="O87" s="155" t="str">
        <f t="shared" si="34"/>
        <v>RON</v>
      </c>
      <c r="Q87" s="64" t="str">
        <f t="shared" si="35"/>
        <v/>
      </c>
      <c r="R87" s="64" t="str">
        <f t="shared" si="36"/>
        <v>RON</v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 t="str">
        <f t="shared" si="40"/>
        <v>-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/>
      <c r="C88" s="117" t="str">
        <f>IF(B88&gt;1,VLOOKUP(B88,DB!$D$4:$E$800,2,0),"")</f>
        <v/>
      </c>
      <c r="D88" s="264"/>
      <c r="E88" s="232" t="b">
        <v>0</v>
      </c>
      <c r="F88" s="233"/>
      <c r="G88" s="234" t="b">
        <v>0</v>
      </c>
      <c r="H88" s="235"/>
      <c r="I88" s="122" t="str">
        <f>IF(K88&gt;1,VLOOKUP(K88,DB!$A$4:$B$500,2,0),"")</f>
        <v/>
      </c>
      <c r="J88" s="123" t="str">
        <f>IF(L88&gt;1,VLOOKUP(L88,DB!$A$4:$B$500,2,0),"")</f>
        <v/>
      </c>
      <c r="K88" s="236"/>
      <c r="L88" s="227"/>
      <c r="M88" s="115" t="str">
        <f>IF(B88&gt;1,VLOOKUP(B88,DB!$D$4:$F$800,3,0),"")</f>
        <v/>
      </c>
      <c r="N88" s="265"/>
      <c r="O88" s="128" t="str">
        <f t="shared" si="34"/>
        <v>RON</v>
      </c>
      <c r="Q88" s="64" t="str">
        <f t="shared" si="35"/>
        <v/>
      </c>
      <c r="R88" s="64" t="str">
        <f t="shared" si="36"/>
        <v>RON</v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 t="str">
        <f t="shared" si="40"/>
        <v>-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/>
      <c r="C89" s="146" t="str">
        <f>IF(B89&gt;1,VLOOKUP(B89,DB!$D$4:$E$800,2,0),"")</f>
        <v/>
      </c>
      <c r="D89" s="259"/>
      <c r="E89" s="231" t="b">
        <v>0</v>
      </c>
      <c r="F89" s="148"/>
      <c r="G89" s="190" t="b">
        <v>0</v>
      </c>
      <c r="H89" s="228"/>
      <c r="I89" s="152" t="str">
        <f>IF(K89&gt;1,VLOOKUP(K89,DB!$A$4:$B$500,2,0),"")</f>
        <v/>
      </c>
      <c r="J89" s="153" t="str">
        <f>IF(L89&gt;1,VLOOKUP(L89,DB!$A$4:$B$500,2,0),"")</f>
        <v/>
      </c>
      <c r="K89" s="169"/>
      <c r="L89" s="150"/>
      <c r="M89" s="168" t="str">
        <f>IF(B89&gt;1,VLOOKUP(B89,DB!$D$4:$F$800,3,0),"")</f>
        <v/>
      </c>
      <c r="N89" s="200"/>
      <c r="O89" s="155" t="str">
        <f t="shared" si="34"/>
        <v>RON</v>
      </c>
      <c r="Q89" s="64" t="str">
        <f t="shared" si="35"/>
        <v/>
      </c>
      <c r="R89" s="64" t="str">
        <f t="shared" si="36"/>
        <v>RON</v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 t="str">
        <f t="shared" si="40"/>
        <v>-</v>
      </c>
      <c r="AE89" s="133" t="str">
        <f t="shared" si="41"/>
        <v>-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/>
      <c r="C90" s="117" t="str">
        <f>IF(B90&gt;1,VLOOKUP(B90,DB!$D$4:$E$800,2,0),"")</f>
        <v/>
      </c>
      <c r="D90" s="252"/>
      <c r="E90" s="229" t="b">
        <v>0</v>
      </c>
      <c r="F90" s="119"/>
      <c r="G90" s="192" t="b">
        <v>0</v>
      </c>
      <c r="H90" s="230"/>
      <c r="I90" s="122" t="str">
        <f>IF(K90&gt;1,VLOOKUP(K90,DB!$A$4:$B$500,2,0),"")</f>
        <v/>
      </c>
      <c r="J90" s="123" t="str">
        <f>IF(L90&gt;1,VLOOKUP(L90,DB!$A$4:$B$500,2,0),"")</f>
        <v/>
      </c>
      <c r="K90" s="124"/>
      <c r="L90" s="120"/>
      <c r="M90" s="115" t="str">
        <f>IF(B90&gt;1,VLOOKUP(B90,DB!$D$4:$F$800,3,0),"")</f>
        <v/>
      </c>
      <c r="N90" s="193"/>
      <c r="O90" s="128" t="str">
        <f t="shared" si="34"/>
        <v>RON</v>
      </c>
      <c r="Q90" s="64" t="str">
        <f t="shared" si="35"/>
        <v/>
      </c>
      <c r="R90" s="64" t="str">
        <f t="shared" si="36"/>
        <v>RON</v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 t="str">
        <f t="shared" si="40"/>
        <v>-</v>
      </c>
      <c r="AE90" s="133" t="str">
        <f t="shared" si="41"/>
        <v>-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/>
      <c r="C91" s="146" t="str">
        <f>IF(B91&gt;1,VLOOKUP(B91,DB!$D$4:$E$800,2,0),"")</f>
        <v/>
      </c>
      <c r="D91" s="259"/>
      <c r="E91" s="231" t="b">
        <v>0</v>
      </c>
      <c r="F91" s="148"/>
      <c r="G91" s="190" t="b">
        <v>0</v>
      </c>
      <c r="H91" s="228"/>
      <c r="I91" s="152" t="str">
        <f>IF(K91&gt;1,VLOOKUP(K91,DB!$A$4:$B$500,2,0),"")</f>
        <v/>
      </c>
      <c r="J91" s="153" t="str">
        <f>IF(L91&gt;1,VLOOKUP(L91,DB!$A$4:$B$500,2,0),"")</f>
        <v/>
      </c>
      <c r="K91" s="169"/>
      <c r="L91" s="150"/>
      <c r="M91" s="168" t="str">
        <f>IF(B91&gt;1,VLOOKUP(B91,DB!$D$4:$F$800,3,0),"")</f>
        <v/>
      </c>
      <c r="N91" s="200"/>
      <c r="O91" s="155" t="str">
        <f t="shared" si="34"/>
        <v>RON</v>
      </c>
      <c r="Q91" s="64" t="str">
        <f t="shared" si="35"/>
        <v/>
      </c>
      <c r="R91" s="64" t="str">
        <f t="shared" si="36"/>
        <v>RON</v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 t="str">
        <f t="shared" si="40"/>
        <v>-</v>
      </c>
      <c r="AE91" s="133" t="str">
        <f t="shared" si="41"/>
        <v>-</v>
      </c>
    </row>
    <row r="92">
      <c r="A92" s="115">
        <v>75.0</v>
      </c>
      <c r="B92" s="115"/>
      <c r="C92" s="117" t="str">
        <f>IF(B92&gt;1,VLOOKUP(B92,DB!$D$4:$E$800,2,0),"")</f>
        <v/>
      </c>
      <c r="D92" s="252"/>
      <c r="E92" s="229" t="b">
        <v>0</v>
      </c>
      <c r="F92" s="119"/>
      <c r="G92" s="192" t="b">
        <v>0</v>
      </c>
      <c r="H92" s="230"/>
      <c r="I92" s="122" t="str">
        <f>IF(K92&gt;1,VLOOKUP(K92,DB!$A$4:$B$500,2,0),"")</f>
        <v/>
      </c>
      <c r="J92" s="123" t="str">
        <f>IF(L92&gt;1,VLOOKUP(L92,DB!$A$4:$B$500,2,0),"")</f>
        <v/>
      </c>
      <c r="K92" s="124"/>
      <c r="L92" s="120"/>
      <c r="M92" s="115" t="str">
        <f>IF(B92&gt;1,VLOOKUP(B92,DB!$D$4:$F$800,3,0),"")</f>
        <v/>
      </c>
      <c r="N92" s="220"/>
      <c r="O92" s="128" t="str">
        <f t="shared" si="34"/>
        <v>RON</v>
      </c>
      <c r="Q92" s="64" t="str">
        <f t="shared" si="35"/>
        <v/>
      </c>
      <c r="R92" s="64" t="str">
        <f t="shared" si="36"/>
        <v>RON</v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 t="str">
        <f t="shared" si="40"/>
        <v>-</v>
      </c>
      <c r="AE92" s="133" t="str">
        <f t="shared" si="41"/>
        <v>-</v>
      </c>
    </row>
    <row r="93">
      <c r="A93" s="168">
        <v>76.0</v>
      </c>
      <c r="B93" s="168"/>
      <c r="C93" s="146" t="str">
        <f>IF(B93&gt;1,VLOOKUP(B93,DB!$D$4:$E$800,2,0),"")</f>
        <v/>
      </c>
      <c r="D93" s="259"/>
      <c r="E93" s="231" t="b">
        <v>0</v>
      </c>
      <c r="F93" s="148"/>
      <c r="G93" s="190" t="b">
        <v>0</v>
      </c>
      <c r="H93" s="228"/>
      <c r="I93" s="152" t="str">
        <f>IF(K93&gt;1,VLOOKUP(K93,DB!$A$4:$B$500,2,0),"")</f>
        <v/>
      </c>
      <c r="J93" s="153" t="str">
        <f>IF(L93&gt;1,VLOOKUP(L93,DB!$A$4:$B$500,2,0),"")</f>
        <v/>
      </c>
      <c r="K93" s="169"/>
      <c r="L93" s="150"/>
      <c r="M93" s="168" t="str">
        <f>IF(B93&gt;1,VLOOKUP(B93,DB!$D$4:$F$800,3,0),"")</f>
        <v/>
      </c>
      <c r="N93" s="200"/>
      <c r="O93" s="155" t="str">
        <f t="shared" si="34"/>
        <v>RON</v>
      </c>
      <c r="Q93" s="64" t="str">
        <f t="shared" si="35"/>
        <v/>
      </c>
      <c r="R93" s="64" t="str">
        <f t="shared" si="36"/>
        <v>RON</v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 t="str">
        <f t="shared" si="40"/>
        <v>-</v>
      </c>
      <c r="AE93" s="133" t="str">
        <f t="shared" si="41"/>
        <v>-</v>
      </c>
    </row>
    <row r="94">
      <c r="A94" s="115">
        <v>77.0</v>
      </c>
      <c r="B94" s="115"/>
      <c r="C94" s="117" t="str">
        <f>IF(B94&gt;1,VLOOKUP(B94,DB!$D$4:$E$800,2,0),"")</f>
        <v/>
      </c>
      <c r="D94" s="252"/>
      <c r="E94" s="229" t="b">
        <v>0</v>
      </c>
      <c r="F94" s="119"/>
      <c r="G94" s="192" t="b">
        <v>0</v>
      </c>
      <c r="H94" s="230"/>
      <c r="I94" s="122" t="str">
        <f>IF(K94&gt;1,VLOOKUP(K94,DB!$A$4:$B$500,2,0),"")</f>
        <v/>
      </c>
      <c r="J94" s="123" t="str">
        <f>IF(L94&gt;1,VLOOKUP(L94,DB!$A$4:$B$500,2,0),"")</f>
        <v/>
      </c>
      <c r="K94" s="124"/>
      <c r="L94" s="120"/>
      <c r="M94" s="115" t="str">
        <f>IF(B94&gt;1,VLOOKUP(B94,DB!$D$4:$F$800,3,0),"")</f>
        <v/>
      </c>
      <c r="N94" s="193"/>
      <c r="O94" s="128" t="str">
        <f t="shared" si="34"/>
        <v>RON</v>
      </c>
      <c r="Q94" s="64" t="str">
        <f t="shared" si="35"/>
        <v/>
      </c>
      <c r="R94" s="64" t="str">
        <f t="shared" si="36"/>
        <v>RON</v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 t="str">
        <f t="shared" si="40"/>
        <v>-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/>
      <c r="C95" s="146" t="str">
        <f>IF(B95&gt;1,VLOOKUP(B95,DB!$D$4:$E$800,2,0),"")</f>
        <v/>
      </c>
      <c r="D95" s="259"/>
      <c r="E95" s="231" t="b">
        <v>0</v>
      </c>
      <c r="F95" s="148"/>
      <c r="G95" s="190" t="b">
        <v>0</v>
      </c>
      <c r="H95" s="228"/>
      <c r="I95" s="152" t="str">
        <f>IF(K95&gt;1,VLOOKUP(K95,DB!$A$4:$B$500,2,0),"")</f>
        <v/>
      </c>
      <c r="J95" s="153" t="str">
        <f>IF(L95&gt;1,VLOOKUP(L95,DB!$A$4:$B$500,2,0),"")</f>
        <v/>
      </c>
      <c r="K95" s="169"/>
      <c r="L95" s="150"/>
      <c r="M95" s="168" t="str">
        <f>IF(B95&gt;1,VLOOKUP(B95,DB!$D$4:$F$800,3,0),"")</f>
        <v/>
      </c>
      <c r="N95" s="200"/>
      <c r="O95" s="155" t="str">
        <f t="shared" si="34"/>
        <v>RON</v>
      </c>
      <c r="Q95" s="64" t="str">
        <f t="shared" si="35"/>
        <v/>
      </c>
      <c r="R95" s="64" t="str">
        <f t="shared" si="36"/>
        <v>RON</v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 t="str">
        <f t="shared" si="40"/>
        <v>-</v>
      </c>
      <c r="AE95" s="133" t="str">
        <f t="shared" si="41"/>
        <v>-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/>
      <c r="C96" s="117" t="str">
        <f>IF(B96&gt;1,VLOOKUP(B96,DB!$D$4:$E$800,2,0),"")</f>
        <v/>
      </c>
      <c r="D96" s="252"/>
      <c r="E96" s="229" t="b">
        <v>0</v>
      </c>
      <c r="F96" s="119"/>
      <c r="G96" s="192" t="b">
        <v>0</v>
      </c>
      <c r="H96" s="230"/>
      <c r="I96" s="122" t="str">
        <f>IF(K96&gt;1,VLOOKUP(K96,DB!$A$4:$B$500,2,0),"")</f>
        <v/>
      </c>
      <c r="J96" s="123" t="str">
        <f>IF(L96&gt;1,VLOOKUP(L96,DB!$A$4:$B$500,2,0),"")</f>
        <v/>
      </c>
      <c r="K96" s="124"/>
      <c r="L96" s="120"/>
      <c r="M96" s="115" t="str">
        <f>IF(B96&gt;1,VLOOKUP(B96,DB!$D$4:$F$800,3,0),"")</f>
        <v/>
      </c>
      <c r="N96" s="220"/>
      <c r="O96" s="128" t="str">
        <f t="shared" si="34"/>
        <v>RON</v>
      </c>
      <c r="Q96" s="64" t="str">
        <f t="shared" si="35"/>
        <v/>
      </c>
      <c r="R96" s="64" t="str">
        <f t="shared" si="36"/>
        <v>RON</v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 t="str">
        <f t="shared" si="40"/>
        <v>-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/>
      <c r="C97" s="146" t="str">
        <f>IF(B97&gt;1,VLOOKUP(B97,DB!$D$4:$E$800,2,0),"")</f>
        <v/>
      </c>
      <c r="D97" s="259"/>
      <c r="E97" s="231" t="b">
        <v>0</v>
      </c>
      <c r="F97" s="148"/>
      <c r="G97" s="190" t="b">
        <v>0</v>
      </c>
      <c r="H97" s="228"/>
      <c r="I97" s="152" t="str">
        <f>IF(K97&gt;1,VLOOKUP(K97,DB!$A$4:$B$500,2,0),"")</f>
        <v/>
      </c>
      <c r="J97" s="153" t="str">
        <f>IF(L97&gt;1,VLOOKUP(L97,DB!$A$4:$B$500,2,0),"")</f>
        <v/>
      </c>
      <c r="K97" s="169"/>
      <c r="L97" s="150"/>
      <c r="M97" s="168" t="str">
        <f>IF(B97&gt;1,VLOOKUP(B97,DB!$D$4:$F$800,3,0),"")</f>
        <v/>
      </c>
      <c r="N97" s="200"/>
      <c r="O97" s="155" t="str">
        <f t="shared" si="34"/>
        <v>RON</v>
      </c>
      <c r="Q97" s="64" t="str">
        <f t="shared" si="35"/>
        <v/>
      </c>
      <c r="R97" s="64" t="str">
        <f t="shared" si="36"/>
        <v>RON</v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 t="str">
        <f t="shared" si="40"/>
        <v>-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/>
      <c r="C98" s="117" t="str">
        <f>IF(B98&gt;1,VLOOKUP(B98,DB!$D$4:$E$800,2,0),"")</f>
        <v/>
      </c>
      <c r="D98" s="252"/>
      <c r="E98" s="229" t="b">
        <v>0</v>
      </c>
      <c r="F98" s="119"/>
      <c r="G98" s="192" t="b">
        <v>0</v>
      </c>
      <c r="H98" s="230"/>
      <c r="I98" s="122" t="str">
        <f>IF(K98&gt;1,VLOOKUP(K98,DB!$A$4:$B$500,2,0),"")</f>
        <v/>
      </c>
      <c r="J98" s="123" t="str">
        <f>IF(L98&gt;1,VLOOKUP(L98,DB!$A$4:$B$500,2,0),"")</f>
        <v/>
      </c>
      <c r="K98" s="124"/>
      <c r="L98" s="120"/>
      <c r="M98" s="115" t="str">
        <f>IF(B98&gt;1,VLOOKUP(B98,DB!$D$4:$F$800,3,0),"")</f>
        <v/>
      </c>
      <c r="N98" s="193"/>
      <c r="O98" s="128" t="str">
        <f t="shared" si="34"/>
        <v>RON</v>
      </c>
      <c r="Q98" s="64" t="str">
        <f t="shared" si="35"/>
        <v/>
      </c>
      <c r="R98" s="64" t="str">
        <f t="shared" si="36"/>
        <v>RON</v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 t="str">
        <f t="shared" si="40"/>
        <v>-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/>
      <c r="C99" s="146" t="str">
        <f>IF(B99&gt;1,VLOOKUP(B99,DB!$D$4:$E$800,2,0),"")</f>
        <v/>
      </c>
      <c r="D99" s="259"/>
      <c r="E99" s="231" t="b">
        <v>0</v>
      </c>
      <c r="F99" s="148"/>
      <c r="G99" s="190" t="b">
        <v>0</v>
      </c>
      <c r="H99" s="228"/>
      <c r="I99" s="152" t="str">
        <f>IF(K99&gt;1,VLOOKUP(K99,DB!$A$4:$B$500,2,0),"")</f>
        <v/>
      </c>
      <c r="J99" s="153" t="str">
        <f>IF(L99&gt;1,VLOOKUP(L99,DB!$A$4:$B$500,2,0),"")</f>
        <v/>
      </c>
      <c r="K99" s="169"/>
      <c r="L99" s="150"/>
      <c r="M99" s="168" t="str">
        <f>IF(B99&gt;1,VLOOKUP(B99,DB!$D$4:$F$800,3,0),"")</f>
        <v/>
      </c>
      <c r="N99" s="211"/>
      <c r="O99" s="155" t="str">
        <f t="shared" si="34"/>
        <v>RON</v>
      </c>
      <c r="Q99" s="64" t="str">
        <f t="shared" si="35"/>
        <v/>
      </c>
      <c r="R99" s="64" t="str">
        <f t="shared" si="36"/>
        <v>RON</v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 t="str">
        <f t="shared" si="40"/>
        <v>-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/>
      <c r="C100" s="117" t="str">
        <f>IF(B100&gt;1,VLOOKUP(B100,DB!$D$4:$E$800,2,0),"")</f>
        <v/>
      </c>
      <c r="D100" s="252"/>
      <c r="E100" s="229" t="b">
        <v>0</v>
      </c>
      <c r="F100" s="119"/>
      <c r="G100" s="192" t="b">
        <v>0</v>
      </c>
      <c r="H100" s="230"/>
      <c r="I100" s="122" t="str">
        <f>IF(K100&gt;1,VLOOKUP(K100,DB!$A$4:$B$500,2,0),"")</f>
        <v/>
      </c>
      <c r="J100" s="123" t="str">
        <f>IF(L100&gt;1,VLOOKUP(L100,DB!$A$4:$B$500,2,0),"")</f>
        <v/>
      </c>
      <c r="K100" s="124"/>
      <c r="L100" s="120"/>
      <c r="M100" s="115" t="str">
        <f>IF(B100&gt;1,VLOOKUP(B100,DB!$D$4:$F$800,3,0),"")</f>
        <v/>
      </c>
      <c r="N100" s="220"/>
      <c r="O100" s="128" t="str">
        <f t="shared" si="34"/>
        <v>RON</v>
      </c>
      <c r="Q100" s="64" t="str">
        <f t="shared" si="35"/>
        <v/>
      </c>
      <c r="R100" s="64" t="str">
        <f t="shared" si="36"/>
        <v>RON</v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 t="str">
        <f t="shared" si="40"/>
        <v>-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/>
      <c r="C101" s="146" t="str">
        <f>IF(B101&gt;1,VLOOKUP(B101,DB!$D$4:$E$800,2,0),"")</f>
        <v/>
      </c>
      <c r="D101" s="259"/>
      <c r="E101" s="231" t="b">
        <v>0</v>
      </c>
      <c r="F101" s="148"/>
      <c r="G101" s="190" t="b">
        <v>0</v>
      </c>
      <c r="H101" s="228"/>
      <c r="I101" s="152" t="str">
        <f>IF(K101&gt;1,VLOOKUP(K101,DB!$A$4:$B$500,2,0),"")</f>
        <v/>
      </c>
      <c r="J101" s="153" t="str">
        <f>IF(L101&gt;1,VLOOKUP(L101,DB!$A$4:$B$500,2,0),"")</f>
        <v/>
      </c>
      <c r="K101" s="169"/>
      <c r="L101" s="150"/>
      <c r="M101" s="168" t="str">
        <f>IF(B101&gt;1,VLOOKUP(B101,DB!$D$4:$F$800,3,0),"")</f>
        <v/>
      </c>
      <c r="N101" s="211"/>
      <c r="O101" s="155" t="str">
        <f t="shared" si="34"/>
        <v>RON</v>
      </c>
      <c r="Q101" s="64" t="str">
        <f t="shared" si="35"/>
        <v/>
      </c>
      <c r="R101" s="64" t="str">
        <f t="shared" si="36"/>
        <v>RON</v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 t="str">
        <f t="shared" si="40"/>
        <v>-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/>
      <c r="C102" s="117" t="str">
        <f>IF(B102&gt;1,VLOOKUP(B102,DB!$D$4:$E$800,2,0),"")</f>
        <v/>
      </c>
      <c r="D102" s="252"/>
      <c r="E102" s="229" t="b">
        <v>0</v>
      </c>
      <c r="F102" s="119"/>
      <c r="G102" s="192" t="b">
        <v>0</v>
      </c>
      <c r="H102" s="230"/>
      <c r="I102" s="122" t="str">
        <f>IF(K102&gt;1,VLOOKUP(K102,DB!$A$4:$B$500,2,0),"")</f>
        <v/>
      </c>
      <c r="J102" s="123" t="str">
        <f>IF(L102&gt;1,VLOOKUP(L102,DB!$A$4:$B$500,2,0),"")</f>
        <v/>
      </c>
      <c r="K102" s="124"/>
      <c r="L102" s="120"/>
      <c r="M102" s="115" t="str">
        <f>IF(B102&gt;1,VLOOKUP(B102,DB!$D$4:$F$800,3,0),"")</f>
        <v/>
      </c>
      <c r="N102" s="193"/>
      <c r="O102" s="128" t="str">
        <f t="shared" si="34"/>
        <v>RON</v>
      </c>
      <c r="Q102" s="64" t="str">
        <f t="shared" si="35"/>
        <v/>
      </c>
      <c r="R102" s="64" t="str">
        <f t="shared" si="36"/>
        <v>RON</v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 t="str">
        <f t="shared" si="40"/>
        <v>-</v>
      </c>
      <c r="AE102" s="133" t="str">
        <f t="shared" si="41"/>
        <v>-</v>
      </c>
    </row>
    <row r="103">
      <c r="A103" s="168">
        <v>86.0</v>
      </c>
      <c r="B103" s="168"/>
      <c r="C103" s="146" t="str">
        <f>IF(B103&gt;1,VLOOKUP(B103,DB!$D$4:$E$800,2,0),"")</f>
        <v/>
      </c>
      <c r="D103" s="259"/>
      <c r="E103" s="231" t="b">
        <v>0</v>
      </c>
      <c r="F103" s="148"/>
      <c r="G103" s="190" t="b">
        <v>0</v>
      </c>
      <c r="H103" s="228"/>
      <c r="I103" s="152" t="str">
        <f>IF(K103&gt;1,VLOOKUP(K103,DB!$A$4:$B$500,2,0),"")</f>
        <v/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/>
      </c>
      <c r="N103" s="200"/>
      <c r="O103" s="155" t="str">
        <f t="shared" si="34"/>
        <v>RON</v>
      </c>
      <c r="Q103" s="64" t="str">
        <f t="shared" si="35"/>
        <v/>
      </c>
      <c r="R103" s="64" t="str">
        <f t="shared" si="36"/>
        <v>RON</v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Z102-'27'!Z102</f>
        <v>0</v>
      </c>
      <c r="AC103" s="133"/>
      <c r="AD103" s="133" t="str">
        <f t="shared" si="40"/>
        <v>-</v>
      </c>
      <c r="AE103" s="133" t="str">
        <f t="shared" si="41"/>
        <v>-</v>
      </c>
    </row>
    <row r="104">
      <c r="A104" s="115">
        <v>87.0</v>
      </c>
      <c r="B104" s="115"/>
      <c r="C104" s="117" t="str">
        <f>IF(B104&gt;1,VLOOKUP(B104,DB!$D$4:$E$800,2,0),"")</f>
        <v/>
      </c>
      <c r="D104" s="252"/>
      <c r="E104" s="229" t="b">
        <v>0</v>
      </c>
      <c r="F104" s="119"/>
      <c r="G104" s="192" t="b">
        <v>0</v>
      </c>
      <c r="H104" s="230"/>
      <c r="I104" s="122" t="str">
        <f>IF(K104&gt;1,VLOOKUP(K104,DB!$A$4:$B$500,2,0),"")</f>
        <v/>
      </c>
      <c r="J104" s="123" t="str">
        <f>IF(L104&gt;1,VLOOKUP(L104,DB!$A$4:$B$500,2,0),"")</f>
        <v/>
      </c>
      <c r="K104" s="124"/>
      <c r="L104" s="120"/>
      <c r="M104" s="115" t="str">
        <f>IF(B104&gt;1,VLOOKUP(B104,DB!$D$4:$F$800,3,0),"")</f>
        <v/>
      </c>
      <c r="N104" s="193"/>
      <c r="O104" s="128" t="str">
        <f t="shared" si="34"/>
        <v>RON</v>
      </c>
      <c r="Q104" s="64" t="str">
        <f t="shared" si="35"/>
        <v/>
      </c>
      <c r="R104" s="64" t="str">
        <f t="shared" si="36"/>
        <v>RON</v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 t="str">
        <f t="shared" si="40"/>
        <v>-</v>
      </c>
      <c r="AE104" s="133" t="str">
        <f t="shared" si="41"/>
        <v>-</v>
      </c>
    </row>
    <row r="105">
      <c r="A105" s="168">
        <v>88.0</v>
      </c>
      <c r="B105" s="168"/>
      <c r="C105" s="146" t="str">
        <f>IF(B105&gt;1,VLOOKUP(B105,DB!$D$4:$E$800,2,0),"")</f>
        <v/>
      </c>
      <c r="D105" s="259"/>
      <c r="E105" s="231" t="b">
        <v>0</v>
      </c>
      <c r="F105" s="148"/>
      <c r="G105" s="190" t="b">
        <v>0</v>
      </c>
      <c r="H105" s="228"/>
      <c r="I105" s="152" t="str">
        <f>IF(K105&gt;1,VLOOKUP(K105,DB!$A$4:$B$500,2,0),"")</f>
        <v/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/>
      </c>
      <c r="N105" s="200"/>
      <c r="O105" s="155" t="str">
        <f t="shared" si="34"/>
        <v>RON</v>
      </c>
      <c r="Q105" s="64" t="str">
        <f t="shared" si="35"/>
        <v/>
      </c>
      <c r="R105" s="64" t="str">
        <f t="shared" si="36"/>
        <v>RON</v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 t="str">
        <f t="shared" si="40"/>
        <v>-</v>
      </c>
      <c r="AE105" s="133" t="str">
        <f t="shared" si="41"/>
        <v>-</v>
      </c>
    </row>
    <row r="106">
      <c r="A106" s="115">
        <v>89.0</v>
      </c>
      <c r="B106" s="115"/>
      <c r="C106" s="117" t="str">
        <f>IF(B106&gt;1,VLOOKUP(B106,DB!$D$4:$E$800,2,0),"")</f>
        <v/>
      </c>
      <c r="D106" s="252"/>
      <c r="E106" s="229" t="b">
        <v>0</v>
      </c>
      <c r="F106" s="119"/>
      <c r="G106" s="192" t="b">
        <v>0</v>
      </c>
      <c r="H106" s="230"/>
      <c r="I106" s="122" t="str">
        <f>IF(K106&gt;1,VLOOKUP(K106,DB!$A$4:$B$500,2,0),"")</f>
        <v/>
      </c>
      <c r="J106" s="123" t="str">
        <f>IF(L106&gt;1,VLOOKUP(L106,DB!$A$4:$B$500,2,0),"")</f>
        <v/>
      </c>
      <c r="K106" s="124"/>
      <c r="L106" s="120"/>
      <c r="M106" s="115" t="str">
        <f>IF(B106&gt;1,VLOOKUP(B106,DB!$D$4:$F$800,3,0),"")</f>
        <v/>
      </c>
      <c r="N106" s="220"/>
      <c r="O106" s="128" t="str">
        <f t="shared" si="34"/>
        <v>RON</v>
      </c>
      <c r="Q106" s="64" t="str">
        <f t="shared" si="35"/>
        <v/>
      </c>
      <c r="R106" s="64" t="str">
        <f t="shared" si="36"/>
        <v>RON</v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 t="str">
        <f t="shared" si="40"/>
        <v>-</v>
      </c>
      <c r="AE106" s="133" t="str">
        <f t="shared" si="41"/>
        <v>-</v>
      </c>
    </row>
    <row r="107">
      <c r="A107" s="168">
        <v>90.0</v>
      </c>
      <c r="B107" s="168"/>
      <c r="C107" s="146" t="str">
        <f>IF(B107&gt;1,VLOOKUP(B107,DB!$D$4:$E$800,2,0),"")</f>
        <v/>
      </c>
      <c r="D107" s="259"/>
      <c r="E107" s="231" t="b">
        <v>0</v>
      </c>
      <c r="F107" s="148"/>
      <c r="G107" s="190" t="b">
        <v>0</v>
      </c>
      <c r="H107" s="228"/>
      <c r="I107" s="152" t="str">
        <f>IF(K107&gt;1,VLOOKUP(K107,DB!$A$4:$B$500,2,0),"")</f>
        <v/>
      </c>
      <c r="J107" s="153" t="str">
        <f>IF(L107&gt;1,VLOOKUP(L107,DB!$A$4:$B$500,2,0),"")</f>
        <v/>
      </c>
      <c r="K107" s="169"/>
      <c r="L107" s="150"/>
      <c r="M107" s="168" t="str">
        <f>IF(B107&gt;1,VLOOKUP(B107,DB!$D$4:$F$800,3,0),"")</f>
        <v/>
      </c>
      <c r="N107" s="211"/>
      <c r="O107" s="155" t="str">
        <f t="shared" si="34"/>
        <v>RON</v>
      </c>
      <c r="Q107" s="64" t="str">
        <f t="shared" si="35"/>
        <v/>
      </c>
      <c r="R107" s="64" t="str">
        <f t="shared" si="36"/>
        <v>RON</v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 t="str">
        <f t="shared" si="40"/>
        <v>-</v>
      </c>
      <c r="AE107" s="133" t="str">
        <f t="shared" si="41"/>
        <v>-</v>
      </c>
    </row>
    <row r="108">
      <c r="A108" s="115">
        <v>91.0</v>
      </c>
      <c r="B108" s="115"/>
      <c r="C108" s="117" t="str">
        <f>IF(B108&gt;1,VLOOKUP(B108,DB!$D$4:$E$800,2,0),"")</f>
        <v/>
      </c>
      <c r="D108" s="252"/>
      <c r="E108" s="229" t="b">
        <v>0</v>
      </c>
      <c r="F108" s="119"/>
      <c r="G108" s="192" t="b">
        <v>0</v>
      </c>
      <c r="H108" s="230"/>
      <c r="I108" s="122" t="str">
        <f>IF(K108&gt;1,VLOOKUP(K108,DB!$A$4:$B$500,2,0),"")</f>
        <v/>
      </c>
      <c r="J108" s="123" t="str">
        <f>IF(L108&gt;1,VLOOKUP(L108,DB!$A$4:$B$500,2,0),"")</f>
        <v/>
      </c>
      <c r="K108" s="124"/>
      <c r="L108" s="120"/>
      <c r="M108" s="115" t="str">
        <f>IF(B108&gt;1,VLOOKUP(B108,DB!$D$4:$F$800,3,0),"")</f>
        <v/>
      </c>
      <c r="N108" s="220"/>
      <c r="O108" s="128" t="str">
        <f t="shared" si="34"/>
        <v>RON</v>
      </c>
      <c r="Q108" s="64" t="str">
        <f t="shared" si="35"/>
        <v/>
      </c>
      <c r="R108" s="64" t="str">
        <f t="shared" si="36"/>
        <v>RON</v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 t="str">
        <f t="shared" si="40"/>
        <v>-</v>
      </c>
      <c r="AE108" s="133" t="str">
        <f t="shared" si="41"/>
        <v>-</v>
      </c>
    </row>
    <row r="109">
      <c r="A109" s="168">
        <v>92.0</v>
      </c>
      <c r="B109" s="168"/>
      <c r="C109" s="146" t="str">
        <f>IF(B109&gt;1,VLOOKUP(B109,DB!$D$4:$E$800,2,0),"")</f>
        <v/>
      </c>
      <c r="D109" s="259"/>
      <c r="E109" s="231" t="b">
        <v>0</v>
      </c>
      <c r="F109" s="148"/>
      <c r="G109" s="190" t="b">
        <v>0</v>
      </c>
      <c r="H109" s="228"/>
      <c r="I109" s="152" t="str">
        <f>IF(K109&gt;1,VLOOKUP(K109,DB!$A$4:$B$500,2,0),"")</f>
        <v/>
      </c>
      <c r="J109" s="153" t="str">
        <f>IF(L109&gt;1,VLOOKUP(L109,DB!$A$4:$B$500,2,0),"")</f>
        <v/>
      </c>
      <c r="K109" s="169"/>
      <c r="L109" s="150"/>
      <c r="M109" s="168" t="str">
        <f>IF(B109&gt;1,VLOOKUP(B109,DB!$D$4:$F$800,3,0),"")</f>
        <v/>
      </c>
      <c r="N109" s="211"/>
      <c r="O109" s="155" t="str">
        <f t="shared" si="34"/>
        <v>RON</v>
      </c>
      <c r="Q109" s="64" t="str">
        <f t="shared" si="35"/>
        <v/>
      </c>
      <c r="R109" s="64" t="str">
        <f t="shared" si="36"/>
        <v>RON</v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 t="str">
        <f t="shared" si="40"/>
        <v>-</v>
      </c>
      <c r="AE109" s="133" t="str">
        <f t="shared" si="41"/>
        <v>-</v>
      </c>
    </row>
    <row r="110">
      <c r="A110" s="115">
        <v>93.0</v>
      </c>
      <c r="B110" s="115"/>
      <c r="C110" s="117" t="str">
        <f>IF(B110&gt;1,VLOOKUP(B110,DB!$D$4:$E$800,2,0),"")</f>
        <v/>
      </c>
      <c r="D110" s="252"/>
      <c r="E110" s="229" t="b">
        <v>0</v>
      </c>
      <c r="F110" s="119"/>
      <c r="G110" s="192" t="b">
        <v>0</v>
      </c>
      <c r="H110" s="230"/>
      <c r="I110" s="122" t="str">
        <f>IF(K110&gt;1,VLOOKUP(K110,DB!$A$4:$B$500,2,0),"")</f>
        <v/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/>
      </c>
      <c r="N110" s="193"/>
      <c r="O110" s="128" t="str">
        <f t="shared" si="34"/>
        <v>RON</v>
      </c>
      <c r="Q110" s="64" t="str">
        <f t="shared" si="35"/>
        <v/>
      </c>
      <c r="R110" s="64" t="str">
        <f t="shared" si="36"/>
        <v>RON</v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 t="str">
        <f t="shared" si="40"/>
        <v>-</v>
      </c>
      <c r="AE110" s="133" t="str">
        <f t="shared" si="41"/>
        <v>-</v>
      </c>
    </row>
    <row r="111">
      <c r="A111" s="168">
        <v>94.0</v>
      </c>
      <c r="B111" s="168"/>
      <c r="C111" s="146" t="str">
        <f>IF(B111&gt;1,VLOOKUP(B111,DB!$D$4:$E$800,2,0),"")</f>
        <v/>
      </c>
      <c r="D111" s="259"/>
      <c r="E111" s="231" t="b">
        <v>0</v>
      </c>
      <c r="F111" s="148"/>
      <c r="G111" s="190" t="b">
        <v>0</v>
      </c>
      <c r="H111" s="228"/>
      <c r="I111" s="152" t="str">
        <f>IF(K111&gt;1,VLOOKUP(K111,DB!$A$4:$B$500,2,0),"")</f>
        <v/>
      </c>
      <c r="J111" s="153" t="str">
        <f>IF(L111&gt;1,VLOOKUP(L111,DB!$A$4:$B$500,2,0),"")</f>
        <v/>
      </c>
      <c r="K111" s="169"/>
      <c r="L111" s="150"/>
      <c r="M111" s="168" t="str">
        <f>IF(B111&gt;1,VLOOKUP(B111,DB!$D$4:$F$800,3,0),"")</f>
        <v/>
      </c>
      <c r="N111" s="211"/>
      <c r="O111" s="155" t="str">
        <f t="shared" si="34"/>
        <v>RON</v>
      </c>
      <c r="Q111" s="64" t="str">
        <f t="shared" si="35"/>
        <v/>
      </c>
      <c r="R111" s="64" t="str">
        <f t="shared" si="36"/>
        <v>RON</v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 t="str">
        <f t="shared" si="40"/>
        <v>-</v>
      </c>
      <c r="AE111" s="133" t="str">
        <f t="shared" si="41"/>
        <v>-</v>
      </c>
    </row>
    <row r="112">
      <c r="A112" s="115">
        <v>95.0</v>
      </c>
      <c r="B112" s="115"/>
      <c r="C112" s="117" t="str">
        <f>IF(B112&gt;1,VLOOKUP(B112,DB!$D$4:$E$800,2,0),"")</f>
        <v/>
      </c>
      <c r="D112" s="252"/>
      <c r="E112" s="229" t="b">
        <v>0</v>
      </c>
      <c r="F112" s="119"/>
      <c r="G112" s="192" t="b">
        <v>0</v>
      </c>
      <c r="H112" s="230"/>
      <c r="I112" s="122" t="str">
        <f>IF(K112&gt;1,VLOOKUP(K112,DB!$A$4:$B$500,2,0),"")</f>
        <v/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/>
      </c>
      <c r="N112" s="220"/>
      <c r="O112" s="128" t="str">
        <f t="shared" si="34"/>
        <v>RON</v>
      </c>
      <c r="Q112" s="64" t="str">
        <f t="shared" si="35"/>
        <v/>
      </c>
      <c r="R112" s="64" t="str">
        <f t="shared" si="36"/>
        <v>RON</v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 t="str">
        <f t="shared" si="40"/>
        <v>-</v>
      </c>
      <c r="AE112" s="133" t="str">
        <f t="shared" si="41"/>
        <v>-</v>
      </c>
    </row>
    <row r="113">
      <c r="A113" s="168">
        <v>96.0</v>
      </c>
      <c r="B113" s="168"/>
      <c r="C113" s="146" t="str">
        <f>IF(B113&gt;1,VLOOKUP(B113,DB!$D$4:$E$800,2,0),"")</f>
        <v/>
      </c>
      <c r="D113" s="259"/>
      <c r="E113" s="231" t="b">
        <v>0</v>
      </c>
      <c r="F113" s="148"/>
      <c r="G113" s="190" t="b">
        <v>0</v>
      </c>
      <c r="H113" s="228"/>
      <c r="I113" s="152" t="str">
        <f>IF(K113&gt;1,VLOOKUP(K113,DB!$A$4:$B$500,2,0),"")</f>
        <v/>
      </c>
      <c r="J113" s="153" t="str">
        <f>IF(L113&gt;1,VLOOKUP(L113,DB!$A$4:$B$500,2,0),"")</f>
        <v/>
      </c>
      <c r="K113" s="169"/>
      <c r="L113" s="150"/>
      <c r="M113" s="168" t="str">
        <f>IF(B113&gt;1,VLOOKUP(B113,DB!$D$4:$F$800,3,0),"")</f>
        <v/>
      </c>
      <c r="N113" s="200"/>
      <c r="O113" s="155" t="str">
        <f t="shared" si="34"/>
        <v>RON</v>
      </c>
      <c r="Q113" s="64" t="str">
        <f t="shared" si="35"/>
        <v/>
      </c>
      <c r="R113" s="64" t="str">
        <f t="shared" si="36"/>
        <v>RON</v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 t="str">
        <f t="shared" si="40"/>
        <v>-</v>
      </c>
      <c r="AE113" s="133" t="str">
        <f t="shared" si="41"/>
        <v>-</v>
      </c>
    </row>
    <row r="114">
      <c r="A114" s="115">
        <v>97.0</v>
      </c>
      <c r="B114" s="115"/>
      <c r="C114" s="117" t="str">
        <f>IF(B114&gt;1,VLOOKUP(B114,DB!$D$4:$E$800,2,0),"")</f>
        <v/>
      </c>
      <c r="D114" s="252"/>
      <c r="E114" s="229" t="b">
        <v>0</v>
      </c>
      <c r="F114" s="119"/>
      <c r="G114" s="192" t="b">
        <v>0</v>
      </c>
      <c r="H114" s="230"/>
      <c r="I114" s="122" t="str">
        <f>IF(K114&gt;1,VLOOKUP(K114,DB!$A$4:$B$500,2,0),"")</f>
        <v/>
      </c>
      <c r="J114" s="123" t="str">
        <f>IF(L114&gt;1,VLOOKUP(L114,DB!$A$4:$B$500,2,0),"")</f>
        <v/>
      </c>
      <c r="K114" s="124"/>
      <c r="L114" s="120"/>
      <c r="M114" s="115" t="str">
        <f>IF(B114&gt;1,VLOOKUP(B114,DB!$D$4:$F$800,3,0),"")</f>
        <v/>
      </c>
      <c r="N114" s="193"/>
      <c r="O114" s="128" t="str">
        <f t="shared" si="34"/>
        <v>RON</v>
      </c>
      <c r="Q114" s="64" t="str">
        <f t="shared" si="35"/>
        <v/>
      </c>
      <c r="R114" s="64" t="str">
        <f t="shared" si="36"/>
        <v>RON</v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 t="str">
        <f t="shared" si="40"/>
        <v>-</v>
      </c>
      <c r="AE114" s="133" t="str">
        <f t="shared" si="41"/>
        <v>-</v>
      </c>
    </row>
    <row r="115">
      <c r="A115" s="168">
        <v>98.0</v>
      </c>
      <c r="B115" s="168"/>
      <c r="C115" s="146" t="str">
        <f>IF(B115&gt;1,VLOOKUP(B115,DB!$D$4:$E$800,2,0),"")</f>
        <v/>
      </c>
      <c r="D115" s="259"/>
      <c r="E115" s="231" t="b">
        <v>0</v>
      </c>
      <c r="F115" s="148"/>
      <c r="G115" s="190" t="b">
        <v>0</v>
      </c>
      <c r="H115" s="228"/>
      <c r="I115" s="152" t="str">
        <f>IF(K115&gt;1,VLOOKUP(K115,DB!$A$4:$B$500,2,0),"")</f>
        <v/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/>
      </c>
      <c r="N115" s="200"/>
      <c r="O115" s="155" t="str">
        <f t="shared" si="34"/>
        <v>RON</v>
      </c>
      <c r="Q115" s="64" t="str">
        <f t="shared" si="35"/>
        <v/>
      </c>
      <c r="R115" s="64" t="str">
        <f t="shared" si="36"/>
        <v>RON</v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 t="str">
        <f t="shared" si="40"/>
        <v>-</v>
      </c>
      <c r="AE115" s="133" t="str">
        <f t="shared" si="41"/>
        <v>-</v>
      </c>
    </row>
    <row r="116">
      <c r="A116" s="115">
        <v>99.0</v>
      </c>
      <c r="B116" s="115"/>
      <c r="C116" s="117" t="str">
        <f>IF(B116&gt;1,VLOOKUP(B116,DB!$D$4:$E$800,2,0),"")</f>
        <v/>
      </c>
      <c r="D116" s="252"/>
      <c r="E116" s="229" t="b">
        <v>0</v>
      </c>
      <c r="F116" s="119"/>
      <c r="G116" s="192" t="b">
        <v>0</v>
      </c>
      <c r="H116" s="230"/>
      <c r="I116" s="122" t="str">
        <f>IF(K116&gt;1,VLOOKUP(K116,DB!$A$4:$B$500,2,0),"")</f>
        <v/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/>
      </c>
      <c r="N116" s="220"/>
      <c r="O116" s="128" t="str">
        <f t="shared" si="34"/>
        <v>RON</v>
      </c>
      <c r="Q116" s="64" t="str">
        <f t="shared" si="35"/>
        <v/>
      </c>
      <c r="R116" s="64" t="str">
        <f t="shared" si="36"/>
        <v>RON</v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 t="str">
        <f t="shared" si="40"/>
        <v>-</v>
      </c>
      <c r="AE116" s="133" t="str">
        <f t="shared" si="41"/>
        <v>-</v>
      </c>
    </row>
    <row r="117">
      <c r="A117" s="168">
        <v>100.0</v>
      </c>
      <c r="B117" s="168"/>
      <c r="C117" s="146" t="str">
        <f>IF(B117&gt;1,VLOOKUP(B117,DB!$D$4:$E$800,2,0),"")</f>
        <v/>
      </c>
      <c r="D117" s="259"/>
      <c r="E117" s="231" t="b">
        <v>0</v>
      </c>
      <c r="F117" s="148"/>
      <c r="G117" s="190" t="b">
        <v>0</v>
      </c>
      <c r="H117" s="228"/>
      <c r="I117" s="152" t="str">
        <f>IF(K117&gt;1,VLOOKUP(K117,DB!$A$4:$B$500,2,0),"")</f>
        <v/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/>
      </c>
      <c r="N117" s="211"/>
      <c r="O117" s="155" t="str">
        <f t="shared" si="34"/>
        <v>RON</v>
      </c>
      <c r="Q117" s="64" t="str">
        <f t="shared" si="35"/>
        <v/>
      </c>
      <c r="R117" s="64" t="str">
        <f t="shared" si="36"/>
        <v>RON</v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 t="str">
        <f t="shared" si="40"/>
        <v>-</v>
      </c>
      <c r="AE117" s="133" t="str">
        <f t="shared" si="41"/>
        <v>-</v>
      </c>
    </row>
    <row r="118">
      <c r="A118" s="115">
        <v>101.0</v>
      </c>
      <c r="B118" s="115"/>
      <c r="C118" s="117" t="str">
        <f>IF(B118&gt;1,VLOOKUP(B118,DB!$D$4:$E$800,2,0),"")</f>
        <v/>
      </c>
      <c r="D118" s="252"/>
      <c r="E118" s="229" t="b">
        <v>0</v>
      </c>
      <c r="F118" s="119"/>
      <c r="G118" s="192" t="b">
        <v>0</v>
      </c>
      <c r="H118" s="230"/>
      <c r="I118" s="122" t="str">
        <f>IF(K118&gt;1,VLOOKUP(K118,DB!$A$4:$B$500,2,0),"")</f>
        <v/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/>
      </c>
      <c r="N118" s="193"/>
      <c r="O118" s="128" t="str">
        <f t="shared" si="34"/>
        <v>RON</v>
      </c>
      <c r="Q118" s="64" t="str">
        <f t="shared" si="35"/>
        <v/>
      </c>
      <c r="R118" s="64" t="str">
        <f t="shared" si="36"/>
        <v>RON</v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 t="str">
        <f t="shared" si="40"/>
        <v>-</v>
      </c>
      <c r="AE118" s="133" t="str">
        <f t="shared" si="41"/>
        <v>-</v>
      </c>
    </row>
    <row r="119">
      <c r="A119" s="168">
        <v>102.0</v>
      </c>
      <c r="B119" s="168"/>
      <c r="C119" s="146" t="str">
        <f>IF(B119&gt;1,VLOOKUP(B119,DB!$D$4:$E$800,2,0),"")</f>
        <v/>
      </c>
      <c r="D119" s="259"/>
      <c r="E119" s="231" t="b">
        <v>0</v>
      </c>
      <c r="F119" s="148"/>
      <c r="G119" s="190" t="b">
        <v>0</v>
      </c>
      <c r="H119" s="228"/>
      <c r="I119" s="152" t="str">
        <f>IF(K119&gt;1,VLOOKUP(K119,DB!$A$4:$B$500,2,0),"")</f>
        <v/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/>
      </c>
      <c r="N119" s="200"/>
      <c r="O119" s="155" t="str">
        <f t="shared" si="34"/>
        <v>RON</v>
      </c>
      <c r="Q119" s="64" t="str">
        <f t="shared" si="35"/>
        <v/>
      </c>
      <c r="R119" s="64" t="str">
        <f t="shared" si="36"/>
        <v>RON</v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 t="str">
        <f t="shared" si="40"/>
        <v>-</v>
      </c>
      <c r="AE119" s="133" t="str">
        <f t="shared" si="41"/>
        <v>-</v>
      </c>
    </row>
    <row r="120">
      <c r="A120" s="115">
        <v>103.0</v>
      </c>
      <c r="B120" s="115"/>
      <c r="C120" s="117" t="str">
        <f>IF(B120&gt;1,VLOOKUP(B120,DB!$D$4:$E$800,2,0),"")</f>
        <v/>
      </c>
      <c r="D120" s="252"/>
      <c r="E120" s="229" t="b">
        <v>0</v>
      </c>
      <c r="F120" s="119"/>
      <c r="G120" s="192" t="b">
        <v>0</v>
      </c>
      <c r="H120" s="230"/>
      <c r="I120" s="122" t="str">
        <f>IF(K120&gt;1,VLOOKUP(K120,DB!$A$4:$B$500,2,0),"")</f>
        <v/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/>
      </c>
      <c r="N120" s="193"/>
      <c r="O120" s="128" t="str">
        <f t="shared" si="34"/>
        <v>RON</v>
      </c>
      <c r="Q120" s="64" t="str">
        <f t="shared" si="35"/>
        <v/>
      </c>
      <c r="R120" s="64" t="str">
        <f t="shared" si="36"/>
        <v>RON</v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 t="str">
        <f t="shared" si="40"/>
        <v>-</v>
      </c>
      <c r="AE120" s="133" t="str">
        <f t="shared" si="41"/>
        <v>-</v>
      </c>
    </row>
    <row r="121">
      <c r="A121" s="168">
        <v>104.0</v>
      </c>
      <c r="B121" s="168"/>
      <c r="C121" s="146" t="str">
        <f>IF(B121&gt;1,VLOOKUP(B121,DB!$D$4:$E$800,2,0),"")</f>
        <v/>
      </c>
      <c r="D121" s="259"/>
      <c r="E121" s="231" t="b">
        <v>0</v>
      </c>
      <c r="F121" s="148"/>
      <c r="G121" s="190" t="b">
        <v>0</v>
      </c>
      <c r="H121" s="228"/>
      <c r="I121" s="152" t="str">
        <f>IF(K121&gt;1,VLOOKUP(K121,DB!$A$4:$B$500,2,0),"")</f>
        <v/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/>
      </c>
      <c r="N121" s="200"/>
      <c r="O121" s="155" t="str">
        <f t="shared" si="34"/>
        <v>RON</v>
      </c>
      <c r="Q121" s="64" t="str">
        <f t="shared" si="35"/>
        <v/>
      </c>
      <c r="R121" s="64" t="str">
        <f t="shared" si="36"/>
        <v>RON</v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 t="str">
        <f t="shared" si="40"/>
        <v>-</v>
      </c>
      <c r="AE121" s="133" t="str">
        <f t="shared" si="41"/>
        <v>-</v>
      </c>
    </row>
    <row r="122">
      <c r="A122" s="115">
        <v>105.0</v>
      </c>
      <c r="B122" s="115"/>
      <c r="C122" s="117" t="str">
        <f>IF(B122&gt;1,VLOOKUP(B122,DB!$D$4:$E$800,2,0),"")</f>
        <v/>
      </c>
      <c r="D122" s="252"/>
      <c r="E122" s="229" t="b">
        <v>0</v>
      </c>
      <c r="F122" s="119"/>
      <c r="G122" s="192" t="b">
        <v>0</v>
      </c>
      <c r="H122" s="230"/>
      <c r="I122" s="122" t="str">
        <f>IF(K122&gt;1,VLOOKUP(K122,DB!$A$4:$B$500,2,0),"")</f>
        <v/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/>
      </c>
      <c r="N122" s="193"/>
      <c r="O122" s="128" t="str">
        <f t="shared" si="34"/>
        <v>RON</v>
      </c>
      <c r="Q122" s="64" t="str">
        <f t="shared" si="35"/>
        <v/>
      </c>
      <c r="R122" s="64" t="str">
        <f t="shared" si="36"/>
        <v>RON</v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 t="str">
        <f t="shared" si="40"/>
        <v>-</v>
      </c>
      <c r="AE122" s="133" t="str">
        <f t="shared" si="41"/>
        <v>-</v>
      </c>
    </row>
    <row r="123">
      <c r="A123" s="168">
        <v>106.0</v>
      </c>
      <c r="B123" s="168"/>
      <c r="C123" s="146" t="str">
        <f>IF(B123&gt;1,VLOOKUP(B123,DB!$D$4:$E$800,2,0),"")</f>
        <v/>
      </c>
      <c r="D123" s="259"/>
      <c r="E123" s="231" t="b">
        <v>0</v>
      </c>
      <c r="F123" s="148"/>
      <c r="G123" s="190" t="b">
        <v>0</v>
      </c>
      <c r="H123" s="228"/>
      <c r="I123" s="152" t="str">
        <f>IF(K123&gt;1,VLOOKUP(K123,DB!$A$4:$B$500,2,0),"")</f>
        <v/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/>
      </c>
      <c r="N123" s="200"/>
      <c r="O123" s="155" t="str">
        <f t="shared" si="34"/>
        <v>RON</v>
      </c>
      <c r="Q123" s="64" t="str">
        <f t="shared" si="35"/>
        <v/>
      </c>
      <c r="R123" s="64" t="str">
        <f t="shared" si="36"/>
        <v>RON</v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 t="str">
        <f t="shared" si="40"/>
        <v>-</v>
      </c>
      <c r="AE123" s="133" t="str">
        <f t="shared" si="41"/>
        <v>-</v>
      </c>
    </row>
    <row r="124">
      <c r="A124" s="115">
        <v>107.0</v>
      </c>
      <c r="B124" s="115"/>
      <c r="C124" s="117" t="str">
        <f>IF(B124&gt;1,VLOOKUP(B124,DB!$D$4:$E$800,2,0),"")</f>
        <v/>
      </c>
      <c r="D124" s="252"/>
      <c r="E124" s="229" t="b">
        <v>0</v>
      </c>
      <c r="F124" s="119"/>
      <c r="G124" s="192" t="b">
        <v>0</v>
      </c>
      <c r="H124" s="230"/>
      <c r="I124" s="122" t="str">
        <f>IF(K124&gt;1,VLOOKUP(K124,DB!$A$4:$B$500,2,0),"")</f>
        <v/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/>
      </c>
      <c r="N124" s="193"/>
      <c r="O124" s="128" t="str">
        <f t="shared" si="34"/>
        <v>RON</v>
      </c>
      <c r="Q124" s="64" t="str">
        <f t="shared" si="35"/>
        <v/>
      </c>
      <c r="R124" s="64" t="str">
        <f t="shared" si="36"/>
        <v>RON</v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0"/>
        <v>-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0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0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45806.0</v>
      </c>
      <c r="H8" s="26"/>
      <c r="V8" s="18" t="s">
        <v>1087</v>
      </c>
      <c r="W8" s="19">
        <f t="shared" si="1"/>
        <v>0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1219</v>
      </c>
      <c r="D10" s="32"/>
      <c r="E10" s="31" t="s">
        <v>1094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1220</v>
      </c>
      <c r="D11" s="35"/>
      <c r="E11" s="31" t="s">
        <v>1098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1221</v>
      </c>
      <c r="D12" s="35"/>
      <c r="E12" s="34" t="s">
        <v>1104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0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/>
      </c>
      <c r="X18" s="131" t="str">
        <f t="shared" si="6"/>
        <v/>
      </c>
      <c r="Y18" s="132" t="str">
        <f t="shared" si="7"/>
        <v/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0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/>
      </c>
      <c r="X19" s="160" t="str">
        <f t="shared" si="6"/>
        <v/>
      </c>
      <c r="Y19" s="161" t="str">
        <f t="shared" si="7"/>
        <v/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0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/>
      </c>
      <c r="X20" s="131" t="str">
        <f t="shared" si="6"/>
        <v/>
      </c>
      <c r="Y20" s="132" t="str">
        <f t="shared" si="7"/>
        <v/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0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0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/>
      </c>
      <c r="X21" s="160" t="str">
        <f t="shared" si="6"/>
        <v/>
      </c>
      <c r="Y21" s="161" t="str">
        <f t="shared" si="7"/>
        <v/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0</v>
      </c>
      <c r="AY21" s="141">
        <f t="shared" si="21"/>
        <v>0</v>
      </c>
      <c r="AZ21" s="141">
        <f t="shared" si="22"/>
        <v>0</v>
      </c>
      <c r="BA21" s="141">
        <f t="shared" si="23"/>
        <v>0</v>
      </c>
      <c r="BB21" s="141">
        <f t="shared" si="24"/>
        <v>0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0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/>
      </c>
      <c r="X22" s="131" t="str">
        <f t="shared" si="6"/>
        <v/>
      </c>
      <c r="Y22" s="132" t="str">
        <f t="shared" si="7"/>
        <v/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0</v>
      </c>
      <c r="AJ22" s="138">
        <f t="shared" si="8"/>
        <v>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0</v>
      </c>
      <c r="AY22" s="141">
        <f t="shared" si="21"/>
        <v>0</v>
      </c>
      <c r="AZ22" s="141">
        <f t="shared" si="22"/>
        <v>0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0</v>
      </c>
    </row>
    <row r="23">
      <c r="A23" s="168">
        <v>6.0</v>
      </c>
      <c r="B23" s="460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0</v>
      </c>
      <c r="AI23" s="165">
        <f>COUNTIFS($AE$18:$AE$167,"&gt;06:00",$AE$18:$AE$167,"&lt;=07:00")</f>
        <v>0</v>
      </c>
      <c r="AJ23" s="109">
        <f t="shared" si="8"/>
        <v>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0</v>
      </c>
    </row>
    <row r="24">
      <c r="A24" s="115">
        <v>7.0</v>
      </c>
      <c r="B24" s="497"/>
      <c r="C24" s="117" t="str">
        <f>IF(B24&gt;1,VLOOKUP(B24,DB!$D$4:$E$800,2,0),"")</f>
        <v/>
      </c>
      <c r="D24" s="252"/>
      <c r="E24" s="119" t="b">
        <v>0</v>
      </c>
      <c r="F24" s="166"/>
      <c r="G24" s="120" t="b">
        <v>0</v>
      </c>
      <c r="H24" s="230"/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/>
      </c>
      <c r="N24" s="127"/>
      <c r="O24" s="128" t="str">
        <f t="shared" si="34"/>
        <v>RON</v>
      </c>
      <c r="Q24" s="64" t="str">
        <f t="shared" si="35"/>
        <v/>
      </c>
      <c r="R24" s="64" t="str">
        <f t="shared" si="36"/>
        <v>RON</v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0</v>
      </c>
      <c r="AI24" s="137">
        <f>COUNTIFS($AE$18:$AE$167,"&gt;07:00",$AE$18:$AE$167,"&lt;=08:00")</f>
        <v>0</v>
      </c>
      <c r="AJ24" s="138">
        <f t="shared" si="8"/>
        <v>0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0</v>
      </c>
    </row>
    <row r="25">
      <c r="A25" s="168">
        <v>8.0</v>
      </c>
      <c r="B25" s="296"/>
      <c r="C25" s="146" t="str">
        <f>IF(B25&gt;1,VLOOKUP(B25,DB!$D$4:$E$800,2,0),"")</f>
        <v/>
      </c>
      <c r="D25" s="259"/>
      <c r="E25" s="148" t="b">
        <v>0</v>
      </c>
      <c r="F25" s="148"/>
      <c r="G25" s="150" t="b">
        <v>0</v>
      </c>
      <c r="H25" s="228"/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/>
      </c>
      <c r="N25" s="170"/>
      <c r="O25" s="155" t="str">
        <f t="shared" si="34"/>
        <v>RON</v>
      </c>
      <c r="Q25" s="64" t="str">
        <f t="shared" si="35"/>
        <v/>
      </c>
      <c r="R25" s="64" t="str">
        <f t="shared" si="36"/>
        <v>RON</v>
      </c>
      <c r="S25" s="64" t="str">
        <f t="shared" si="37"/>
        <v/>
      </c>
      <c r="T25" s="64" t="str">
        <f t="shared" si="38"/>
        <v/>
      </c>
      <c r="U25" s="64" t="str">
        <f t="shared" si="39"/>
        <v/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0</v>
      </c>
      <c r="AI25" s="165">
        <f>COUNTIFS($AE$18:$AE$167,"&gt;08:00",$AE$18:$AE$167,"&lt;=09:00")</f>
        <v>0</v>
      </c>
      <c r="AJ25" s="109">
        <f t="shared" si="8"/>
        <v>0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0</v>
      </c>
    </row>
    <row r="26">
      <c r="A26" s="115">
        <v>9.0</v>
      </c>
      <c r="B26" s="297"/>
      <c r="C26" s="117" t="str">
        <f>IF(B26&gt;1,VLOOKUP(B26,DB!$D$4:$E$800,2,0),"")</f>
        <v/>
      </c>
      <c r="D26" s="252"/>
      <c r="E26" s="119" t="b">
        <v>0</v>
      </c>
      <c r="F26" s="119"/>
      <c r="G26" s="120" t="b">
        <v>0</v>
      </c>
      <c r="H26" s="230"/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tr">
        <f>IF(B26&gt;1,VLOOKUP(B26,DB!$D$4:$F$800,3,0),"")</f>
        <v/>
      </c>
      <c r="N26" s="171"/>
      <c r="O26" s="128" t="str">
        <f t="shared" si="34"/>
        <v>RON</v>
      </c>
      <c r="Q26" s="64" t="str">
        <f t="shared" si="35"/>
        <v/>
      </c>
      <c r="R26" s="64" t="str">
        <f t="shared" si="36"/>
        <v>RON</v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0</v>
      </c>
      <c r="AI26" s="137">
        <f>COUNTIFS($AE$18:$AE$167,"&gt;09:00",$AE$18:$AE$167,"&lt;=10:00")</f>
        <v>0</v>
      </c>
      <c r="AJ26" s="138">
        <f t="shared" si="8"/>
        <v>0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0</v>
      </c>
    </row>
    <row r="27">
      <c r="A27" s="168">
        <v>10.0</v>
      </c>
      <c r="B27" s="298"/>
      <c r="C27" s="146" t="str">
        <f>IF(B27&gt;1,VLOOKUP(B27,DB!$D$4:$E$800,2,0),"")</f>
        <v/>
      </c>
      <c r="D27" s="259"/>
      <c r="E27" s="148" t="b">
        <v>0</v>
      </c>
      <c r="F27" s="148"/>
      <c r="G27" s="150" t="b">
        <v>0</v>
      </c>
      <c r="H27" s="228"/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/>
      </c>
      <c r="N27" s="170"/>
      <c r="O27" s="155" t="str">
        <f t="shared" si="34"/>
        <v>RON</v>
      </c>
      <c r="Q27" s="64" t="str">
        <f t="shared" si="35"/>
        <v/>
      </c>
      <c r="R27" s="64" t="str">
        <f t="shared" si="36"/>
        <v>RON</v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0</v>
      </c>
      <c r="AI27" s="165">
        <f>COUNTIFS($AE$18:$AE$167,"&gt;10:00",$AE$18:$AE$167,"&lt;=11:00")</f>
        <v>0</v>
      </c>
      <c r="AJ27" s="109">
        <f t="shared" si="8"/>
        <v>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0</v>
      </c>
    </row>
    <row r="28">
      <c r="A28" s="115">
        <v>11.0</v>
      </c>
      <c r="B28" s="297"/>
      <c r="C28" s="117" t="str">
        <f>IF(B28&gt;1,VLOOKUP(B28,DB!$D$4:$E$800,2,0),"")</f>
        <v/>
      </c>
      <c r="D28" s="252"/>
      <c r="E28" s="119" t="b">
        <v>0</v>
      </c>
      <c r="F28" s="119"/>
      <c r="G28" s="120" t="b">
        <v>0</v>
      </c>
      <c r="H28" s="230"/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/>
      </c>
      <c r="N28" s="171"/>
      <c r="O28" s="128" t="str">
        <f t="shared" si="34"/>
        <v>RON</v>
      </c>
      <c r="Q28" s="64" t="str">
        <f t="shared" si="35"/>
        <v/>
      </c>
      <c r="R28" s="64" t="str">
        <f t="shared" si="36"/>
        <v>RON</v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0</v>
      </c>
      <c r="AI28" s="137">
        <f>COUNTIFS($AE$18:$AE$167,"&gt;11:00",$AE$18:$AE$167,"&lt;=12:00")</f>
        <v>0</v>
      </c>
      <c r="AJ28" s="138">
        <f t="shared" si="8"/>
        <v>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0</v>
      </c>
    </row>
    <row r="29">
      <c r="A29" s="168">
        <v>12.0</v>
      </c>
      <c r="B29" s="296"/>
      <c r="C29" s="146" t="str">
        <f>IF(B29&gt;1,VLOOKUP(B29,DB!$D$4:$E$800,2,0),"")</f>
        <v/>
      </c>
      <c r="D29" s="259"/>
      <c r="E29" s="148" t="b">
        <v>0</v>
      </c>
      <c r="F29" s="148"/>
      <c r="G29" s="150" t="b">
        <v>0</v>
      </c>
      <c r="H29" s="228"/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/>
      </c>
      <c r="N29" s="170"/>
      <c r="O29" s="155" t="str">
        <f t="shared" si="34"/>
        <v>RON</v>
      </c>
      <c r="Q29" s="64" t="str">
        <f t="shared" si="35"/>
        <v/>
      </c>
      <c r="R29" s="64" t="str">
        <f t="shared" si="36"/>
        <v>RON</v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0</v>
      </c>
      <c r="AI29" s="165">
        <f>COUNTIFS($AE$18:$AE$167,"&gt;12:00",$AE$18:$AE$167,"&lt;=13:00")</f>
        <v>0</v>
      </c>
      <c r="AJ29" s="109">
        <f t="shared" si="8"/>
        <v>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0</v>
      </c>
    </row>
    <row r="30">
      <c r="A30" s="115">
        <v>13.0</v>
      </c>
      <c r="B30" s="297"/>
      <c r="C30" s="117" t="str">
        <f>IF(B30&gt;1,VLOOKUP(B30,DB!$D$4:$E$800,2,0),"")</f>
        <v/>
      </c>
      <c r="D30" s="252"/>
      <c r="E30" s="119" t="b">
        <v>0</v>
      </c>
      <c r="F30" s="119"/>
      <c r="G30" s="120" t="b">
        <v>0</v>
      </c>
      <c r="H30" s="230"/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/>
      </c>
      <c r="N30" s="171"/>
      <c r="O30" s="128" t="str">
        <f t="shared" si="34"/>
        <v>RON</v>
      </c>
      <c r="Q30" s="64" t="str">
        <f t="shared" si="35"/>
        <v/>
      </c>
      <c r="R30" s="64" t="str">
        <f t="shared" si="36"/>
        <v>RON</v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0</v>
      </c>
      <c r="AJ30" s="138">
        <f t="shared" si="8"/>
        <v>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0</v>
      </c>
    </row>
    <row r="31">
      <c r="A31" s="168">
        <v>14.0</v>
      </c>
      <c r="B31" s="296"/>
      <c r="C31" s="146" t="str">
        <f>IF(B31&gt;1,VLOOKUP(B31,DB!$D$4:$E$800,2,0),"")</f>
        <v/>
      </c>
      <c r="D31" s="259"/>
      <c r="E31" s="148" t="b">
        <v>0</v>
      </c>
      <c r="F31" s="148"/>
      <c r="G31" s="150" t="b">
        <v>0</v>
      </c>
      <c r="H31" s="228"/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/>
      </c>
      <c r="N31" s="170"/>
      <c r="O31" s="155" t="str">
        <f t="shared" si="34"/>
        <v>RON</v>
      </c>
      <c r="Q31" s="64" t="str">
        <f t="shared" si="35"/>
        <v/>
      </c>
      <c r="R31" s="64" t="str">
        <f t="shared" si="36"/>
        <v>RON</v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0</v>
      </c>
      <c r="AI31" s="165">
        <f>COUNTIFS($AE$18:$AE$167,"&gt;14:00",$AE$18:$AE$167,"&lt;=15:00")</f>
        <v>0</v>
      </c>
      <c r="AJ31" s="109">
        <f t="shared" si="8"/>
        <v>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0</v>
      </c>
    </row>
    <row r="32">
      <c r="A32" s="115">
        <v>15.0</v>
      </c>
      <c r="B32" s="295"/>
      <c r="C32" s="117" t="str">
        <f>IF(B32&gt;1,VLOOKUP(B32,DB!$D$4:$E$800,2,0),"")</f>
        <v/>
      </c>
      <c r="D32" s="252"/>
      <c r="E32" s="119" t="b">
        <v>0</v>
      </c>
      <c r="F32" s="119"/>
      <c r="G32" s="120" t="b">
        <v>0</v>
      </c>
      <c r="H32" s="230"/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/>
      </c>
      <c r="N32" s="171"/>
      <c r="O32" s="128" t="str">
        <f t="shared" si="34"/>
        <v>RON</v>
      </c>
      <c r="Q32" s="64" t="str">
        <f t="shared" si="35"/>
        <v/>
      </c>
      <c r="R32" s="64" t="str">
        <f t="shared" si="36"/>
        <v>RON</v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0</v>
      </c>
      <c r="AI32" s="137">
        <f>COUNTIFS($AE$18:$AE$167,"&gt;15:00",$AE$18:$AE$167,"&lt;=16:00")</f>
        <v>0</v>
      </c>
      <c r="AJ32" s="138">
        <f t="shared" si="8"/>
        <v>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0</v>
      </c>
    </row>
    <row r="33">
      <c r="A33" s="168">
        <v>16.0</v>
      </c>
      <c r="B33" s="296"/>
      <c r="C33" s="146" t="str">
        <f>IF(B33&gt;1,VLOOKUP(B33,DB!$D$4:$E$800,2,0),"")</f>
        <v/>
      </c>
      <c r="D33" s="259"/>
      <c r="E33" s="148" t="b">
        <v>0</v>
      </c>
      <c r="F33" s="148"/>
      <c r="G33" s="150" t="b">
        <v>0</v>
      </c>
      <c r="H33" s="228"/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/>
      </c>
      <c r="N33" s="170"/>
      <c r="O33" s="155" t="str">
        <f t="shared" si="34"/>
        <v>RON</v>
      </c>
      <c r="Q33" s="64" t="str">
        <f t="shared" si="35"/>
        <v/>
      </c>
      <c r="R33" s="64" t="str">
        <f t="shared" si="36"/>
        <v>RON</v>
      </c>
      <c r="S33" s="64" t="str">
        <f t="shared" si="37"/>
        <v/>
      </c>
      <c r="T33" s="64" t="str">
        <f t="shared" si="38"/>
        <v/>
      </c>
      <c r="U33" s="64" t="str">
        <f t="shared" si="39"/>
        <v/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0</v>
      </c>
      <c r="AI33" s="165">
        <f>COUNTIFS($AE$18:$AE$167,"&gt;16:00",$AE$18:$AE$167,"&lt;=17:00")</f>
        <v>0</v>
      </c>
      <c r="AJ33" s="109">
        <f t="shared" si="8"/>
        <v>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0</v>
      </c>
    </row>
    <row r="34">
      <c r="A34" s="115">
        <v>17.0</v>
      </c>
      <c r="B34" s="295"/>
      <c r="C34" s="117" t="str">
        <f>IF(B34&gt;1,VLOOKUP(B34,DB!$D$4:$E$800,2,0),"")</f>
        <v/>
      </c>
      <c r="D34" s="252"/>
      <c r="E34" s="119" t="b">
        <v>0</v>
      </c>
      <c r="F34" s="119"/>
      <c r="G34" s="120" t="b">
        <v>0</v>
      </c>
      <c r="H34" s="230"/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/>
      </c>
      <c r="N34" s="171"/>
      <c r="O34" s="128" t="str">
        <f t="shared" si="34"/>
        <v>RON</v>
      </c>
      <c r="Q34" s="64" t="str">
        <f t="shared" si="35"/>
        <v/>
      </c>
      <c r="R34" s="64" t="str">
        <f t="shared" si="36"/>
        <v>RON</v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/>
      </c>
      <c r="X34" s="184" t="str">
        <f t="shared" si="6"/>
        <v/>
      </c>
      <c r="Y34" s="185" t="str">
        <f t="shared" si="7"/>
        <v/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0</v>
      </c>
      <c r="AI34" s="137">
        <f>COUNTIFS($AE$18:$AE$167,"&gt;17:00",$AE$18:$AE$167,"&lt;=18:00")</f>
        <v>0</v>
      </c>
      <c r="AJ34" s="138">
        <f t="shared" si="8"/>
        <v>0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0</v>
      </c>
      <c r="AS34" s="187">
        <f t="shared" si="42"/>
        <v>0</v>
      </c>
      <c r="AT34" s="187">
        <f t="shared" si="42"/>
        <v>0</v>
      </c>
      <c r="AU34" s="187">
        <f t="shared" si="42"/>
        <v>0</v>
      </c>
      <c r="AV34" s="187">
        <f t="shared" si="42"/>
        <v>0</v>
      </c>
      <c r="AW34" s="187">
        <f t="shared" si="42"/>
        <v>0</v>
      </c>
      <c r="AX34" s="187">
        <f t="shared" si="42"/>
        <v>0</v>
      </c>
      <c r="AY34" s="187">
        <f t="shared" si="42"/>
        <v>0</v>
      </c>
      <c r="AZ34" s="187">
        <f t="shared" si="42"/>
        <v>0</v>
      </c>
      <c r="BA34" s="187">
        <f t="shared" si="42"/>
        <v>0</v>
      </c>
      <c r="BB34" s="187">
        <f t="shared" si="42"/>
        <v>0</v>
      </c>
      <c r="BC34" s="187">
        <f t="shared" si="42"/>
        <v>0</v>
      </c>
      <c r="BD34" s="187">
        <f t="shared" si="42"/>
        <v>0</v>
      </c>
      <c r="BE34" s="187">
        <f t="shared" si="42"/>
        <v>0</v>
      </c>
      <c r="BF34" s="187">
        <f t="shared" si="42"/>
        <v>0</v>
      </c>
      <c r="BG34" s="187">
        <f t="shared" si="42"/>
        <v>0</v>
      </c>
      <c r="BH34" s="187">
        <f t="shared" si="42"/>
        <v>0</v>
      </c>
      <c r="BI34" s="187">
        <f t="shared" si="42"/>
        <v>0</v>
      </c>
      <c r="BJ34" s="188">
        <f t="shared" si="42"/>
        <v>0</v>
      </c>
    </row>
    <row r="35">
      <c r="A35" s="168">
        <v>18.0</v>
      </c>
      <c r="B35" s="298"/>
      <c r="C35" s="146" t="str">
        <f>IF(B35&gt;1,VLOOKUP(B35,DB!$D$4:$E$800,2,0),"")</f>
        <v/>
      </c>
      <c r="D35" s="259"/>
      <c r="E35" s="148" t="b">
        <v>0</v>
      </c>
      <c r="F35" s="149"/>
      <c r="G35" s="150" t="b">
        <v>0</v>
      </c>
      <c r="H35" s="228"/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/>
      </c>
      <c r="N35" s="170"/>
      <c r="O35" s="155" t="str">
        <f t="shared" si="34"/>
        <v>RON</v>
      </c>
      <c r="Q35" s="64" t="str">
        <f t="shared" si="35"/>
        <v/>
      </c>
      <c r="R35" s="64" t="str">
        <f t="shared" si="36"/>
        <v>RON</v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/>
      </c>
      <c r="X35" s="160" t="str">
        <f t="shared" si="6"/>
        <v/>
      </c>
      <c r="Y35" s="161" t="str">
        <f t="shared" si="7"/>
        <v/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0</v>
      </c>
      <c r="AI35" s="165">
        <f>COUNTIFS($AE$18:$AE$167,"&gt;18:00",$AE$18:$AE$167,"&lt;=19:00")</f>
        <v>0</v>
      </c>
      <c r="AJ35" s="109">
        <f t="shared" si="8"/>
        <v>0</v>
      </c>
    </row>
    <row r="36">
      <c r="A36" s="115">
        <v>19.0</v>
      </c>
      <c r="B36" s="297"/>
      <c r="C36" s="117" t="str">
        <f>IF(B36&gt;1,VLOOKUP(B36,DB!$D$4:$E$800,2,0),"")</f>
        <v/>
      </c>
      <c r="D36" s="252"/>
      <c r="E36" s="119" t="b">
        <v>0</v>
      </c>
      <c r="F36" s="119"/>
      <c r="G36" s="120" t="b">
        <v>0</v>
      </c>
      <c r="H36" s="230"/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/>
      </c>
      <c r="N36" s="171"/>
      <c r="O36" s="128" t="str">
        <f t="shared" si="34"/>
        <v>RON</v>
      </c>
      <c r="Q36" s="64" t="str">
        <f t="shared" si="35"/>
        <v/>
      </c>
      <c r="R36" s="64" t="str">
        <f t="shared" si="36"/>
        <v>RON</v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/>
      </c>
      <c r="X36" s="131" t="str">
        <f t="shared" si="6"/>
        <v/>
      </c>
      <c r="Y36" s="132" t="str">
        <f t="shared" si="7"/>
        <v/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0</v>
      </c>
      <c r="AI36" s="137">
        <f>COUNTIFS($AE$18:$AE$167,"&gt;19:00",$AE$18:$AE$167,"&lt;=20:00")</f>
        <v>0</v>
      </c>
      <c r="AJ36" s="138">
        <f t="shared" si="8"/>
        <v>0</v>
      </c>
    </row>
    <row r="37">
      <c r="A37" s="168">
        <v>20.0</v>
      </c>
      <c r="B37" s="298"/>
      <c r="C37" s="146" t="str">
        <f>IF(B37&gt;1,VLOOKUP(B37,DB!$D$4:$E$800,2,0),"")</f>
        <v/>
      </c>
      <c r="D37" s="259"/>
      <c r="E37" s="148" t="b">
        <v>0</v>
      </c>
      <c r="F37" s="148"/>
      <c r="G37" s="150" t="b">
        <v>0</v>
      </c>
      <c r="H37" s="228"/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/>
      </c>
      <c r="N37" s="170"/>
      <c r="O37" s="155" t="str">
        <f t="shared" si="34"/>
        <v>RON</v>
      </c>
      <c r="Q37" s="64" t="str">
        <f t="shared" si="35"/>
        <v/>
      </c>
      <c r="R37" s="64" t="str">
        <f t="shared" si="36"/>
        <v>RON</v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/>
      </c>
      <c r="X37" s="160" t="str">
        <f t="shared" si="6"/>
        <v/>
      </c>
      <c r="Y37" s="161" t="str">
        <f t="shared" si="7"/>
        <v/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0</v>
      </c>
      <c r="AI37" s="165">
        <f>COUNTIFS($AE$18:$AE$167,"&gt;20:00",$AE$18:$AE$167,"&lt;=21:00")</f>
        <v>0</v>
      </c>
      <c r="AJ37" s="109">
        <f t="shared" si="8"/>
        <v>0</v>
      </c>
    </row>
    <row r="38">
      <c r="A38" s="115">
        <v>21.0</v>
      </c>
      <c r="B38" s="295"/>
      <c r="C38" s="117" t="str">
        <f>IF(B38&gt;1,VLOOKUP(B38,DB!$D$4:$E$800,2,0),"")</f>
        <v/>
      </c>
      <c r="D38" s="252"/>
      <c r="E38" s="119" t="b">
        <v>0</v>
      </c>
      <c r="F38" s="119"/>
      <c r="G38" s="120" t="b">
        <v>0</v>
      </c>
      <c r="H38" s="230"/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/>
      </c>
      <c r="N38" s="171"/>
      <c r="O38" s="128" t="str">
        <f t="shared" si="34"/>
        <v>RON</v>
      </c>
      <c r="Q38" s="64" t="str">
        <f t="shared" si="35"/>
        <v/>
      </c>
      <c r="R38" s="64" t="str">
        <f t="shared" si="36"/>
        <v>RON</v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/>
      </c>
      <c r="X38" s="131" t="str">
        <f t="shared" si="6"/>
        <v/>
      </c>
      <c r="Y38" s="132" t="str">
        <f t="shared" si="7"/>
        <v/>
      </c>
      <c r="Z38" s="104" t="b">
        <v>0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0</v>
      </c>
      <c r="AI38" s="137">
        <f>COUNTIFS($AE$18:$AE$167,"&gt;21:00",$AE$18:$AE$167,"&lt;=22:00")</f>
        <v>0</v>
      </c>
      <c r="AJ38" s="138">
        <f t="shared" si="8"/>
        <v>0</v>
      </c>
    </row>
    <row r="39">
      <c r="A39" s="168">
        <v>22.0</v>
      </c>
      <c r="B39" s="145"/>
      <c r="C39" s="146" t="str">
        <f>IF(B39&gt;1,VLOOKUP(B39,DB!$D$4:$E$800,2,0),"")</f>
        <v/>
      </c>
      <c r="D39" s="259"/>
      <c r="E39" s="189" t="b">
        <v>0</v>
      </c>
      <c r="F39" s="148"/>
      <c r="G39" s="190" t="b">
        <v>0</v>
      </c>
      <c r="H39" s="228"/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/>
      </c>
      <c r="N39" s="170"/>
      <c r="O39" s="155" t="str">
        <f t="shared" si="34"/>
        <v>RON</v>
      </c>
      <c r="Q39" s="64" t="str">
        <f t="shared" si="35"/>
        <v/>
      </c>
      <c r="R39" s="64" t="str">
        <f t="shared" si="36"/>
        <v>RON</v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/>
      </c>
      <c r="X39" s="160" t="str">
        <f t="shared" si="6"/>
        <v/>
      </c>
      <c r="Y39" s="161" t="str">
        <f t="shared" si="7"/>
        <v/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0</v>
      </c>
      <c r="AI39" s="165">
        <f>COUNTIFS($AE$18:$AE$167,"&gt;22:00",$AE$18:$AE$167,"&lt;=23:00")</f>
        <v>0</v>
      </c>
      <c r="AJ39" s="109">
        <f t="shared" si="8"/>
        <v>0</v>
      </c>
    </row>
    <row r="40">
      <c r="A40" s="115">
        <v>23.0</v>
      </c>
      <c r="B40" s="297"/>
      <c r="C40" s="117" t="str">
        <f>IF(B40&gt;1,VLOOKUP(B40,DB!$D$4:$E$800,2,0),"")</f>
        <v/>
      </c>
      <c r="D40" s="252"/>
      <c r="E40" s="191" t="b">
        <v>0</v>
      </c>
      <c r="F40" s="119"/>
      <c r="G40" s="192" t="b">
        <v>0</v>
      </c>
      <c r="H40" s="230"/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/>
      </c>
      <c r="N40" s="193"/>
      <c r="O40" s="128" t="str">
        <f t="shared" si="34"/>
        <v>RON</v>
      </c>
      <c r="Q40" s="64" t="str">
        <f t="shared" si="35"/>
        <v/>
      </c>
      <c r="R40" s="64" t="str">
        <f t="shared" si="36"/>
        <v>RON</v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/>
      </c>
      <c r="X40" s="131" t="str">
        <f t="shared" si="6"/>
        <v/>
      </c>
      <c r="Y40" s="132" t="str">
        <f t="shared" si="7"/>
        <v/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/>
      <c r="C41" s="146" t="str">
        <f>IF(B41&gt;1,VLOOKUP(B41,DB!$D$4:$E$800,2,0),"")</f>
        <v/>
      </c>
      <c r="D41" s="259"/>
      <c r="E41" s="199" t="b">
        <v>0</v>
      </c>
      <c r="F41" s="148"/>
      <c r="G41" s="190" t="b">
        <v>0</v>
      </c>
      <c r="H41" s="228"/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/>
      </c>
      <c r="N41" s="200"/>
      <c r="O41" s="155" t="str">
        <f t="shared" si="34"/>
        <v>RON</v>
      </c>
      <c r="Q41" s="64" t="str">
        <f t="shared" si="35"/>
        <v/>
      </c>
      <c r="R41" s="64" t="str">
        <f t="shared" si="36"/>
        <v>RON</v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0</v>
      </c>
      <c r="AI41" s="204">
        <f t="shared" si="43"/>
        <v>0</v>
      </c>
      <c r="AJ41" s="204">
        <f t="shared" si="43"/>
        <v>0</v>
      </c>
    </row>
    <row r="42">
      <c r="A42" s="205">
        <v>25.0</v>
      </c>
      <c r="B42" s="297"/>
      <c r="C42" s="117" t="str">
        <f>IF(B42&gt;1,VLOOKUP(B42,DB!$D$4:$E$800,2,0),"")</f>
        <v/>
      </c>
      <c r="D42" s="252"/>
      <c r="E42" s="206" t="b">
        <v>0</v>
      </c>
      <c r="F42" s="119"/>
      <c r="G42" s="192" t="b">
        <v>0</v>
      </c>
      <c r="H42" s="230"/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tr">
        <f>IF(B42&gt;1,VLOOKUP(B42,DB!$D$4:$F$800,3,0),"")</f>
        <v/>
      </c>
      <c r="N42" s="193"/>
      <c r="O42" s="128" t="str">
        <f t="shared" si="34"/>
        <v>RON</v>
      </c>
      <c r="Q42" s="64" t="str">
        <f t="shared" si="35"/>
        <v/>
      </c>
      <c r="R42" s="64" t="str">
        <f t="shared" si="36"/>
        <v>RON</v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/>
      </c>
      <c r="X42" s="131" t="str">
        <f t="shared" si="6"/>
        <v/>
      </c>
      <c r="Y42" s="132" t="str">
        <f t="shared" si="7"/>
        <v/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0</v>
      </c>
      <c r="AI42" s="210">
        <f t="shared" si="44"/>
        <v>0</v>
      </c>
      <c r="AJ42" s="210">
        <f t="shared" ref="AJ42:AJ43" si="46">SUM(AH42:AI42)</f>
        <v>0</v>
      </c>
    </row>
    <row r="43">
      <c r="A43" s="168">
        <v>26.0</v>
      </c>
      <c r="B43" s="298"/>
      <c r="C43" s="146" t="str">
        <f>IF(B43&gt;1,VLOOKUP(B43,DB!$D$4:$E$800,2,0),"")</f>
        <v/>
      </c>
      <c r="D43" s="259"/>
      <c r="E43" s="199" t="b">
        <v>0</v>
      </c>
      <c r="F43" s="148"/>
      <c r="G43" s="190" t="b">
        <v>0</v>
      </c>
      <c r="H43" s="228"/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tr">
        <f>IF(B43&gt;1,VLOOKUP(B43,DB!$D$4:$F$800,3,0),"")</f>
        <v/>
      </c>
      <c r="N43" s="211"/>
      <c r="O43" s="155" t="str">
        <f t="shared" si="34"/>
        <v>RON</v>
      </c>
      <c r="Q43" s="64" t="str">
        <f t="shared" si="35"/>
        <v/>
      </c>
      <c r="R43" s="64" t="str">
        <f t="shared" si="36"/>
        <v>RON</v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0</v>
      </c>
      <c r="AI43" s="215">
        <f t="shared" si="45"/>
        <v>0</v>
      </c>
      <c r="AJ43" s="215">
        <f t="shared" si="46"/>
        <v>0</v>
      </c>
    </row>
    <row r="44">
      <c r="A44" s="115">
        <v>27.0</v>
      </c>
      <c r="B44" s="297"/>
      <c r="C44" s="117" t="str">
        <f>IF(B44&gt;1,VLOOKUP(B44,DB!$D$4:$E$800,2,0),"")</f>
        <v/>
      </c>
      <c r="D44" s="252"/>
      <c r="E44" s="206" t="b">
        <v>0</v>
      </c>
      <c r="F44" s="119"/>
      <c r="G44" s="192" t="b">
        <v>0</v>
      </c>
      <c r="H44" s="230"/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tr">
        <f>IF(B44&gt;1,VLOOKUP(B44,DB!$D$4:$F$800,3,0),"")</f>
        <v/>
      </c>
      <c r="N44" s="193"/>
      <c r="O44" s="128" t="str">
        <f t="shared" si="34"/>
        <v>RON</v>
      </c>
      <c r="Q44" s="64" t="str">
        <f t="shared" si="35"/>
        <v/>
      </c>
      <c r="R44" s="64" t="str">
        <f t="shared" si="36"/>
        <v>RON</v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/>
      <c r="C45" s="146" t="str">
        <f>IF(B45&gt;1,VLOOKUP(B45,DB!$D$4:$E$800,2,0),"")</f>
        <v/>
      </c>
      <c r="D45" s="259"/>
      <c r="E45" s="189" t="b">
        <v>0</v>
      </c>
      <c r="F45" s="148"/>
      <c r="G45" s="190" t="b">
        <v>0</v>
      </c>
      <c r="H45" s="228"/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tr">
        <f>IF(B45&gt;1,VLOOKUP(B45,DB!$D$4:$F$800,3,0),"")</f>
        <v/>
      </c>
      <c r="N45" s="211"/>
      <c r="O45" s="155" t="str">
        <f t="shared" si="34"/>
        <v>RON</v>
      </c>
      <c r="Q45" s="64" t="str">
        <f t="shared" si="35"/>
        <v/>
      </c>
      <c r="R45" s="64" t="str">
        <f t="shared" si="36"/>
        <v>RON</v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/>
      <c r="C46" s="117" t="str">
        <f>IF(B46&gt;1,VLOOKUP(B46,DB!$D$4:$E$800,2,0),"")</f>
        <v/>
      </c>
      <c r="D46" s="252"/>
      <c r="E46" s="191" t="b">
        <v>0</v>
      </c>
      <c r="F46" s="119"/>
      <c r="G46" s="192" t="b">
        <v>0</v>
      </c>
      <c r="H46" s="230"/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/>
      </c>
      <c r="N46" s="193"/>
      <c r="O46" s="128" t="str">
        <f t="shared" si="34"/>
        <v>RON</v>
      </c>
      <c r="Q46" s="64" t="str">
        <f t="shared" si="35"/>
        <v/>
      </c>
      <c r="R46" s="64" t="str">
        <f t="shared" si="36"/>
        <v>RON</v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/>
      <c r="C47" s="146" t="str">
        <f>IF(B47&gt;1,VLOOKUP(B47,DB!$D$4:$E$800,2,0),"")</f>
        <v/>
      </c>
      <c r="D47" s="259"/>
      <c r="E47" s="199" t="b">
        <v>0</v>
      </c>
      <c r="F47" s="148"/>
      <c r="G47" s="190" t="b">
        <v>0</v>
      </c>
      <c r="H47" s="228"/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/>
      </c>
      <c r="N47" s="200"/>
      <c r="O47" s="155" t="str">
        <f t="shared" si="34"/>
        <v>RON</v>
      </c>
      <c r="Q47" s="64" t="str">
        <f t="shared" si="35"/>
        <v/>
      </c>
      <c r="R47" s="64" t="str">
        <f t="shared" si="36"/>
        <v>RON</v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/>
      <c r="C48" s="117" t="str">
        <f>IF(B48&gt;1,VLOOKUP(B48,DB!$D$4:$E$800,2,0),"")</f>
        <v/>
      </c>
      <c r="D48" s="252"/>
      <c r="E48" s="206" t="b">
        <v>0</v>
      </c>
      <c r="F48" s="119"/>
      <c r="G48" s="192" t="b">
        <v>0</v>
      </c>
      <c r="H48" s="230"/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tr">
        <f>IF(B48&gt;1,VLOOKUP(B48,DB!$D$4:$F$800,3,0),"")</f>
        <v/>
      </c>
      <c r="N48" s="220"/>
      <c r="O48" s="128" t="str">
        <f t="shared" si="34"/>
        <v>RON</v>
      </c>
      <c r="Q48" s="64" t="str">
        <f t="shared" si="35"/>
        <v/>
      </c>
      <c r="R48" s="64" t="str">
        <f t="shared" si="36"/>
        <v>RON</v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146"/>
      <c r="C49" s="146" t="str">
        <f>IF(B49&gt;1,VLOOKUP(B49,DB!$D$4:$E$800,2,0),"")</f>
        <v/>
      </c>
      <c r="D49" s="259"/>
      <c r="E49" s="199" t="b">
        <v>0</v>
      </c>
      <c r="F49" s="148"/>
      <c r="G49" s="190" t="b">
        <v>0</v>
      </c>
      <c r="H49" s="300"/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/>
      </c>
      <c r="N49" s="211"/>
      <c r="O49" s="155" t="str">
        <f t="shared" si="34"/>
        <v>RON</v>
      </c>
      <c r="Q49" s="64" t="str">
        <f t="shared" si="35"/>
        <v/>
      </c>
      <c r="R49" s="64" t="str">
        <f t="shared" si="36"/>
        <v>RON</v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7"/>
      <c r="C50" s="117" t="str">
        <f>IF(B50&gt;1,VLOOKUP(B50,DB!$D$4:$E$800,2,0),"")</f>
        <v/>
      </c>
      <c r="D50" s="252"/>
      <c r="E50" s="206" t="b">
        <v>0</v>
      </c>
      <c r="F50" s="119"/>
      <c r="G50" s="192" t="b">
        <v>0</v>
      </c>
      <c r="H50" s="299"/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15" t="str">
        <f>IF(B50&gt;1,VLOOKUP(B50,DB!$D$4:$F$800,3,0),"")</f>
        <v/>
      </c>
      <c r="N50" s="220"/>
      <c r="O50" s="128" t="str">
        <f t="shared" si="34"/>
        <v>RON</v>
      </c>
      <c r="Q50" s="64" t="str">
        <f t="shared" si="35"/>
        <v/>
      </c>
      <c r="R50" s="64" t="str">
        <f t="shared" si="36"/>
        <v>RON</v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146"/>
      <c r="C51" s="146" t="str">
        <f>IF(B51&gt;1,VLOOKUP(B51,DB!$D$4:$E$800,2,0),"")</f>
        <v/>
      </c>
      <c r="D51" s="259"/>
      <c r="E51" s="199" t="b">
        <v>0</v>
      </c>
      <c r="F51" s="148"/>
      <c r="G51" s="190" t="b">
        <v>0</v>
      </c>
      <c r="H51" s="300"/>
      <c r="I51" s="152" t="str">
        <f>IF(K51&gt;1,VLOOKUP(K51,DB!$A$4:$B$500,2,0),"")</f>
        <v/>
      </c>
      <c r="J51" s="153" t="str">
        <f>IF(L51&gt;1,VLOOKUP(L51,DB!$A$4:$B$500,2,0),"")</f>
        <v/>
      </c>
      <c r="K51" s="169"/>
      <c r="L51" s="150"/>
      <c r="M51" s="168" t="str">
        <f>IF(B51&gt;1,VLOOKUP(B51,DB!$D$4:$F$800,3,0),"")</f>
        <v/>
      </c>
      <c r="N51" s="200"/>
      <c r="O51" s="155" t="str">
        <f t="shared" si="34"/>
        <v>RON</v>
      </c>
      <c r="Q51" s="64" t="str">
        <f t="shared" si="35"/>
        <v/>
      </c>
      <c r="R51" s="64" t="str">
        <f t="shared" si="36"/>
        <v>RON</v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-</v>
      </c>
    </row>
    <row r="52">
      <c r="A52" s="115">
        <v>35.0</v>
      </c>
      <c r="B52" s="117"/>
      <c r="C52" s="117" t="str">
        <f>IF(B52&gt;1,VLOOKUP(B52,DB!$D$4:$E$800,2,0),"")</f>
        <v/>
      </c>
      <c r="D52" s="252"/>
      <c r="E52" s="206" t="b">
        <v>0</v>
      </c>
      <c r="F52" s="119"/>
      <c r="G52" s="192" t="b">
        <v>0</v>
      </c>
      <c r="H52" s="299"/>
      <c r="I52" s="122" t="str">
        <f>IF(K52&gt;1,VLOOKUP(K52,DB!$A$4:$B$500,2,0),"")</f>
        <v/>
      </c>
      <c r="J52" s="123" t="str">
        <f>IF(L52&gt;1,VLOOKUP(L52,DB!$A$4:$B$500,2,0),"")</f>
        <v/>
      </c>
      <c r="K52" s="124"/>
      <c r="L52" s="120"/>
      <c r="M52" s="115" t="str">
        <f>IF(B52&gt;1,VLOOKUP(B52,DB!$D$4:$F$800,3,0),"")</f>
        <v/>
      </c>
      <c r="N52" s="220"/>
      <c r="O52" s="128" t="str">
        <f t="shared" si="34"/>
        <v>RON</v>
      </c>
      <c r="Q52" s="64" t="str">
        <f t="shared" si="35"/>
        <v/>
      </c>
      <c r="R52" s="64" t="str">
        <f t="shared" si="36"/>
        <v>RON</v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 t="str">
        <f t="shared" si="41"/>
        <v>-</v>
      </c>
    </row>
    <row r="53">
      <c r="A53" s="168">
        <v>36.0</v>
      </c>
      <c r="B53" s="146"/>
      <c r="C53" s="146" t="str">
        <f>IF(B53&gt;1,VLOOKUP(B53,DB!$D$4:$E$800,2,0),"")</f>
        <v/>
      </c>
      <c r="D53" s="259"/>
      <c r="E53" s="199" t="b">
        <v>0</v>
      </c>
      <c r="F53" s="148"/>
      <c r="G53" s="190" t="b">
        <v>0</v>
      </c>
      <c r="H53" s="300"/>
      <c r="I53" s="152" t="str">
        <f>IF(K53&gt;1,VLOOKUP(K53,DB!$A$4:$B$500,2,0),"")</f>
        <v/>
      </c>
      <c r="J53" s="153" t="str">
        <f>IF(L53&gt;1,VLOOKUP(L53,DB!$A$4:$B$500,2,0),"")</f>
        <v/>
      </c>
      <c r="K53" s="169"/>
      <c r="L53" s="150"/>
      <c r="M53" s="168" t="str">
        <f>IF(B53&gt;1,VLOOKUP(B53,DB!$D$4:$F$800,3,0),"")</f>
        <v/>
      </c>
      <c r="N53" s="200"/>
      <c r="O53" s="155" t="str">
        <f t="shared" si="34"/>
        <v>RON</v>
      </c>
      <c r="Q53" s="64" t="str">
        <f t="shared" si="35"/>
        <v/>
      </c>
      <c r="R53" s="64" t="str">
        <f t="shared" si="36"/>
        <v>RON</v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 t="str">
        <f t="shared" si="41"/>
        <v>-</v>
      </c>
    </row>
    <row r="54">
      <c r="A54" s="115">
        <v>37.0</v>
      </c>
      <c r="B54" s="117"/>
      <c r="C54" s="117" t="str">
        <f>IF(B54&gt;1,VLOOKUP(B54,DB!$D$4:$E$800,2,0),"")</f>
        <v/>
      </c>
      <c r="D54" s="252"/>
      <c r="E54" s="206" t="b">
        <v>0</v>
      </c>
      <c r="F54" s="119"/>
      <c r="G54" s="192" t="b">
        <v>0</v>
      </c>
      <c r="H54" s="299"/>
      <c r="I54" s="122" t="str">
        <f>IF(K54&gt;1,VLOOKUP(K54,DB!$A$4:$B$500,2,0),"")</f>
        <v/>
      </c>
      <c r="J54" s="123" t="str">
        <f>IF(L54&gt;1,VLOOKUP(L54,DB!$A$4:$B$500,2,0),"")</f>
        <v/>
      </c>
      <c r="K54" s="124"/>
      <c r="L54" s="120"/>
      <c r="M54" s="115" t="str">
        <f>IF(B54&gt;1,VLOOKUP(B54,DB!$D$4:$F$800,3,0),"")</f>
        <v/>
      </c>
      <c r="N54" s="193"/>
      <c r="O54" s="128" t="str">
        <f t="shared" si="34"/>
        <v>RON</v>
      </c>
      <c r="Q54" s="64" t="str">
        <f t="shared" si="35"/>
        <v/>
      </c>
      <c r="R54" s="64" t="str">
        <f t="shared" si="36"/>
        <v>RON</v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 t="str">
        <f t="shared" si="41"/>
        <v>-</v>
      </c>
    </row>
    <row r="55">
      <c r="A55" s="168">
        <v>38.0</v>
      </c>
      <c r="B55" s="146"/>
      <c r="C55" s="146" t="str">
        <f>IF(B55&gt;1,VLOOKUP(B55,DB!$D$4:$E$800,2,0),"")</f>
        <v/>
      </c>
      <c r="D55" s="259"/>
      <c r="E55" s="199" t="b">
        <v>0</v>
      </c>
      <c r="F55" s="148"/>
      <c r="G55" s="190" t="b">
        <v>0</v>
      </c>
      <c r="H55" s="300"/>
      <c r="I55" s="152" t="str">
        <f>IF(K55&gt;1,VLOOKUP(K55,DB!$A$4:$B$500,2,0),"")</f>
        <v/>
      </c>
      <c r="J55" s="153" t="str">
        <f>IF(L55&gt;1,VLOOKUP(L55,DB!$A$4:$B$500,2,0),"")</f>
        <v/>
      </c>
      <c r="K55" s="169"/>
      <c r="L55" s="150"/>
      <c r="M55" s="168" t="str">
        <f>IF(B55&gt;1,VLOOKUP(B55,DB!$D$4:$F$800,3,0),"")</f>
        <v/>
      </c>
      <c r="N55" s="200"/>
      <c r="O55" s="155" t="str">
        <f t="shared" si="34"/>
        <v>RON</v>
      </c>
      <c r="Q55" s="64" t="str">
        <f t="shared" si="35"/>
        <v/>
      </c>
      <c r="R55" s="64" t="str">
        <f t="shared" si="36"/>
        <v>RON</v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-</v>
      </c>
      <c r="AF55" s="4"/>
    </row>
    <row r="56">
      <c r="A56" s="115">
        <v>39.0</v>
      </c>
      <c r="B56" s="117"/>
      <c r="C56" s="117" t="str">
        <f>IF(B56&gt;1,VLOOKUP(B56,DB!$D$4:$E$800,2,0),"")</f>
        <v/>
      </c>
      <c r="D56" s="252"/>
      <c r="E56" s="206" t="b">
        <v>0</v>
      </c>
      <c r="F56" s="119"/>
      <c r="G56" s="192" t="b">
        <v>0</v>
      </c>
      <c r="H56" s="299"/>
      <c r="I56" s="122" t="str">
        <f>IF(K56&gt;1,VLOOKUP(K56,DB!$A$4:$B$500,2,0),"")</f>
        <v/>
      </c>
      <c r="J56" s="123" t="str">
        <f>IF(L56&gt;1,VLOOKUP(L56,DB!$A$4:$B$500,2,0),"")</f>
        <v/>
      </c>
      <c r="K56" s="124"/>
      <c r="L56" s="120"/>
      <c r="M56" s="115" t="str">
        <f>IF(B56&gt;1,VLOOKUP(B56,DB!$D$4:$F$800,3,0),"")</f>
        <v/>
      </c>
      <c r="N56" s="193"/>
      <c r="O56" s="128" t="str">
        <f t="shared" si="34"/>
        <v>RON</v>
      </c>
      <c r="Q56" s="64" t="str">
        <f t="shared" si="35"/>
        <v/>
      </c>
      <c r="R56" s="64" t="str">
        <f t="shared" si="36"/>
        <v>RON</v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 t="str">
        <f t="shared" si="41"/>
        <v>-</v>
      </c>
      <c r="AF56" s="4"/>
    </row>
    <row r="57">
      <c r="A57" s="168">
        <v>40.0</v>
      </c>
      <c r="B57" s="146"/>
      <c r="C57" s="146" t="str">
        <f>IF(B57&gt;1,VLOOKUP(B57,DB!$D$4:$E$800,2,0),"")</f>
        <v/>
      </c>
      <c r="D57" s="259"/>
      <c r="E57" s="199" t="b">
        <v>0</v>
      </c>
      <c r="F57" s="148"/>
      <c r="G57" s="190" t="b">
        <v>0</v>
      </c>
      <c r="H57" s="300"/>
      <c r="I57" s="152" t="str">
        <f>IF(K57&gt;1,VLOOKUP(K57,DB!$A$4:$B$500,2,0),"")</f>
        <v/>
      </c>
      <c r="J57" s="153" t="str">
        <f>IF(L57&gt;1,VLOOKUP(L57,DB!$A$4:$B$500,2,0),"")</f>
        <v/>
      </c>
      <c r="K57" s="169"/>
      <c r="L57" s="150"/>
      <c r="M57" s="168" t="str">
        <f>IF(B57&gt;1,VLOOKUP(B57,DB!$D$4:$F$800,3,0),"")</f>
        <v/>
      </c>
      <c r="N57" s="200"/>
      <c r="O57" s="155" t="str">
        <f t="shared" si="34"/>
        <v>RON</v>
      </c>
      <c r="Q57" s="64" t="str">
        <f t="shared" si="35"/>
        <v/>
      </c>
      <c r="R57" s="64" t="str">
        <f t="shared" si="36"/>
        <v>RON</v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 t="str">
        <f t="shared" si="41"/>
        <v>-</v>
      </c>
      <c r="AF57" s="4"/>
    </row>
    <row r="58">
      <c r="A58" s="115">
        <v>41.0</v>
      </c>
      <c r="B58" s="115"/>
      <c r="C58" s="117" t="str">
        <f>IF(B58&gt;1,VLOOKUP(B58,DB!$D$4:$E$800,2,0),"")</f>
        <v/>
      </c>
      <c r="D58" s="252"/>
      <c r="E58" s="224" t="b">
        <v>0</v>
      </c>
      <c r="F58" s="119"/>
      <c r="G58" s="120" t="b">
        <v>0</v>
      </c>
      <c r="H58" s="230"/>
      <c r="I58" s="122" t="str">
        <f>IF(K58&gt;1,VLOOKUP(K58,DB!$A$4:$B$500,2,0),"")</f>
        <v/>
      </c>
      <c r="J58" s="123" t="str">
        <f>IF(L58&gt;1,VLOOKUP(L58,DB!$A$4:$B$500,2,0),"")</f>
        <v/>
      </c>
      <c r="K58" s="124"/>
      <c r="L58" s="120"/>
      <c r="M58" s="115" t="str">
        <f>IF(B58&gt;1,VLOOKUP(B58,DB!$D$4:$F$800,3,0),"")</f>
        <v/>
      </c>
      <c r="N58" s="171"/>
      <c r="O58" s="128" t="str">
        <f t="shared" si="34"/>
        <v>RON</v>
      </c>
      <c r="Q58" s="64" t="str">
        <f t="shared" si="35"/>
        <v/>
      </c>
      <c r="R58" s="64" t="str">
        <f t="shared" si="36"/>
        <v>RON</v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 t="str">
        <f t="shared" si="41"/>
        <v>-</v>
      </c>
      <c r="AF58" s="4"/>
    </row>
    <row r="59">
      <c r="A59" s="168">
        <v>42.0</v>
      </c>
      <c r="B59" s="168"/>
      <c r="C59" s="146" t="str">
        <f>IF(B59&gt;1,VLOOKUP(B59,DB!$D$4:$E$800,2,0),"")</f>
        <v/>
      </c>
      <c r="D59" s="259"/>
      <c r="E59" s="226" t="b">
        <v>0</v>
      </c>
      <c r="F59" s="148"/>
      <c r="G59" s="227" t="b">
        <v>0</v>
      </c>
      <c r="H59" s="228"/>
      <c r="I59" s="152" t="str">
        <f>IF(K59&gt;1,VLOOKUP(K59,DB!$A$4:$B$500,2,0),"")</f>
        <v/>
      </c>
      <c r="J59" s="153" t="str">
        <f>IF(L59&gt;1,VLOOKUP(L59,DB!$A$4:$B$500,2,0),"")</f>
        <v/>
      </c>
      <c r="K59" s="169"/>
      <c r="L59" s="150"/>
      <c r="M59" s="168" t="str">
        <f>IF(B59&gt;1,VLOOKUP(B59,DB!$D$4:$F$800,3,0),"")</f>
        <v/>
      </c>
      <c r="N59" s="170"/>
      <c r="O59" s="155" t="str">
        <f t="shared" si="34"/>
        <v>RON</v>
      </c>
      <c r="Q59" s="64" t="str">
        <f t="shared" si="35"/>
        <v/>
      </c>
      <c r="R59" s="64" t="str">
        <f t="shared" si="36"/>
        <v>RON</v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 t="str">
        <f t="shared" si="41"/>
        <v>-</v>
      </c>
      <c r="AF59" s="4"/>
    </row>
    <row r="60">
      <c r="A60" s="115">
        <v>43.0</v>
      </c>
      <c r="B60" s="115"/>
      <c r="C60" s="117" t="str">
        <f>IF(B60&gt;1,VLOOKUP(B60,DB!$D$4:$E$800,2,0),"")</f>
        <v/>
      </c>
      <c r="D60" s="252"/>
      <c r="E60" s="229" t="b">
        <v>0</v>
      </c>
      <c r="F60" s="119"/>
      <c r="G60" s="192" t="b">
        <v>0</v>
      </c>
      <c r="H60" s="230"/>
      <c r="I60" s="122" t="str">
        <f>IF(K60&gt;1,VLOOKUP(K60,DB!$A$4:$B$500,2,0),"")</f>
        <v/>
      </c>
      <c r="J60" s="123" t="str">
        <f>IF(L60&gt;1,VLOOKUP(L60,DB!$A$4:$B$500,2,0),"")</f>
        <v/>
      </c>
      <c r="K60" s="124"/>
      <c r="L60" s="120"/>
      <c r="M60" s="115" t="str">
        <f>IF(B60&gt;1,VLOOKUP(B60,DB!$D$4:$F$800,3,0),"")</f>
        <v/>
      </c>
      <c r="N60" s="171"/>
      <c r="O60" s="128" t="str">
        <f t="shared" si="34"/>
        <v>RON</v>
      </c>
      <c r="Q60" s="64" t="str">
        <f t="shared" si="35"/>
        <v/>
      </c>
      <c r="R60" s="64" t="str">
        <f t="shared" si="36"/>
        <v>RON</v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 t="str">
        <f t="shared" si="41"/>
        <v>-</v>
      </c>
    </row>
    <row r="61">
      <c r="A61" s="168">
        <v>44.0</v>
      </c>
      <c r="B61" s="168"/>
      <c r="C61" s="146" t="str">
        <f>IF(B61&gt;1,VLOOKUP(B61,DB!$D$4:$E$800,2,0),"")</f>
        <v/>
      </c>
      <c r="D61" s="259"/>
      <c r="E61" s="231" t="b">
        <v>0</v>
      </c>
      <c r="F61" s="148"/>
      <c r="G61" s="190" t="b">
        <v>0</v>
      </c>
      <c r="H61" s="228"/>
      <c r="I61" s="152" t="str">
        <f>IF(K61&gt;1,VLOOKUP(K61,DB!$A$4:$B$500,2,0),"")</f>
        <v/>
      </c>
      <c r="J61" s="153" t="str">
        <f>IF(L61&gt;1,VLOOKUP(L61,DB!$A$4:$B$500,2,0),"")</f>
        <v/>
      </c>
      <c r="K61" s="169"/>
      <c r="L61" s="150"/>
      <c r="M61" s="168" t="str">
        <f>IF(B61&gt;1,VLOOKUP(B61,DB!$D$4:$F$800,3,0),"")</f>
        <v/>
      </c>
      <c r="N61" s="211"/>
      <c r="O61" s="155" t="str">
        <f t="shared" si="34"/>
        <v>RON</v>
      </c>
      <c r="Q61" s="64" t="str">
        <f t="shared" si="35"/>
        <v/>
      </c>
      <c r="R61" s="64" t="str">
        <f t="shared" si="36"/>
        <v>RON</v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 t="str">
        <f t="shared" si="41"/>
        <v>-</v>
      </c>
    </row>
    <row r="62">
      <c r="A62" s="115">
        <v>45.0</v>
      </c>
      <c r="B62" s="115"/>
      <c r="C62" s="117" t="str">
        <f>IF(B62&gt;1,VLOOKUP(B62,DB!$D$4:$E$800,2,0),"")</f>
        <v/>
      </c>
      <c r="D62" s="264"/>
      <c r="E62" s="232" t="b">
        <v>0</v>
      </c>
      <c r="F62" s="233"/>
      <c r="G62" s="234" t="b">
        <v>0</v>
      </c>
      <c r="H62" s="235"/>
      <c r="I62" s="122" t="str">
        <f>IF(K62&gt;1,VLOOKUP(K62,DB!$A$4:$B$500,2,0),"")</f>
        <v/>
      </c>
      <c r="J62" s="123" t="str">
        <f>IF(L62&gt;1,VLOOKUP(L62,DB!$A$4:$B$500,2,0),"")</f>
        <v/>
      </c>
      <c r="K62" s="236"/>
      <c r="L62" s="227"/>
      <c r="M62" s="115" t="str">
        <f>IF(B62&gt;1,VLOOKUP(B62,DB!$D$4:$F$800,3,0),"")</f>
        <v/>
      </c>
      <c r="N62" s="220"/>
      <c r="O62" s="128" t="str">
        <f t="shared" si="34"/>
        <v>RON</v>
      </c>
      <c r="Q62" s="64" t="str">
        <f t="shared" si="35"/>
        <v/>
      </c>
      <c r="R62" s="64" t="str">
        <f t="shared" si="36"/>
        <v>RON</v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 t="str">
        <f t="shared" si="41"/>
        <v>-</v>
      </c>
    </row>
    <row r="63">
      <c r="A63" s="168">
        <v>46.0</v>
      </c>
      <c r="B63" s="168"/>
      <c r="C63" s="146" t="str">
        <f>IF(B63&gt;1,VLOOKUP(B63,DB!$D$4:$E$800,2,0),"")</f>
        <v/>
      </c>
      <c r="D63" s="259"/>
      <c r="E63" s="231" t="b">
        <v>0</v>
      </c>
      <c r="F63" s="148"/>
      <c r="G63" s="190" t="b">
        <v>0</v>
      </c>
      <c r="H63" s="228"/>
      <c r="I63" s="152" t="str">
        <f>IF(K63&gt;1,VLOOKUP(K63,DB!$A$4:$B$500,2,0),"")</f>
        <v/>
      </c>
      <c r="J63" s="153" t="str">
        <f>IF(L63&gt;1,VLOOKUP(L63,DB!$A$4:$B$500,2,0),"")</f>
        <v/>
      </c>
      <c r="K63" s="169"/>
      <c r="L63" s="150"/>
      <c r="M63" s="168" t="str">
        <f>IF(B63&gt;1,VLOOKUP(B63,DB!$D$4:$F$800,3,0),"")</f>
        <v/>
      </c>
      <c r="N63" s="211"/>
      <c r="O63" s="155" t="str">
        <f t="shared" si="34"/>
        <v>RON</v>
      </c>
      <c r="Q63" s="64" t="str">
        <f t="shared" si="35"/>
        <v/>
      </c>
      <c r="R63" s="64" t="str">
        <f t="shared" si="36"/>
        <v>RON</v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 t="str">
        <f t="shared" si="41"/>
        <v>-</v>
      </c>
    </row>
    <row r="64">
      <c r="A64" s="115">
        <v>47.0</v>
      </c>
      <c r="B64" s="115"/>
      <c r="C64" s="117" t="str">
        <f>IF(B64&gt;1,VLOOKUP(B64,DB!$D$4:$E$800,2,0),"")</f>
        <v/>
      </c>
      <c r="D64" s="252"/>
      <c r="E64" s="229" t="b">
        <v>0</v>
      </c>
      <c r="F64" s="119"/>
      <c r="G64" s="192" t="b">
        <v>0</v>
      </c>
      <c r="H64" s="230"/>
      <c r="I64" s="122" t="str">
        <f>IF(K64&gt;1,VLOOKUP(K64,DB!$A$4:$B$500,2,0),"")</f>
        <v/>
      </c>
      <c r="J64" s="123" t="str">
        <f>IF(L64&gt;1,VLOOKUP(L64,DB!$A$4:$B$500,2,0),"")</f>
        <v/>
      </c>
      <c r="K64" s="124"/>
      <c r="L64" s="120"/>
      <c r="M64" s="115" t="str">
        <f>IF(B64&gt;1,VLOOKUP(B64,DB!$D$4:$F$800,3,0),"")</f>
        <v/>
      </c>
      <c r="N64" s="220"/>
      <c r="O64" s="128" t="str">
        <f t="shared" si="34"/>
        <v>RON</v>
      </c>
      <c r="Q64" s="64" t="str">
        <f t="shared" si="35"/>
        <v/>
      </c>
      <c r="R64" s="64" t="str">
        <f t="shared" si="36"/>
        <v>RON</v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-</v>
      </c>
      <c r="AE64" s="133" t="str">
        <f t="shared" si="41"/>
        <v>-</v>
      </c>
    </row>
    <row r="65">
      <c r="A65" s="168">
        <v>48.0</v>
      </c>
      <c r="B65" s="168"/>
      <c r="C65" s="146" t="str">
        <f>IF(B65&gt;1,VLOOKUP(B65,DB!$D$4:$E$800,2,0),"")</f>
        <v/>
      </c>
      <c r="D65" s="259"/>
      <c r="E65" s="231" t="b">
        <v>0</v>
      </c>
      <c r="F65" s="148"/>
      <c r="G65" s="190" t="b">
        <v>0</v>
      </c>
      <c r="H65" s="228"/>
      <c r="I65" s="152" t="str">
        <f>IF(K65&gt;1,VLOOKUP(K65,DB!$A$4:$B$500,2,0),"")</f>
        <v/>
      </c>
      <c r="J65" s="153" t="str">
        <f>IF(L65&gt;1,VLOOKUP(L65,DB!$A$4:$B$500,2,0),"")</f>
        <v/>
      </c>
      <c r="K65" s="169"/>
      <c r="L65" s="150"/>
      <c r="M65" s="168" t="str">
        <f>IF(B65&gt;1,VLOOKUP(B65,DB!$D$4:$F$800,3,0),"")</f>
        <v/>
      </c>
      <c r="N65" s="211"/>
      <c r="O65" s="155" t="str">
        <f t="shared" si="34"/>
        <v>RON</v>
      </c>
      <c r="Q65" s="64" t="str">
        <f t="shared" si="35"/>
        <v/>
      </c>
      <c r="R65" s="64" t="str">
        <f t="shared" si="36"/>
        <v>RON</v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 t="str">
        <f t="shared" si="40"/>
        <v>-</v>
      </c>
      <c r="AE65" s="133" t="str">
        <f t="shared" si="41"/>
        <v>-</v>
      </c>
    </row>
    <row r="66">
      <c r="A66" s="115">
        <v>49.0</v>
      </c>
      <c r="B66" s="115"/>
      <c r="C66" s="117" t="str">
        <f>IF(B66&gt;1,VLOOKUP(B66,DB!$D$4:$E$800,2,0),"")</f>
        <v/>
      </c>
      <c r="D66" s="252"/>
      <c r="E66" s="229" t="b">
        <v>0</v>
      </c>
      <c r="F66" s="119"/>
      <c r="G66" s="192" t="b">
        <v>0</v>
      </c>
      <c r="H66" s="230"/>
      <c r="I66" s="122" t="str">
        <f>IF(K66&gt;1,VLOOKUP(K66,DB!$A$4:$B$500,2,0),"")</f>
        <v/>
      </c>
      <c r="J66" s="123" t="str">
        <f>IF(L66&gt;1,VLOOKUP(L66,DB!$A$4:$B$500,2,0),"")</f>
        <v/>
      </c>
      <c r="K66" s="124"/>
      <c r="L66" s="120"/>
      <c r="M66" s="115" t="str">
        <f>IF(B66&gt;1,VLOOKUP(B66,DB!$D$4:$F$800,3,0),"")</f>
        <v/>
      </c>
      <c r="N66" s="171"/>
      <c r="O66" s="128" t="str">
        <f t="shared" si="34"/>
        <v>RON</v>
      </c>
      <c r="Q66" s="64" t="str">
        <f t="shared" si="35"/>
        <v/>
      </c>
      <c r="R66" s="64" t="str">
        <f t="shared" si="36"/>
        <v>RON</v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 t="str">
        <f t="shared" si="40"/>
        <v>-</v>
      </c>
      <c r="AE66" s="133" t="str">
        <f t="shared" si="41"/>
        <v>-</v>
      </c>
    </row>
    <row r="67">
      <c r="A67" s="168">
        <v>50.0</v>
      </c>
      <c r="B67" s="168"/>
      <c r="C67" s="146" t="str">
        <f>IF(B67&gt;1,VLOOKUP(B67,DB!$D$4:$E$800,2,0),"")</f>
        <v/>
      </c>
      <c r="D67" s="259"/>
      <c r="E67" s="231" t="b">
        <v>0</v>
      </c>
      <c r="F67" s="148"/>
      <c r="G67" s="190" t="b">
        <v>0</v>
      </c>
      <c r="H67" s="228"/>
      <c r="I67" s="152" t="str">
        <f>IF(K67&gt;1,VLOOKUP(K67,DB!$A$4:$B$500,2,0),"")</f>
        <v/>
      </c>
      <c r="J67" s="153" t="str">
        <f>IF(L67&gt;1,VLOOKUP(L67,DB!$A$4:$B$500,2,0),"")</f>
        <v/>
      </c>
      <c r="K67" s="169"/>
      <c r="L67" s="150"/>
      <c r="M67" s="168" t="str">
        <f>IF(B67&gt;1,VLOOKUP(B67,DB!$D$4:$F$800,3,0),"")</f>
        <v/>
      </c>
      <c r="N67" s="170"/>
      <c r="O67" s="155" t="str">
        <f t="shared" si="34"/>
        <v>RON</v>
      </c>
      <c r="Q67" s="64" t="str">
        <f t="shared" si="35"/>
        <v/>
      </c>
      <c r="R67" s="64" t="str">
        <f t="shared" si="36"/>
        <v>RON</v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 t="str">
        <f t="shared" si="40"/>
        <v>-</v>
      </c>
      <c r="AE67" s="133" t="str">
        <f t="shared" si="41"/>
        <v>-</v>
      </c>
    </row>
    <row r="68">
      <c r="A68" s="115">
        <v>51.0</v>
      </c>
      <c r="B68" s="115"/>
      <c r="C68" s="117" t="str">
        <f>IF(B68&gt;1,VLOOKUP(B68,DB!$D$4:$E$800,2,0),"")</f>
        <v/>
      </c>
      <c r="D68" s="264"/>
      <c r="E68" s="232" t="b">
        <v>0</v>
      </c>
      <c r="F68" s="233"/>
      <c r="G68" s="234" t="b">
        <v>0</v>
      </c>
      <c r="H68" s="235"/>
      <c r="I68" s="122" t="str">
        <f>IF(K68&gt;1,VLOOKUP(K68,DB!$A$4:$B$500,2,0),"")</f>
        <v/>
      </c>
      <c r="J68" s="123" t="str">
        <f>IF(L68&gt;1,VLOOKUP(L68,DB!$A$4:$B$500,2,0),"")</f>
        <v/>
      </c>
      <c r="K68" s="236"/>
      <c r="L68" s="227"/>
      <c r="M68" s="115" t="str">
        <f>IF(B68&gt;1,VLOOKUP(B68,DB!$D$4:$F$800,3,0),"")</f>
        <v/>
      </c>
      <c r="N68" s="171"/>
      <c r="O68" s="128" t="str">
        <f t="shared" si="34"/>
        <v>RON</v>
      </c>
      <c r="Q68" s="64" t="str">
        <f t="shared" si="35"/>
        <v/>
      </c>
      <c r="R68" s="64" t="str">
        <f t="shared" si="36"/>
        <v>RON</v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 t="str">
        <f t="shared" si="40"/>
        <v>-</v>
      </c>
      <c r="AE68" s="133" t="str">
        <f t="shared" si="41"/>
        <v>-</v>
      </c>
    </row>
    <row r="69">
      <c r="A69" s="168">
        <v>52.0</v>
      </c>
      <c r="B69" s="168"/>
      <c r="C69" s="146" t="str">
        <f>IF(B69&gt;1,VLOOKUP(B69,DB!$D$4:$E$800,2,0),"")</f>
        <v/>
      </c>
      <c r="D69" s="259"/>
      <c r="E69" s="231" t="b">
        <v>0</v>
      </c>
      <c r="F69" s="148"/>
      <c r="G69" s="190" t="b">
        <v>0</v>
      </c>
      <c r="H69" s="228"/>
      <c r="I69" s="152" t="str">
        <f>IF(K69&gt;1,VLOOKUP(K69,DB!$A$4:$B$500,2,0),"")</f>
        <v/>
      </c>
      <c r="J69" s="153" t="str">
        <f>IF(L69&gt;1,VLOOKUP(L69,DB!$A$4:$B$500,2,0),"")</f>
        <v/>
      </c>
      <c r="K69" s="169"/>
      <c r="L69" s="150"/>
      <c r="M69" s="168" t="str">
        <f>IF(B69&gt;1,VLOOKUP(B69,DB!$D$4:$F$800,3,0),"")</f>
        <v/>
      </c>
      <c r="N69" s="211"/>
      <c r="O69" s="155" t="str">
        <f t="shared" si="34"/>
        <v>RON</v>
      </c>
      <c r="Q69" s="64" t="str">
        <f t="shared" si="35"/>
        <v/>
      </c>
      <c r="R69" s="64" t="str">
        <f t="shared" si="36"/>
        <v>RON</v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 t="str">
        <f t="shared" si="40"/>
        <v>-</v>
      </c>
      <c r="AE69" s="133" t="str">
        <f t="shared" si="41"/>
        <v>-</v>
      </c>
    </row>
    <row r="70">
      <c r="A70" s="115">
        <v>53.0</v>
      </c>
      <c r="B70" s="115"/>
      <c r="C70" s="117" t="str">
        <f>IF(B70&gt;1,VLOOKUP(B70,DB!$D$4:$E$800,2,0),"")</f>
        <v/>
      </c>
      <c r="D70" s="252"/>
      <c r="E70" s="229" t="b">
        <v>0</v>
      </c>
      <c r="F70" s="119"/>
      <c r="G70" s="192" t="b">
        <v>0</v>
      </c>
      <c r="H70" s="230"/>
      <c r="I70" s="122" t="str">
        <f>IF(K70&gt;1,VLOOKUP(K70,DB!$A$4:$B$500,2,0),"")</f>
        <v/>
      </c>
      <c r="J70" s="123" t="str">
        <f>IF(L70&gt;1,VLOOKUP(L70,DB!$A$4:$B$500,2,0),"")</f>
        <v/>
      </c>
      <c r="K70" s="124"/>
      <c r="L70" s="120"/>
      <c r="M70" s="115" t="str">
        <f>IF(B70&gt;1,VLOOKUP(B70,DB!$D$4:$F$800,3,0),"")</f>
        <v/>
      </c>
      <c r="N70" s="171"/>
      <c r="O70" s="128" t="str">
        <f t="shared" si="34"/>
        <v>RON</v>
      </c>
      <c r="Q70" s="64" t="str">
        <f t="shared" si="35"/>
        <v/>
      </c>
      <c r="R70" s="64" t="str">
        <f t="shared" si="36"/>
        <v>RON</v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/>
      </c>
      <c r="X70" s="131" t="str">
        <f t="shared" si="6"/>
        <v/>
      </c>
      <c r="Y70" s="132" t="str">
        <f t="shared" si="7"/>
        <v/>
      </c>
      <c r="Z70" s="104" t="b">
        <v>0</v>
      </c>
      <c r="AA70" s="64"/>
      <c r="AC70" s="133"/>
      <c r="AD70" s="133" t="str">
        <f t="shared" si="40"/>
        <v>-</v>
      </c>
      <c r="AE70" s="133" t="str">
        <f t="shared" si="41"/>
        <v>-</v>
      </c>
      <c r="AF70" s="248" t="s">
        <v>1180</v>
      </c>
    </row>
    <row r="71">
      <c r="A71" s="168">
        <v>54.0</v>
      </c>
      <c r="B71" s="168"/>
      <c r="C71" s="146" t="str">
        <f>IF(B71&gt;1,VLOOKUP(B71,DB!$D$4:$E$800,2,0),"")</f>
        <v/>
      </c>
      <c r="D71" s="259"/>
      <c r="E71" s="231" t="b">
        <v>0</v>
      </c>
      <c r="F71" s="148"/>
      <c r="G71" s="190" t="b">
        <v>0</v>
      </c>
      <c r="H71" s="228"/>
      <c r="I71" s="152" t="str">
        <f>IF(K71&gt;1,VLOOKUP(K71,DB!$A$4:$B$500,2,0),"")</f>
        <v/>
      </c>
      <c r="J71" s="153" t="str">
        <f>IF(L71&gt;1,VLOOKUP(L71,DB!$A$4:$B$500,2,0),"")</f>
        <v/>
      </c>
      <c r="K71" s="169"/>
      <c r="L71" s="150"/>
      <c r="M71" s="168" t="str">
        <f>IF(B71&gt;1,VLOOKUP(B71,DB!$D$4:$F$800,3,0),"")</f>
        <v/>
      </c>
      <c r="N71" s="211"/>
      <c r="O71" s="155" t="str">
        <f t="shared" si="34"/>
        <v>RON</v>
      </c>
      <c r="Q71" s="64" t="str">
        <f t="shared" si="35"/>
        <v/>
      </c>
      <c r="R71" s="64" t="str">
        <f t="shared" si="36"/>
        <v>RON</v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/>
      </c>
      <c r="X71" s="160" t="str">
        <f t="shared" si="6"/>
        <v/>
      </c>
      <c r="Y71" s="161" t="str">
        <f t="shared" si="7"/>
        <v/>
      </c>
      <c r="Z71" s="104" t="b">
        <v>0</v>
      </c>
      <c r="AA71" s="64"/>
      <c r="AC71" s="133"/>
      <c r="AD71" s="133" t="str">
        <f t="shared" si="40"/>
        <v>-</v>
      </c>
      <c r="AE71" s="133" t="str">
        <f t="shared" si="41"/>
        <v>-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/>
      <c r="C72" s="117" t="str">
        <f>IF(B72&gt;1,VLOOKUP(B72,DB!$D$4:$E$800,2,0),"")</f>
        <v/>
      </c>
      <c r="D72" s="264"/>
      <c r="E72" s="232" t="b">
        <v>0</v>
      </c>
      <c r="F72" s="233"/>
      <c r="G72" s="234" t="b">
        <v>0</v>
      </c>
      <c r="H72" s="235"/>
      <c r="I72" s="122" t="str">
        <f>IF(K72&gt;1,VLOOKUP(K72,DB!$A$4:$B$500,2,0),"")</f>
        <v/>
      </c>
      <c r="J72" s="123" t="str">
        <f>IF(L72&gt;1,VLOOKUP(L72,DB!$A$4:$B$500,2,0),"")</f>
        <v/>
      </c>
      <c r="K72" s="236"/>
      <c r="L72" s="227"/>
      <c r="M72" s="115" t="str">
        <f>IF(B72&gt;1,VLOOKUP(B72,DB!$D$4:$F$800,3,0),"")</f>
        <v/>
      </c>
      <c r="N72" s="171"/>
      <c r="O72" s="128" t="str">
        <f t="shared" si="34"/>
        <v>RON</v>
      </c>
      <c r="Q72" s="64" t="str">
        <f t="shared" si="35"/>
        <v/>
      </c>
      <c r="R72" s="64" t="str">
        <f t="shared" si="36"/>
        <v>RON</v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/>
      </c>
      <c r="X72" s="131" t="str">
        <f t="shared" si="6"/>
        <v/>
      </c>
      <c r="Y72" s="132" t="str">
        <f t="shared" si="7"/>
        <v/>
      </c>
      <c r="Z72" s="104" t="b">
        <v>0</v>
      </c>
      <c r="AA72" s="64"/>
      <c r="AC72" s="133"/>
      <c r="AD72" s="133" t="str">
        <f t="shared" si="40"/>
        <v>-</v>
      </c>
      <c r="AE72" s="133" t="str">
        <f t="shared" si="41"/>
        <v>-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/>
      <c r="C73" s="146" t="str">
        <f>IF(B73&gt;1,VLOOKUP(B73,DB!$D$4:$E$800,2,0),"")</f>
        <v/>
      </c>
      <c r="D73" s="259"/>
      <c r="E73" s="231" t="b">
        <v>0</v>
      </c>
      <c r="F73" s="148"/>
      <c r="G73" s="190" t="b">
        <v>0</v>
      </c>
      <c r="H73" s="228"/>
      <c r="I73" s="152" t="str">
        <f>IF(K73&gt;1,VLOOKUP(K73,DB!$A$4:$B$500,2,0),"")</f>
        <v/>
      </c>
      <c r="J73" s="153" t="str">
        <f>IF(L73&gt;1,VLOOKUP(L73,DB!$A$4:$B$500,2,0),"")</f>
        <v/>
      </c>
      <c r="K73" s="169"/>
      <c r="L73" s="150"/>
      <c r="M73" s="168" t="str">
        <f>IF(B73&gt;1,VLOOKUP(B73,DB!$D$4:$F$800,3,0),"")</f>
        <v/>
      </c>
      <c r="N73" s="170"/>
      <c r="O73" s="155" t="str">
        <f t="shared" si="34"/>
        <v>RON</v>
      </c>
      <c r="Q73" s="64" t="str">
        <f t="shared" si="35"/>
        <v/>
      </c>
      <c r="R73" s="64" t="str">
        <f t="shared" si="36"/>
        <v>RON</v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 t="str">
        <f t="shared" si="40"/>
        <v>-</v>
      </c>
      <c r="AE73" s="133" t="str">
        <f t="shared" si="41"/>
        <v>-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/>
      <c r="C74" s="117" t="str">
        <f>IF(B74&gt;1,VLOOKUP(B74,DB!$D$4:$E$800,2,0),"")</f>
        <v/>
      </c>
      <c r="D74" s="252"/>
      <c r="E74" s="229" t="b">
        <v>0</v>
      </c>
      <c r="F74" s="119"/>
      <c r="G74" s="192" t="b">
        <v>0</v>
      </c>
      <c r="H74" s="230"/>
      <c r="I74" s="122" t="str">
        <f>IF(K74&gt;1,VLOOKUP(K74,DB!$A$4:$B$500,2,0),"")</f>
        <v/>
      </c>
      <c r="J74" s="123" t="str">
        <f>IF(L74&gt;1,VLOOKUP(L74,DB!$A$4:$B$500,2,0),"")</f>
        <v/>
      </c>
      <c r="K74" s="124"/>
      <c r="L74" s="120"/>
      <c r="M74" s="115" t="str">
        <f>IF(B74&gt;1,VLOOKUP(B74,DB!$D$4:$F$800,3,0),"")</f>
        <v/>
      </c>
      <c r="N74" s="171"/>
      <c r="O74" s="128" t="str">
        <f t="shared" si="34"/>
        <v>RON</v>
      </c>
      <c r="Q74" s="64" t="str">
        <f t="shared" si="35"/>
        <v/>
      </c>
      <c r="R74" s="64" t="str">
        <f t="shared" si="36"/>
        <v>RON</v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 t="str">
        <f t="shared" si="40"/>
        <v>-</v>
      </c>
      <c r="AE74" s="133" t="str">
        <f t="shared" si="41"/>
        <v>-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/>
      <c r="C75" s="146" t="str">
        <f>IF(B75&gt;1,VLOOKUP(B75,DB!$D$4:$E$800,2,0),"")</f>
        <v/>
      </c>
      <c r="D75" s="259"/>
      <c r="E75" s="231" t="b">
        <v>0</v>
      </c>
      <c r="F75" s="148"/>
      <c r="G75" s="190" t="b">
        <v>0</v>
      </c>
      <c r="H75" s="228"/>
      <c r="I75" s="152" t="str">
        <f>IF(K75&gt;1,VLOOKUP(K75,DB!$A$4:$B$500,2,0),"")</f>
        <v/>
      </c>
      <c r="J75" s="153" t="str">
        <f>IF(L75&gt;1,VLOOKUP(L75,DB!$A$4:$B$500,2,0),"")</f>
        <v/>
      </c>
      <c r="K75" s="169"/>
      <c r="L75" s="150"/>
      <c r="M75" s="168" t="str">
        <f>IF(B75&gt;1,VLOOKUP(B75,DB!$D$4:$F$800,3,0),"")</f>
        <v/>
      </c>
      <c r="N75" s="211"/>
      <c r="O75" s="155" t="str">
        <f t="shared" si="34"/>
        <v>RON</v>
      </c>
      <c r="Q75" s="64" t="str">
        <f t="shared" si="35"/>
        <v/>
      </c>
      <c r="R75" s="64" t="str">
        <f t="shared" si="36"/>
        <v>RON</v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 t="str">
        <f t="shared" si="40"/>
        <v>-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/>
      <c r="C76" s="117" t="str">
        <f>IF(B76&gt;1,VLOOKUP(B76,DB!$D$4:$E$800,2,0),"")</f>
        <v/>
      </c>
      <c r="D76" s="252"/>
      <c r="E76" s="229" t="b">
        <v>0</v>
      </c>
      <c r="F76" s="119"/>
      <c r="G76" s="192" t="b">
        <v>0</v>
      </c>
      <c r="H76" s="230"/>
      <c r="I76" s="122" t="str">
        <f>IF(K76&gt;1,VLOOKUP(K76,DB!$A$4:$B$500,2,0),"")</f>
        <v/>
      </c>
      <c r="J76" s="123" t="str">
        <f>IF(L76&gt;1,VLOOKUP(L76,DB!$A$4:$B$500,2,0),"")</f>
        <v/>
      </c>
      <c r="K76" s="124"/>
      <c r="L76" s="120"/>
      <c r="M76" s="115" t="str">
        <f>IF(B76&gt;1,VLOOKUP(B76,DB!$D$4:$F$800,3,0),"")</f>
        <v/>
      </c>
      <c r="N76" s="220"/>
      <c r="O76" s="128" t="str">
        <f t="shared" si="34"/>
        <v>RON</v>
      </c>
      <c r="Q76" s="64" t="str">
        <f t="shared" si="35"/>
        <v/>
      </c>
      <c r="R76" s="64" t="str">
        <f t="shared" si="36"/>
        <v>RON</v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 t="str">
        <f t="shared" si="40"/>
        <v>-</v>
      </c>
      <c r="AE76" s="133" t="str">
        <f t="shared" si="41"/>
        <v>-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/>
      <c r="C77" s="146" t="str">
        <f>IF(B77&gt;1,VLOOKUP(B77,DB!$D$4:$E$800,2,0),"")</f>
        <v/>
      </c>
      <c r="D77" s="259"/>
      <c r="E77" s="231" t="b">
        <v>0</v>
      </c>
      <c r="F77" s="148"/>
      <c r="G77" s="190" t="b">
        <v>0</v>
      </c>
      <c r="H77" s="228"/>
      <c r="I77" s="152" t="str">
        <f>IF(K77&gt;1,VLOOKUP(K77,DB!$A$4:$B$500,2,0),"")</f>
        <v/>
      </c>
      <c r="J77" s="153" t="str">
        <f>IF(L77&gt;1,VLOOKUP(L77,DB!$A$4:$B$500,2,0),"")</f>
        <v/>
      </c>
      <c r="K77" s="169"/>
      <c r="L77" s="150"/>
      <c r="M77" s="168" t="str">
        <f>IF(B77&gt;1,VLOOKUP(B77,DB!$D$4:$F$800,3,0),"")</f>
        <v/>
      </c>
      <c r="N77" s="200"/>
      <c r="O77" s="155" t="str">
        <f t="shared" si="34"/>
        <v>RON</v>
      </c>
      <c r="Q77" s="64" t="str">
        <f t="shared" si="35"/>
        <v/>
      </c>
      <c r="R77" s="64" t="str">
        <f t="shared" si="36"/>
        <v>RON</v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 t="str">
        <f t="shared" si="40"/>
        <v>-</v>
      </c>
      <c r="AE77" s="133" t="str">
        <f t="shared" si="41"/>
        <v>-</v>
      </c>
      <c r="AF77" s="250" t="s">
        <v>1187</v>
      </c>
      <c r="AI77" s="251" t="s">
        <v>1219</v>
      </c>
      <c r="AL77" s="251" t="s">
        <v>1094</v>
      </c>
    </row>
    <row r="78">
      <c r="A78" s="115">
        <v>61.0</v>
      </c>
      <c r="B78" s="115"/>
      <c r="C78" s="117" t="str">
        <f>IF(B78&gt;1,VLOOKUP(B78,DB!$D$4:$E$800,2,0),"")</f>
        <v/>
      </c>
      <c r="D78" s="252"/>
      <c r="E78" s="229" t="b">
        <v>0</v>
      </c>
      <c r="F78" s="119"/>
      <c r="G78" s="192" t="b">
        <v>0</v>
      </c>
      <c r="H78" s="230"/>
      <c r="I78" s="122" t="str">
        <f>IF(K78&gt;1,VLOOKUP(K78,DB!$A$4:$B$500,2,0),"")</f>
        <v/>
      </c>
      <c r="J78" s="123" t="str">
        <f>IF(L78&gt;1,VLOOKUP(L78,DB!$A$4:$B$500,2,0),"")</f>
        <v/>
      </c>
      <c r="K78" s="124"/>
      <c r="L78" s="120"/>
      <c r="M78" s="115" t="str">
        <f>IF(B78&gt;1,VLOOKUP(B78,DB!$D$4:$F$800,3,0),"")</f>
        <v/>
      </c>
      <c r="N78" s="193"/>
      <c r="O78" s="128" t="str">
        <f t="shared" si="34"/>
        <v>RON</v>
      </c>
      <c r="P78" s="253"/>
      <c r="Q78" s="64" t="str">
        <f t="shared" si="35"/>
        <v/>
      </c>
      <c r="R78" s="64" t="str">
        <f t="shared" si="36"/>
        <v>RON</v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 t="str">
        <f t="shared" si="40"/>
        <v>-</v>
      </c>
      <c r="AE78" s="133" t="str">
        <f t="shared" si="41"/>
        <v>-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/>
      <c r="C79" s="146" t="str">
        <f>IF(B79&gt;1,VLOOKUP(B79,DB!$D$4:$E$800,2,0),"")</f>
        <v/>
      </c>
      <c r="D79" s="259"/>
      <c r="E79" s="231" t="b">
        <v>0</v>
      </c>
      <c r="F79" s="148"/>
      <c r="G79" s="190" t="b">
        <v>0</v>
      </c>
      <c r="H79" s="228"/>
      <c r="I79" s="152" t="str">
        <f>IF(K79&gt;1,VLOOKUP(K79,DB!$A$4:$B$500,2,0),"")</f>
        <v/>
      </c>
      <c r="J79" s="153" t="str">
        <f>IF(L79&gt;1,VLOOKUP(L79,DB!$A$4:$B$500,2,0),"")</f>
        <v/>
      </c>
      <c r="K79" s="169"/>
      <c r="L79" s="150"/>
      <c r="M79" s="168" t="str">
        <f>IF(B79&gt;1,VLOOKUP(B79,DB!$D$4:$F$800,3,0),"")</f>
        <v/>
      </c>
      <c r="N79" s="200"/>
      <c r="O79" s="155" t="str">
        <f t="shared" si="34"/>
        <v>RON</v>
      </c>
      <c r="Q79" s="64" t="str">
        <f t="shared" si="35"/>
        <v/>
      </c>
      <c r="R79" s="64" t="str">
        <f t="shared" si="36"/>
        <v>RON</v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 t="str">
        <f t="shared" si="40"/>
        <v>-</v>
      </c>
      <c r="AE79" s="133" t="str">
        <f t="shared" si="41"/>
        <v>-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/>
      <c r="C80" s="117" t="str">
        <f>IF(B80&gt;1,VLOOKUP(B80,DB!$D$4:$E$800,2,0),"")</f>
        <v/>
      </c>
      <c r="D80" s="252"/>
      <c r="E80" s="229" t="b">
        <v>0</v>
      </c>
      <c r="F80" s="119"/>
      <c r="G80" s="192" t="b">
        <v>0</v>
      </c>
      <c r="H80" s="230"/>
      <c r="I80" s="122" t="str">
        <f>IF(K80&gt;1,VLOOKUP(K80,DB!$A$4:$B$500,2,0),"")</f>
        <v/>
      </c>
      <c r="J80" s="123" t="str">
        <f>IF(L80&gt;1,VLOOKUP(L80,DB!$A$4:$B$500,2,0),"")</f>
        <v/>
      </c>
      <c r="K80" s="124"/>
      <c r="L80" s="120"/>
      <c r="M80" s="115" t="str">
        <f>IF(B80&gt;1,VLOOKUP(B80,DB!$D$4:$F$800,3,0),"")</f>
        <v/>
      </c>
      <c r="N80" s="193"/>
      <c r="O80" s="128" t="str">
        <f t="shared" si="34"/>
        <v>RON</v>
      </c>
      <c r="Q80" s="64" t="str">
        <f t="shared" si="35"/>
        <v/>
      </c>
      <c r="R80" s="64" t="str">
        <f t="shared" si="36"/>
        <v>RON</v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 t="str">
        <f t="shared" si="40"/>
        <v>-</v>
      </c>
      <c r="AE80" s="133" t="str">
        <f t="shared" si="41"/>
        <v>-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/>
      <c r="C81" s="146" t="str">
        <f>IF(B81&gt;1,VLOOKUP(B81,DB!$D$4:$E$800,2,0),"")</f>
        <v/>
      </c>
      <c r="D81" s="259"/>
      <c r="E81" s="231" t="b">
        <v>0</v>
      </c>
      <c r="F81" s="148"/>
      <c r="G81" s="190" t="b">
        <v>0</v>
      </c>
      <c r="H81" s="228"/>
      <c r="I81" s="152" t="str">
        <f>IF(K81&gt;1,VLOOKUP(K81,DB!$A$4:$B$500,2,0),"")</f>
        <v/>
      </c>
      <c r="J81" s="153" t="str">
        <f>IF(L81&gt;1,VLOOKUP(L81,DB!$A$4:$B$500,2,0),"")</f>
        <v/>
      </c>
      <c r="K81" s="169"/>
      <c r="L81" s="150"/>
      <c r="M81" s="168" t="str">
        <f>IF(B81&gt;1,VLOOKUP(B81,DB!$D$4:$F$800,3,0),"")</f>
        <v/>
      </c>
      <c r="N81" s="211"/>
      <c r="O81" s="155" t="str">
        <f t="shared" si="34"/>
        <v>RON</v>
      </c>
      <c r="Q81" s="64" t="str">
        <f t="shared" si="35"/>
        <v/>
      </c>
      <c r="R81" s="64" t="str">
        <f t="shared" si="36"/>
        <v>RON</v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 t="str">
        <f t="shared" si="40"/>
        <v>-</v>
      </c>
      <c r="AE81" s="133" t="str">
        <f t="shared" si="41"/>
        <v>-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/>
      <c r="C82" s="117" t="str">
        <f>IF(B82&gt;1,VLOOKUP(B82,DB!$D$4:$E$800,2,0),"")</f>
        <v/>
      </c>
      <c r="D82" s="252"/>
      <c r="E82" s="229" t="b">
        <v>0</v>
      </c>
      <c r="F82" s="119"/>
      <c r="G82" s="192" t="b">
        <v>0</v>
      </c>
      <c r="H82" s="230"/>
      <c r="I82" s="122" t="str">
        <f>IF(K82&gt;1,VLOOKUP(K82,DB!$A$4:$B$500,2,0),"")</f>
        <v/>
      </c>
      <c r="J82" s="123" t="str">
        <f>IF(L82&gt;1,VLOOKUP(L82,DB!$A$4:$B$500,2,0),"")</f>
        <v/>
      </c>
      <c r="K82" s="124"/>
      <c r="L82" s="120"/>
      <c r="M82" s="115" t="str">
        <f>IF(B82&gt;1,VLOOKUP(B82,DB!$D$4:$F$800,3,0),"")</f>
        <v/>
      </c>
      <c r="N82" s="260"/>
      <c r="O82" s="128" t="str">
        <f t="shared" si="34"/>
        <v>RON</v>
      </c>
      <c r="Q82" s="64" t="str">
        <f t="shared" si="35"/>
        <v/>
      </c>
      <c r="R82" s="64" t="str">
        <f t="shared" si="36"/>
        <v>RON</v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 t="str">
        <f t="shared" si="40"/>
        <v>-</v>
      </c>
      <c r="AE82" s="133" t="str">
        <f t="shared" si="41"/>
        <v>-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/>
      <c r="C83" s="146" t="str">
        <f>IF(B83&gt;1,VLOOKUP(B83,DB!$D$4:$E$800,2,0),"")</f>
        <v/>
      </c>
      <c r="D83" s="259"/>
      <c r="E83" s="231" t="b">
        <v>0</v>
      </c>
      <c r="F83" s="148"/>
      <c r="G83" s="190" t="b">
        <v>0</v>
      </c>
      <c r="H83" s="228"/>
      <c r="I83" s="152" t="str">
        <f>IF(K83&gt;1,VLOOKUP(K83,DB!$A$4:$B$500,2,0),"")</f>
        <v/>
      </c>
      <c r="J83" s="153" t="str">
        <f>IF(L83&gt;1,VLOOKUP(L83,DB!$A$4:$B$500,2,0),"")</f>
        <v/>
      </c>
      <c r="K83" s="169"/>
      <c r="L83" s="150"/>
      <c r="M83" s="168" t="str">
        <f>IF(B83&gt;1,VLOOKUP(B83,DB!$D$4:$F$800,3,0),"")</f>
        <v/>
      </c>
      <c r="N83" s="200"/>
      <c r="O83" s="155" t="str">
        <f t="shared" si="34"/>
        <v>RON</v>
      </c>
      <c r="Q83" s="64" t="str">
        <f t="shared" si="35"/>
        <v/>
      </c>
      <c r="R83" s="64" t="str">
        <f t="shared" si="36"/>
        <v>RON</v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 t="str">
        <f t="shared" si="40"/>
        <v>-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/>
      <c r="C84" s="117" t="str">
        <f>IF(B84&gt;1,VLOOKUP(B84,DB!$D$4:$E$800,2,0),"")</f>
        <v/>
      </c>
      <c r="D84" s="252"/>
      <c r="E84" s="229" t="b">
        <v>0</v>
      </c>
      <c r="F84" s="119"/>
      <c r="G84" s="192" t="b">
        <v>0</v>
      </c>
      <c r="H84" s="230"/>
      <c r="I84" s="122" t="str">
        <f>IF(K84&gt;1,VLOOKUP(K84,DB!$A$4:$B$500,2,0),"")</f>
        <v/>
      </c>
      <c r="J84" s="123" t="str">
        <f>IF(L84&gt;1,VLOOKUP(L84,DB!$A$4:$B$500,2,0),"")</f>
        <v/>
      </c>
      <c r="K84" s="124"/>
      <c r="L84" s="120"/>
      <c r="M84" s="115" t="str">
        <f>IF(B84&gt;1,VLOOKUP(B84,DB!$D$4:$F$800,3,0),"")</f>
        <v/>
      </c>
      <c r="N84" s="220"/>
      <c r="O84" s="128" t="str">
        <f t="shared" si="34"/>
        <v>RON</v>
      </c>
      <c r="Q84" s="64" t="str">
        <f t="shared" si="35"/>
        <v/>
      </c>
      <c r="R84" s="64" t="str">
        <f t="shared" si="36"/>
        <v>RON</v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 t="str">
        <f t="shared" si="40"/>
        <v>-</v>
      </c>
      <c r="AE84" s="133" t="str">
        <f t="shared" si="41"/>
        <v>-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/>
      <c r="C85" s="146" t="str">
        <f>IF(B85&gt;1,VLOOKUP(B85,DB!$D$4:$E$800,2,0),"")</f>
        <v/>
      </c>
      <c r="D85" s="259"/>
      <c r="E85" s="231" t="b">
        <v>0</v>
      </c>
      <c r="F85" s="148"/>
      <c r="G85" s="190" t="b">
        <v>0</v>
      </c>
      <c r="H85" s="228"/>
      <c r="I85" s="152" t="str">
        <f>IF(K85&gt;1,VLOOKUP(K85,DB!$A$4:$B$500,2,0),"")</f>
        <v/>
      </c>
      <c r="J85" s="153" t="str">
        <f>IF(L85&gt;1,VLOOKUP(L85,DB!$A$4:$B$500,2,0),"")</f>
        <v/>
      </c>
      <c r="K85" s="169"/>
      <c r="L85" s="150"/>
      <c r="M85" s="168" t="str">
        <f>IF(B85&gt;1,VLOOKUP(B85,DB!$D$4:$F$800,3,0),"")</f>
        <v/>
      </c>
      <c r="N85" s="211"/>
      <c r="O85" s="155" t="str">
        <f t="shared" si="34"/>
        <v>RON</v>
      </c>
      <c r="Q85" s="64" t="str">
        <f t="shared" si="35"/>
        <v/>
      </c>
      <c r="R85" s="64" t="str">
        <f t="shared" si="36"/>
        <v>RON</v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 t="str">
        <f t="shared" si="40"/>
        <v>-</v>
      </c>
      <c r="AE85" s="133" t="str">
        <f t="shared" si="41"/>
        <v>-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/>
      <c r="C86" s="117" t="str">
        <f>IF(B86&gt;1,VLOOKUP(B86,DB!$D$4:$E$800,2,0),"")</f>
        <v/>
      </c>
      <c r="D86" s="252"/>
      <c r="E86" s="229" t="b">
        <v>0</v>
      </c>
      <c r="F86" s="119"/>
      <c r="G86" s="192" t="b">
        <v>0</v>
      </c>
      <c r="H86" s="230"/>
      <c r="I86" s="122" t="str">
        <f>IF(K86&gt;1,VLOOKUP(K86,DB!$A$4:$B$500,2,0),"")</f>
        <v/>
      </c>
      <c r="J86" s="123" t="str">
        <f>IF(L86&gt;1,VLOOKUP(L86,DB!$A$4:$B$500,2,0),"")</f>
        <v/>
      </c>
      <c r="K86" s="124"/>
      <c r="L86" s="120"/>
      <c r="M86" s="115" t="str">
        <f>IF(B86&gt;1,VLOOKUP(B86,DB!$D$4:$F$800,3,0),"")</f>
        <v/>
      </c>
      <c r="N86" s="193"/>
      <c r="O86" s="128" t="str">
        <f t="shared" si="34"/>
        <v>RON</v>
      </c>
      <c r="Q86" s="64" t="str">
        <f t="shared" si="35"/>
        <v/>
      </c>
      <c r="R86" s="64" t="str">
        <f t="shared" si="36"/>
        <v>RON</v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 t="str">
        <f t="shared" si="40"/>
        <v>-</v>
      </c>
      <c r="AE86" s="133" t="str">
        <f t="shared" si="41"/>
        <v>-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/>
      <c r="C87" s="146" t="str">
        <f>IF(B87&gt;1,VLOOKUP(B87,DB!$D$4:$E$800,2,0),"")</f>
        <v/>
      </c>
      <c r="D87" s="259"/>
      <c r="E87" s="231" t="b">
        <v>0</v>
      </c>
      <c r="F87" s="148"/>
      <c r="G87" s="190" t="b">
        <v>0</v>
      </c>
      <c r="H87" s="228"/>
      <c r="I87" s="152" t="str">
        <f>IF(K87&gt;1,VLOOKUP(K87,DB!$A$4:$B$500,2,0),"")</f>
        <v/>
      </c>
      <c r="J87" s="153" t="str">
        <f>IF(L87&gt;1,VLOOKUP(L87,DB!$A$4:$B$500,2,0),"")</f>
        <v/>
      </c>
      <c r="K87" s="169"/>
      <c r="L87" s="150"/>
      <c r="M87" s="168" t="str">
        <f>IF(B87&gt;1,VLOOKUP(B87,DB!$D$4:$F$800,3,0),"")</f>
        <v/>
      </c>
      <c r="N87" s="211"/>
      <c r="O87" s="155" t="str">
        <f t="shared" si="34"/>
        <v>RON</v>
      </c>
      <c r="Q87" s="64" t="str">
        <f t="shared" si="35"/>
        <v/>
      </c>
      <c r="R87" s="64" t="str">
        <f t="shared" si="36"/>
        <v>RON</v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 t="str">
        <f t="shared" si="40"/>
        <v>-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/>
      <c r="C88" s="117" t="str">
        <f>IF(B88&gt;1,VLOOKUP(B88,DB!$D$4:$E$800,2,0),"")</f>
        <v/>
      </c>
      <c r="D88" s="264"/>
      <c r="E88" s="232" t="b">
        <v>0</v>
      </c>
      <c r="F88" s="233"/>
      <c r="G88" s="234" t="b">
        <v>0</v>
      </c>
      <c r="H88" s="235"/>
      <c r="I88" s="122" t="str">
        <f>IF(K88&gt;1,VLOOKUP(K88,DB!$A$4:$B$500,2,0),"")</f>
        <v/>
      </c>
      <c r="J88" s="123" t="str">
        <f>IF(L88&gt;1,VLOOKUP(L88,DB!$A$4:$B$500,2,0),"")</f>
        <v/>
      </c>
      <c r="K88" s="236"/>
      <c r="L88" s="227"/>
      <c r="M88" s="115" t="str">
        <f>IF(B88&gt;1,VLOOKUP(B88,DB!$D$4:$F$800,3,0),"")</f>
        <v/>
      </c>
      <c r="N88" s="265"/>
      <c r="O88" s="128" t="str">
        <f t="shared" si="34"/>
        <v>RON</v>
      </c>
      <c r="Q88" s="64" t="str">
        <f t="shared" si="35"/>
        <v/>
      </c>
      <c r="R88" s="64" t="str">
        <f t="shared" si="36"/>
        <v>RON</v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 t="str">
        <f t="shared" si="40"/>
        <v>-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/>
      <c r="C89" s="146" t="str">
        <f>IF(B89&gt;1,VLOOKUP(B89,DB!$D$4:$E$800,2,0),"")</f>
        <v/>
      </c>
      <c r="D89" s="259"/>
      <c r="E89" s="231" t="b">
        <v>0</v>
      </c>
      <c r="F89" s="148"/>
      <c r="G89" s="190" t="b">
        <v>0</v>
      </c>
      <c r="H89" s="228"/>
      <c r="I89" s="152" t="str">
        <f>IF(K89&gt;1,VLOOKUP(K89,DB!$A$4:$B$500,2,0),"")</f>
        <v/>
      </c>
      <c r="J89" s="153" t="str">
        <f>IF(L89&gt;1,VLOOKUP(L89,DB!$A$4:$B$500,2,0),"")</f>
        <v/>
      </c>
      <c r="K89" s="169"/>
      <c r="L89" s="150"/>
      <c r="M89" s="168" t="str">
        <f>IF(B89&gt;1,VLOOKUP(B89,DB!$D$4:$F$800,3,0),"")</f>
        <v/>
      </c>
      <c r="N89" s="200"/>
      <c r="O89" s="155" t="str">
        <f t="shared" si="34"/>
        <v>RON</v>
      </c>
      <c r="Q89" s="64" t="str">
        <f t="shared" si="35"/>
        <v/>
      </c>
      <c r="R89" s="64" t="str">
        <f t="shared" si="36"/>
        <v>RON</v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 t="str">
        <f t="shared" si="40"/>
        <v>-</v>
      </c>
      <c r="AE89" s="133" t="str">
        <f t="shared" si="41"/>
        <v>-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/>
      <c r="C90" s="117" t="str">
        <f>IF(B90&gt;1,VLOOKUP(B90,DB!$D$4:$E$800,2,0),"")</f>
        <v/>
      </c>
      <c r="D90" s="252"/>
      <c r="E90" s="229" t="b">
        <v>0</v>
      </c>
      <c r="F90" s="119"/>
      <c r="G90" s="192" t="b">
        <v>0</v>
      </c>
      <c r="H90" s="230"/>
      <c r="I90" s="122" t="str">
        <f>IF(K90&gt;1,VLOOKUP(K90,DB!$A$4:$B$500,2,0),"")</f>
        <v/>
      </c>
      <c r="J90" s="123" t="str">
        <f>IF(L90&gt;1,VLOOKUP(L90,DB!$A$4:$B$500,2,0),"")</f>
        <v/>
      </c>
      <c r="K90" s="124"/>
      <c r="L90" s="120"/>
      <c r="M90" s="115" t="str">
        <f>IF(B90&gt;1,VLOOKUP(B90,DB!$D$4:$F$800,3,0),"")</f>
        <v/>
      </c>
      <c r="N90" s="193"/>
      <c r="O90" s="128" t="str">
        <f t="shared" si="34"/>
        <v>RON</v>
      </c>
      <c r="Q90" s="64" t="str">
        <f t="shared" si="35"/>
        <v/>
      </c>
      <c r="R90" s="64" t="str">
        <f t="shared" si="36"/>
        <v>RON</v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 t="str">
        <f t="shared" si="40"/>
        <v>-</v>
      </c>
      <c r="AE90" s="133" t="str">
        <f t="shared" si="41"/>
        <v>-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/>
      <c r="C91" s="146" t="str">
        <f>IF(B91&gt;1,VLOOKUP(B91,DB!$D$4:$E$800,2,0),"")</f>
        <v/>
      </c>
      <c r="D91" s="259"/>
      <c r="E91" s="231" t="b">
        <v>0</v>
      </c>
      <c r="F91" s="148"/>
      <c r="G91" s="190" t="b">
        <v>0</v>
      </c>
      <c r="H91" s="228"/>
      <c r="I91" s="152" t="str">
        <f>IF(K91&gt;1,VLOOKUP(K91,DB!$A$4:$B$500,2,0),"")</f>
        <v/>
      </c>
      <c r="J91" s="153" t="str">
        <f>IF(L91&gt;1,VLOOKUP(L91,DB!$A$4:$B$500,2,0),"")</f>
        <v/>
      </c>
      <c r="K91" s="169"/>
      <c r="L91" s="150"/>
      <c r="M91" s="168" t="str">
        <f>IF(B91&gt;1,VLOOKUP(B91,DB!$D$4:$F$800,3,0),"")</f>
        <v/>
      </c>
      <c r="N91" s="200"/>
      <c r="O91" s="155" t="str">
        <f t="shared" si="34"/>
        <v>RON</v>
      </c>
      <c r="Q91" s="64" t="str">
        <f t="shared" si="35"/>
        <v/>
      </c>
      <c r="R91" s="64" t="str">
        <f t="shared" si="36"/>
        <v>RON</v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 t="str">
        <f t="shared" si="40"/>
        <v>-</v>
      </c>
      <c r="AE91" s="133" t="str">
        <f t="shared" si="41"/>
        <v>-</v>
      </c>
    </row>
    <row r="92">
      <c r="A92" s="115">
        <v>75.0</v>
      </c>
      <c r="B92" s="115"/>
      <c r="C92" s="117" t="str">
        <f>IF(B92&gt;1,VLOOKUP(B92,DB!$D$4:$E$800,2,0),"")</f>
        <v/>
      </c>
      <c r="D92" s="252"/>
      <c r="E92" s="229" t="b">
        <v>0</v>
      </c>
      <c r="F92" s="119"/>
      <c r="G92" s="192" t="b">
        <v>0</v>
      </c>
      <c r="H92" s="230"/>
      <c r="I92" s="122" t="str">
        <f>IF(K92&gt;1,VLOOKUP(K92,DB!$A$4:$B$500,2,0),"")</f>
        <v/>
      </c>
      <c r="J92" s="123" t="str">
        <f>IF(L92&gt;1,VLOOKUP(L92,DB!$A$4:$B$500,2,0),"")</f>
        <v/>
      </c>
      <c r="K92" s="124"/>
      <c r="L92" s="120"/>
      <c r="M92" s="115" t="str">
        <f>IF(B92&gt;1,VLOOKUP(B92,DB!$D$4:$F$800,3,0),"")</f>
        <v/>
      </c>
      <c r="N92" s="220"/>
      <c r="O92" s="128" t="str">
        <f t="shared" si="34"/>
        <v>RON</v>
      </c>
      <c r="Q92" s="64" t="str">
        <f t="shared" si="35"/>
        <v/>
      </c>
      <c r="R92" s="64" t="str">
        <f t="shared" si="36"/>
        <v>RON</v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 t="str">
        <f t="shared" si="40"/>
        <v>-</v>
      </c>
      <c r="AE92" s="133" t="str">
        <f t="shared" si="41"/>
        <v>-</v>
      </c>
    </row>
    <row r="93">
      <c r="A93" s="168">
        <v>76.0</v>
      </c>
      <c r="B93" s="168"/>
      <c r="C93" s="146" t="str">
        <f>IF(B93&gt;1,VLOOKUP(B93,DB!$D$4:$E$800,2,0),"")</f>
        <v/>
      </c>
      <c r="D93" s="259"/>
      <c r="E93" s="231" t="b">
        <v>0</v>
      </c>
      <c r="F93" s="148"/>
      <c r="G93" s="190" t="b">
        <v>0</v>
      </c>
      <c r="H93" s="228"/>
      <c r="I93" s="152" t="str">
        <f>IF(K93&gt;1,VLOOKUP(K93,DB!$A$4:$B$500,2,0),"")</f>
        <v/>
      </c>
      <c r="J93" s="153" t="str">
        <f>IF(L93&gt;1,VLOOKUP(L93,DB!$A$4:$B$500,2,0),"")</f>
        <v/>
      </c>
      <c r="K93" s="169"/>
      <c r="L93" s="150"/>
      <c r="M93" s="168" t="str">
        <f>IF(B93&gt;1,VLOOKUP(B93,DB!$D$4:$F$800,3,0),"")</f>
        <v/>
      </c>
      <c r="N93" s="200"/>
      <c r="O93" s="155" t="str">
        <f t="shared" si="34"/>
        <v>RON</v>
      </c>
      <c r="Q93" s="64" t="str">
        <f t="shared" si="35"/>
        <v/>
      </c>
      <c r="R93" s="64" t="str">
        <f t="shared" si="36"/>
        <v>RON</v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 t="str">
        <f t="shared" si="40"/>
        <v>-</v>
      </c>
      <c r="AE93" s="133" t="str">
        <f t="shared" si="41"/>
        <v>-</v>
      </c>
    </row>
    <row r="94">
      <c r="A94" s="115">
        <v>77.0</v>
      </c>
      <c r="B94" s="115"/>
      <c r="C94" s="117" t="str">
        <f>IF(B94&gt;1,VLOOKUP(B94,DB!$D$4:$E$800,2,0),"")</f>
        <v/>
      </c>
      <c r="D94" s="252"/>
      <c r="E94" s="229" t="b">
        <v>0</v>
      </c>
      <c r="F94" s="119"/>
      <c r="G94" s="192" t="b">
        <v>0</v>
      </c>
      <c r="H94" s="230"/>
      <c r="I94" s="122" t="str">
        <f>IF(K94&gt;1,VLOOKUP(K94,DB!$A$4:$B$500,2,0),"")</f>
        <v/>
      </c>
      <c r="J94" s="123" t="str">
        <f>IF(L94&gt;1,VLOOKUP(L94,DB!$A$4:$B$500,2,0),"")</f>
        <v/>
      </c>
      <c r="K94" s="124"/>
      <c r="L94" s="120"/>
      <c r="M94" s="115" t="str">
        <f>IF(B94&gt;1,VLOOKUP(B94,DB!$D$4:$F$800,3,0),"")</f>
        <v/>
      </c>
      <c r="N94" s="193"/>
      <c r="O94" s="128" t="str">
        <f t="shared" si="34"/>
        <v>RON</v>
      </c>
      <c r="Q94" s="64" t="str">
        <f t="shared" si="35"/>
        <v/>
      </c>
      <c r="R94" s="64" t="str">
        <f t="shared" si="36"/>
        <v>RON</v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 t="str">
        <f t="shared" si="40"/>
        <v>-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/>
      <c r="C95" s="146" t="str">
        <f>IF(B95&gt;1,VLOOKUP(B95,DB!$D$4:$E$800,2,0),"")</f>
        <v/>
      </c>
      <c r="D95" s="259"/>
      <c r="E95" s="231" t="b">
        <v>0</v>
      </c>
      <c r="F95" s="148"/>
      <c r="G95" s="190" t="b">
        <v>0</v>
      </c>
      <c r="H95" s="228"/>
      <c r="I95" s="152" t="str">
        <f>IF(K95&gt;1,VLOOKUP(K95,DB!$A$4:$B$500,2,0),"")</f>
        <v/>
      </c>
      <c r="J95" s="153" t="str">
        <f>IF(L95&gt;1,VLOOKUP(L95,DB!$A$4:$B$500,2,0),"")</f>
        <v/>
      </c>
      <c r="K95" s="169"/>
      <c r="L95" s="150"/>
      <c r="M95" s="168" t="str">
        <f>IF(B95&gt;1,VLOOKUP(B95,DB!$D$4:$F$800,3,0),"")</f>
        <v/>
      </c>
      <c r="N95" s="200"/>
      <c r="O95" s="155" t="str">
        <f t="shared" si="34"/>
        <v>RON</v>
      </c>
      <c r="Q95" s="64" t="str">
        <f t="shared" si="35"/>
        <v/>
      </c>
      <c r="R95" s="64" t="str">
        <f t="shared" si="36"/>
        <v>RON</v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 t="str">
        <f t="shared" si="40"/>
        <v>-</v>
      </c>
      <c r="AE95" s="133" t="str">
        <f t="shared" si="41"/>
        <v>-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/>
      <c r="C96" s="117" t="str">
        <f>IF(B96&gt;1,VLOOKUP(B96,DB!$D$4:$E$800,2,0),"")</f>
        <v/>
      </c>
      <c r="D96" s="252"/>
      <c r="E96" s="229" t="b">
        <v>0</v>
      </c>
      <c r="F96" s="119"/>
      <c r="G96" s="192" t="b">
        <v>0</v>
      </c>
      <c r="H96" s="230"/>
      <c r="I96" s="122" t="str">
        <f>IF(K96&gt;1,VLOOKUP(K96,DB!$A$4:$B$500,2,0),"")</f>
        <v/>
      </c>
      <c r="J96" s="123" t="str">
        <f>IF(L96&gt;1,VLOOKUP(L96,DB!$A$4:$B$500,2,0),"")</f>
        <v/>
      </c>
      <c r="K96" s="124"/>
      <c r="L96" s="120"/>
      <c r="M96" s="115" t="str">
        <f>IF(B96&gt;1,VLOOKUP(B96,DB!$D$4:$F$800,3,0),"")</f>
        <v/>
      </c>
      <c r="N96" s="220"/>
      <c r="O96" s="128" t="str">
        <f t="shared" si="34"/>
        <v>RON</v>
      </c>
      <c r="Q96" s="64" t="str">
        <f t="shared" si="35"/>
        <v/>
      </c>
      <c r="R96" s="64" t="str">
        <f t="shared" si="36"/>
        <v>RON</v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 t="str">
        <f t="shared" si="40"/>
        <v>-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/>
      <c r="C97" s="146" t="str">
        <f>IF(B97&gt;1,VLOOKUP(B97,DB!$D$4:$E$800,2,0),"")</f>
        <v/>
      </c>
      <c r="D97" s="259"/>
      <c r="E97" s="231" t="b">
        <v>0</v>
      </c>
      <c r="F97" s="148"/>
      <c r="G97" s="190" t="b">
        <v>0</v>
      </c>
      <c r="H97" s="228"/>
      <c r="I97" s="152" t="str">
        <f>IF(K97&gt;1,VLOOKUP(K97,DB!$A$4:$B$500,2,0),"")</f>
        <v/>
      </c>
      <c r="J97" s="153" t="str">
        <f>IF(L97&gt;1,VLOOKUP(L97,DB!$A$4:$B$500,2,0),"")</f>
        <v/>
      </c>
      <c r="K97" s="169"/>
      <c r="L97" s="150"/>
      <c r="M97" s="168" t="str">
        <f>IF(B97&gt;1,VLOOKUP(B97,DB!$D$4:$F$800,3,0),"")</f>
        <v/>
      </c>
      <c r="N97" s="200"/>
      <c r="O97" s="155" t="str">
        <f t="shared" si="34"/>
        <v>RON</v>
      </c>
      <c r="Q97" s="64" t="str">
        <f t="shared" si="35"/>
        <v/>
      </c>
      <c r="R97" s="64" t="str">
        <f t="shared" si="36"/>
        <v>RON</v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 t="str">
        <f t="shared" si="40"/>
        <v>-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/>
      <c r="C98" s="117" t="str">
        <f>IF(B98&gt;1,VLOOKUP(B98,DB!$D$4:$E$800,2,0),"")</f>
        <v/>
      </c>
      <c r="D98" s="252"/>
      <c r="E98" s="229" t="b">
        <v>0</v>
      </c>
      <c r="F98" s="119"/>
      <c r="G98" s="192" t="b">
        <v>0</v>
      </c>
      <c r="H98" s="230"/>
      <c r="I98" s="122" t="str">
        <f>IF(K98&gt;1,VLOOKUP(K98,DB!$A$4:$B$500,2,0),"")</f>
        <v/>
      </c>
      <c r="J98" s="123" t="str">
        <f>IF(L98&gt;1,VLOOKUP(L98,DB!$A$4:$B$500,2,0),"")</f>
        <v/>
      </c>
      <c r="K98" s="124"/>
      <c r="L98" s="120"/>
      <c r="M98" s="115" t="str">
        <f>IF(B98&gt;1,VLOOKUP(B98,DB!$D$4:$F$800,3,0),"")</f>
        <v/>
      </c>
      <c r="N98" s="193"/>
      <c r="O98" s="128" t="str">
        <f t="shared" si="34"/>
        <v>RON</v>
      </c>
      <c r="Q98" s="64" t="str">
        <f t="shared" si="35"/>
        <v/>
      </c>
      <c r="R98" s="64" t="str">
        <f t="shared" si="36"/>
        <v>RON</v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 t="str">
        <f t="shared" si="40"/>
        <v>-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/>
      <c r="C99" s="146" t="str">
        <f>IF(B99&gt;1,VLOOKUP(B99,DB!$D$4:$E$800,2,0),"")</f>
        <v/>
      </c>
      <c r="D99" s="259"/>
      <c r="E99" s="231" t="b">
        <v>0</v>
      </c>
      <c r="F99" s="148"/>
      <c r="G99" s="190" t="b">
        <v>0</v>
      </c>
      <c r="H99" s="228"/>
      <c r="I99" s="152" t="str">
        <f>IF(K99&gt;1,VLOOKUP(K99,DB!$A$4:$B$500,2,0),"")</f>
        <v/>
      </c>
      <c r="J99" s="153" t="str">
        <f>IF(L99&gt;1,VLOOKUP(L99,DB!$A$4:$B$500,2,0),"")</f>
        <v/>
      </c>
      <c r="K99" s="169"/>
      <c r="L99" s="150"/>
      <c r="M99" s="168" t="str">
        <f>IF(B99&gt;1,VLOOKUP(B99,DB!$D$4:$F$800,3,0),"")</f>
        <v/>
      </c>
      <c r="N99" s="211"/>
      <c r="O99" s="155" t="str">
        <f t="shared" si="34"/>
        <v>RON</v>
      </c>
      <c r="Q99" s="64" t="str">
        <f t="shared" si="35"/>
        <v/>
      </c>
      <c r="R99" s="64" t="str">
        <f t="shared" si="36"/>
        <v>RON</v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 t="str">
        <f t="shared" si="40"/>
        <v>-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/>
      <c r="C100" s="117" t="str">
        <f>IF(B100&gt;1,VLOOKUP(B100,DB!$D$4:$E$800,2,0),"")</f>
        <v/>
      </c>
      <c r="D100" s="252"/>
      <c r="E100" s="229" t="b">
        <v>0</v>
      </c>
      <c r="F100" s="119"/>
      <c r="G100" s="192" t="b">
        <v>0</v>
      </c>
      <c r="H100" s="230"/>
      <c r="I100" s="122" t="str">
        <f>IF(K100&gt;1,VLOOKUP(K100,DB!$A$4:$B$500,2,0),"")</f>
        <v/>
      </c>
      <c r="J100" s="123" t="str">
        <f>IF(L100&gt;1,VLOOKUP(L100,DB!$A$4:$B$500,2,0),"")</f>
        <v/>
      </c>
      <c r="K100" s="124"/>
      <c r="L100" s="120"/>
      <c r="M100" s="115" t="str">
        <f>IF(B100&gt;1,VLOOKUP(B100,DB!$D$4:$F$800,3,0),"")</f>
        <v/>
      </c>
      <c r="N100" s="220"/>
      <c r="O100" s="128" t="str">
        <f t="shared" si="34"/>
        <v>RON</v>
      </c>
      <c r="Q100" s="64" t="str">
        <f t="shared" si="35"/>
        <v/>
      </c>
      <c r="R100" s="64" t="str">
        <f t="shared" si="36"/>
        <v>RON</v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 t="str">
        <f t="shared" si="40"/>
        <v>-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/>
      <c r="C101" s="146" t="str">
        <f>IF(B101&gt;1,VLOOKUP(B101,DB!$D$4:$E$800,2,0),"")</f>
        <v/>
      </c>
      <c r="D101" s="259"/>
      <c r="E101" s="231" t="b">
        <v>0</v>
      </c>
      <c r="F101" s="148"/>
      <c r="G101" s="190" t="b">
        <v>0</v>
      </c>
      <c r="H101" s="228"/>
      <c r="I101" s="152" t="str">
        <f>IF(K101&gt;1,VLOOKUP(K101,DB!$A$4:$B$500,2,0),"")</f>
        <v/>
      </c>
      <c r="J101" s="153" t="str">
        <f>IF(L101&gt;1,VLOOKUP(L101,DB!$A$4:$B$500,2,0),"")</f>
        <v/>
      </c>
      <c r="K101" s="169"/>
      <c r="L101" s="150"/>
      <c r="M101" s="168" t="str">
        <f>IF(B101&gt;1,VLOOKUP(B101,DB!$D$4:$F$800,3,0),"")</f>
        <v/>
      </c>
      <c r="N101" s="211"/>
      <c r="O101" s="155" t="str">
        <f t="shared" si="34"/>
        <v>RON</v>
      </c>
      <c r="Q101" s="64" t="str">
        <f t="shared" si="35"/>
        <v/>
      </c>
      <c r="R101" s="64" t="str">
        <f t="shared" si="36"/>
        <v>RON</v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 t="str">
        <f t="shared" si="40"/>
        <v>-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/>
      <c r="C102" s="117" t="str">
        <f>IF(B102&gt;1,VLOOKUP(B102,DB!$D$4:$E$800,2,0),"")</f>
        <v/>
      </c>
      <c r="D102" s="252"/>
      <c r="E102" s="229" t="b">
        <v>0</v>
      </c>
      <c r="F102" s="119"/>
      <c r="G102" s="192" t="b">
        <v>0</v>
      </c>
      <c r="H102" s="230"/>
      <c r="I102" s="122" t="str">
        <f>IF(K102&gt;1,VLOOKUP(K102,DB!$A$4:$B$500,2,0),"")</f>
        <v/>
      </c>
      <c r="J102" s="123" t="str">
        <f>IF(L102&gt;1,VLOOKUP(L102,DB!$A$4:$B$500,2,0),"")</f>
        <v/>
      </c>
      <c r="K102" s="124"/>
      <c r="L102" s="120"/>
      <c r="M102" s="115" t="str">
        <f>IF(B102&gt;1,VLOOKUP(B102,DB!$D$4:$F$800,3,0),"")</f>
        <v/>
      </c>
      <c r="N102" s="193"/>
      <c r="O102" s="128" t="str">
        <f t="shared" si="34"/>
        <v>RON</v>
      </c>
      <c r="Q102" s="64" t="str">
        <f t="shared" si="35"/>
        <v/>
      </c>
      <c r="R102" s="64" t="str">
        <f t="shared" si="36"/>
        <v>RON</v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 t="str">
        <f t="shared" si="40"/>
        <v>-</v>
      </c>
      <c r="AE102" s="133" t="str">
        <f t="shared" si="41"/>
        <v>-</v>
      </c>
    </row>
    <row r="103">
      <c r="A103" s="168">
        <v>86.0</v>
      </c>
      <c r="B103" s="168"/>
      <c r="C103" s="146" t="str">
        <f>IF(B103&gt;1,VLOOKUP(B103,DB!$D$4:$E$800,2,0),"")</f>
        <v/>
      </c>
      <c r="D103" s="259"/>
      <c r="E103" s="231" t="b">
        <v>0</v>
      </c>
      <c r="F103" s="148"/>
      <c r="G103" s="190" t="b">
        <v>0</v>
      </c>
      <c r="H103" s="228"/>
      <c r="I103" s="152" t="str">
        <f>IF(K103&gt;1,VLOOKUP(K103,DB!$A$4:$B$500,2,0),"")</f>
        <v/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/>
      </c>
      <c r="N103" s="200"/>
      <c r="O103" s="155" t="str">
        <f t="shared" si="34"/>
        <v>RON</v>
      </c>
      <c r="Q103" s="64" t="str">
        <f t="shared" si="35"/>
        <v/>
      </c>
      <c r="R103" s="64" t="str">
        <f t="shared" si="36"/>
        <v>RON</v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Z102-'28'!Z102</f>
        <v>0</v>
      </c>
      <c r="AC103" s="133"/>
      <c r="AD103" s="133" t="str">
        <f t="shared" si="40"/>
        <v>-</v>
      </c>
      <c r="AE103" s="133" t="str">
        <f t="shared" si="41"/>
        <v>-</v>
      </c>
    </row>
    <row r="104">
      <c r="A104" s="115">
        <v>87.0</v>
      </c>
      <c r="B104" s="115"/>
      <c r="C104" s="117" t="str">
        <f>IF(B104&gt;1,VLOOKUP(B104,DB!$D$4:$E$800,2,0),"")</f>
        <v/>
      </c>
      <c r="D104" s="252"/>
      <c r="E104" s="229" t="b">
        <v>0</v>
      </c>
      <c r="F104" s="119"/>
      <c r="G104" s="192" t="b">
        <v>0</v>
      </c>
      <c r="H104" s="230"/>
      <c r="I104" s="122" t="str">
        <f>IF(K104&gt;1,VLOOKUP(K104,DB!$A$4:$B$500,2,0),"")</f>
        <v/>
      </c>
      <c r="J104" s="123" t="str">
        <f>IF(L104&gt;1,VLOOKUP(L104,DB!$A$4:$B$500,2,0),"")</f>
        <v/>
      </c>
      <c r="K104" s="124"/>
      <c r="L104" s="120"/>
      <c r="M104" s="115" t="str">
        <f>IF(B104&gt;1,VLOOKUP(B104,DB!$D$4:$F$800,3,0),"")</f>
        <v/>
      </c>
      <c r="N104" s="193"/>
      <c r="O104" s="128" t="str">
        <f t="shared" si="34"/>
        <v>RON</v>
      </c>
      <c r="Q104" s="64" t="str">
        <f t="shared" si="35"/>
        <v/>
      </c>
      <c r="R104" s="64" t="str">
        <f t="shared" si="36"/>
        <v>RON</v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 t="str">
        <f t="shared" si="40"/>
        <v>-</v>
      </c>
      <c r="AE104" s="133" t="str">
        <f t="shared" si="41"/>
        <v>-</v>
      </c>
    </row>
    <row r="105">
      <c r="A105" s="168">
        <v>88.0</v>
      </c>
      <c r="B105" s="168"/>
      <c r="C105" s="146" t="str">
        <f>IF(B105&gt;1,VLOOKUP(B105,DB!$D$4:$E$800,2,0),"")</f>
        <v/>
      </c>
      <c r="D105" s="259"/>
      <c r="E105" s="231" t="b">
        <v>0</v>
      </c>
      <c r="F105" s="148"/>
      <c r="G105" s="190" t="b">
        <v>0</v>
      </c>
      <c r="H105" s="228"/>
      <c r="I105" s="152" t="str">
        <f>IF(K105&gt;1,VLOOKUP(K105,DB!$A$4:$B$500,2,0),"")</f>
        <v/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/>
      </c>
      <c r="N105" s="200"/>
      <c r="O105" s="155" t="str">
        <f t="shared" si="34"/>
        <v>RON</v>
      </c>
      <c r="Q105" s="64" t="str">
        <f t="shared" si="35"/>
        <v/>
      </c>
      <c r="R105" s="64" t="str">
        <f t="shared" si="36"/>
        <v>RON</v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 t="str">
        <f t="shared" si="40"/>
        <v>-</v>
      </c>
      <c r="AE105" s="133" t="str">
        <f t="shared" si="41"/>
        <v>-</v>
      </c>
    </row>
    <row r="106">
      <c r="A106" s="115">
        <v>89.0</v>
      </c>
      <c r="B106" s="115"/>
      <c r="C106" s="117" t="str">
        <f>IF(B106&gt;1,VLOOKUP(B106,DB!$D$4:$E$800,2,0),"")</f>
        <v/>
      </c>
      <c r="D106" s="252"/>
      <c r="E106" s="229" t="b">
        <v>0</v>
      </c>
      <c r="F106" s="119"/>
      <c r="G106" s="192" t="b">
        <v>0</v>
      </c>
      <c r="H106" s="230"/>
      <c r="I106" s="122" t="str">
        <f>IF(K106&gt;1,VLOOKUP(K106,DB!$A$4:$B$500,2,0),"")</f>
        <v/>
      </c>
      <c r="J106" s="123" t="str">
        <f>IF(L106&gt;1,VLOOKUP(L106,DB!$A$4:$B$500,2,0),"")</f>
        <v/>
      </c>
      <c r="K106" s="124"/>
      <c r="L106" s="120"/>
      <c r="M106" s="115" t="str">
        <f>IF(B106&gt;1,VLOOKUP(B106,DB!$D$4:$F$800,3,0),"")</f>
        <v/>
      </c>
      <c r="N106" s="220"/>
      <c r="O106" s="128" t="str">
        <f t="shared" si="34"/>
        <v>RON</v>
      </c>
      <c r="Q106" s="64" t="str">
        <f t="shared" si="35"/>
        <v/>
      </c>
      <c r="R106" s="64" t="str">
        <f t="shared" si="36"/>
        <v>RON</v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 t="str">
        <f t="shared" si="40"/>
        <v>-</v>
      </c>
      <c r="AE106" s="133" t="str">
        <f t="shared" si="41"/>
        <v>-</v>
      </c>
    </row>
    <row r="107">
      <c r="A107" s="168">
        <v>90.0</v>
      </c>
      <c r="B107" s="168"/>
      <c r="C107" s="146" t="str">
        <f>IF(B107&gt;1,VLOOKUP(B107,DB!$D$4:$E$800,2,0),"")</f>
        <v/>
      </c>
      <c r="D107" s="259"/>
      <c r="E107" s="231" t="b">
        <v>0</v>
      </c>
      <c r="F107" s="148"/>
      <c r="G107" s="190" t="b">
        <v>0</v>
      </c>
      <c r="H107" s="228"/>
      <c r="I107" s="152" t="str">
        <f>IF(K107&gt;1,VLOOKUP(K107,DB!$A$4:$B$500,2,0),"")</f>
        <v/>
      </c>
      <c r="J107" s="153" t="str">
        <f>IF(L107&gt;1,VLOOKUP(L107,DB!$A$4:$B$500,2,0),"")</f>
        <v/>
      </c>
      <c r="K107" s="169"/>
      <c r="L107" s="150"/>
      <c r="M107" s="168" t="str">
        <f>IF(B107&gt;1,VLOOKUP(B107,DB!$D$4:$F$800,3,0),"")</f>
        <v/>
      </c>
      <c r="N107" s="211"/>
      <c r="O107" s="155" t="str">
        <f t="shared" si="34"/>
        <v>RON</v>
      </c>
      <c r="Q107" s="64" t="str">
        <f t="shared" si="35"/>
        <v/>
      </c>
      <c r="R107" s="64" t="str">
        <f t="shared" si="36"/>
        <v>RON</v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 t="str">
        <f t="shared" si="40"/>
        <v>-</v>
      </c>
      <c r="AE107" s="133" t="str">
        <f t="shared" si="41"/>
        <v>-</v>
      </c>
    </row>
    <row r="108">
      <c r="A108" s="115">
        <v>91.0</v>
      </c>
      <c r="B108" s="115"/>
      <c r="C108" s="117" t="str">
        <f>IF(B108&gt;1,VLOOKUP(B108,DB!$D$4:$E$800,2,0),"")</f>
        <v/>
      </c>
      <c r="D108" s="252"/>
      <c r="E108" s="229" t="b">
        <v>0</v>
      </c>
      <c r="F108" s="119"/>
      <c r="G108" s="192" t="b">
        <v>0</v>
      </c>
      <c r="H108" s="230"/>
      <c r="I108" s="122" t="str">
        <f>IF(K108&gt;1,VLOOKUP(K108,DB!$A$4:$B$500,2,0),"")</f>
        <v/>
      </c>
      <c r="J108" s="123" t="str">
        <f>IF(L108&gt;1,VLOOKUP(L108,DB!$A$4:$B$500,2,0),"")</f>
        <v/>
      </c>
      <c r="K108" s="124"/>
      <c r="L108" s="120"/>
      <c r="M108" s="115" t="str">
        <f>IF(B108&gt;1,VLOOKUP(B108,DB!$D$4:$F$800,3,0),"")</f>
        <v/>
      </c>
      <c r="N108" s="220"/>
      <c r="O108" s="128" t="str">
        <f t="shared" si="34"/>
        <v>RON</v>
      </c>
      <c r="Q108" s="64" t="str">
        <f t="shared" si="35"/>
        <v/>
      </c>
      <c r="R108" s="64" t="str">
        <f t="shared" si="36"/>
        <v>RON</v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 t="str">
        <f t="shared" si="40"/>
        <v>-</v>
      </c>
      <c r="AE108" s="133" t="str">
        <f t="shared" si="41"/>
        <v>-</v>
      </c>
    </row>
    <row r="109">
      <c r="A109" s="168">
        <v>92.0</v>
      </c>
      <c r="B109" s="168"/>
      <c r="C109" s="146" t="str">
        <f>IF(B109&gt;1,VLOOKUP(B109,DB!$D$4:$E$800,2,0),"")</f>
        <v/>
      </c>
      <c r="D109" s="259"/>
      <c r="E109" s="231" t="b">
        <v>0</v>
      </c>
      <c r="F109" s="148"/>
      <c r="G109" s="190" t="b">
        <v>0</v>
      </c>
      <c r="H109" s="228"/>
      <c r="I109" s="152" t="str">
        <f>IF(K109&gt;1,VLOOKUP(K109,DB!$A$4:$B$500,2,0),"")</f>
        <v/>
      </c>
      <c r="J109" s="153" t="str">
        <f>IF(L109&gt;1,VLOOKUP(L109,DB!$A$4:$B$500,2,0),"")</f>
        <v/>
      </c>
      <c r="K109" s="169"/>
      <c r="L109" s="150"/>
      <c r="M109" s="168" t="str">
        <f>IF(B109&gt;1,VLOOKUP(B109,DB!$D$4:$F$800,3,0),"")</f>
        <v/>
      </c>
      <c r="N109" s="211"/>
      <c r="O109" s="155" t="str">
        <f t="shared" si="34"/>
        <v>RON</v>
      </c>
      <c r="Q109" s="64" t="str">
        <f t="shared" si="35"/>
        <v/>
      </c>
      <c r="R109" s="64" t="str">
        <f t="shared" si="36"/>
        <v>RON</v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 t="str">
        <f t="shared" si="40"/>
        <v>-</v>
      </c>
      <c r="AE109" s="133" t="str">
        <f t="shared" si="41"/>
        <v>-</v>
      </c>
    </row>
    <row r="110">
      <c r="A110" s="115">
        <v>93.0</v>
      </c>
      <c r="B110" s="115"/>
      <c r="C110" s="117" t="str">
        <f>IF(B110&gt;1,VLOOKUP(B110,DB!$D$4:$E$800,2,0),"")</f>
        <v/>
      </c>
      <c r="D110" s="252"/>
      <c r="E110" s="229" t="b">
        <v>0</v>
      </c>
      <c r="F110" s="119"/>
      <c r="G110" s="192" t="b">
        <v>0</v>
      </c>
      <c r="H110" s="230"/>
      <c r="I110" s="122" t="str">
        <f>IF(K110&gt;1,VLOOKUP(K110,DB!$A$4:$B$500,2,0),"")</f>
        <v/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/>
      </c>
      <c r="N110" s="193"/>
      <c r="O110" s="128" t="str">
        <f t="shared" si="34"/>
        <v>RON</v>
      </c>
      <c r="Q110" s="64" t="str">
        <f t="shared" si="35"/>
        <v/>
      </c>
      <c r="R110" s="64" t="str">
        <f t="shared" si="36"/>
        <v>RON</v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 t="str">
        <f t="shared" si="40"/>
        <v>-</v>
      </c>
      <c r="AE110" s="133" t="str">
        <f t="shared" si="41"/>
        <v>-</v>
      </c>
    </row>
    <row r="111">
      <c r="A111" s="168">
        <v>94.0</v>
      </c>
      <c r="B111" s="168"/>
      <c r="C111" s="146" t="str">
        <f>IF(B111&gt;1,VLOOKUP(B111,DB!$D$4:$E$800,2,0),"")</f>
        <v/>
      </c>
      <c r="D111" s="259"/>
      <c r="E111" s="231" t="b">
        <v>0</v>
      </c>
      <c r="F111" s="148"/>
      <c r="G111" s="190" t="b">
        <v>0</v>
      </c>
      <c r="H111" s="228"/>
      <c r="I111" s="152" t="str">
        <f>IF(K111&gt;1,VLOOKUP(K111,DB!$A$4:$B$500,2,0),"")</f>
        <v/>
      </c>
      <c r="J111" s="153" t="str">
        <f>IF(L111&gt;1,VLOOKUP(L111,DB!$A$4:$B$500,2,0),"")</f>
        <v/>
      </c>
      <c r="K111" s="169"/>
      <c r="L111" s="150"/>
      <c r="M111" s="168" t="str">
        <f>IF(B111&gt;1,VLOOKUP(B111,DB!$D$4:$F$800,3,0),"")</f>
        <v/>
      </c>
      <c r="N111" s="211"/>
      <c r="O111" s="155" t="str">
        <f t="shared" si="34"/>
        <v>RON</v>
      </c>
      <c r="Q111" s="64" t="str">
        <f t="shared" si="35"/>
        <v/>
      </c>
      <c r="R111" s="64" t="str">
        <f t="shared" si="36"/>
        <v>RON</v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 t="str">
        <f t="shared" si="40"/>
        <v>-</v>
      </c>
      <c r="AE111" s="133" t="str">
        <f t="shared" si="41"/>
        <v>-</v>
      </c>
    </row>
    <row r="112">
      <c r="A112" s="115">
        <v>95.0</v>
      </c>
      <c r="B112" s="115"/>
      <c r="C112" s="117" t="str">
        <f>IF(B112&gt;1,VLOOKUP(B112,DB!$D$4:$E$800,2,0),"")</f>
        <v/>
      </c>
      <c r="D112" s="252"/>
      <c r="E112" s="229" t="b">
        <v>0</v>
      </c>
      <c r="F112" s="119"/>
      <c r="G112" s="192" t="b">
        <v>0</v>
      </c>
      <c r="H112" s="230"/>
      <c r="I112" s="122" t="str">
        <f>IF(K112&gt;1,VLOOKUP(K112,DB!$A$4:$B$500,2,0),"")</f>
        <v/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/>
      </c>
      <c r="N112" s="220"/>
      <c r="O112" s="128" t="str">
        <f t="shared" si="34"/>
        <v>RON</v>
      </c>
      <c r="Q112" s="64" t="str">
        <f t="shared" si="35"/>
        <v/>
      </c>
      <c r="R112" s="64" t="str">
        <f t="shared" si="36"/>
        <v>RON</v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 t="str">
        <f t="shared" si="40"/>
        <v>-</v>
      </c>
      <c r="AE112" s="133" t="str">
        <f t="shared" si="41"/>
        <v>-</v>
      </c>
    </row>
    <row r="113">
      <c r="A113" s="168">
        <v>96.0</v>
      </c>
      <c r="B113" s="168"/>
      <c r="C113" s="146" t="str">
        <f>IF(B113&gt;1,VLOOKUP(B113,DB!$D$4:$E$800,2,0),"")</f>
        <v/>
      </c>
      <c r="D113" s="259"/>
      <c r="E113" s="231" t="b">
        <v>0</v>
      </c>
      <c r="F113" s="148"/>
      <c r="G113" s="190" t="b">
        <v>0</v>
      </c>
      <c r="H113" s="228"/>
      <c r="I113" s="152" t="str">
        <f>IF(K113&gt;1,VLOOKUP(K113,DB!$A$4:$B$500,2,0),"")</f>
        <v/>
      </c>
      <c r="J113" s="153" t="str">
        <f>IF(L113&gt;1,VLOOKUP(L113,DB!$A$4:$B$500,2,0),"")</f>
        <v/>
      </c>
      <c r="K113" s="169"/>
      <c r="L113" s="150"/>
      <c r="M113" s="168" t="str">
        <f>IF(B113&gt;1,VLOOKUP(B113,DB!$D$4:$F$800,3,0),"")</f>
        <v/>
      </c>
      <c r="N113" s="200"/>
      <c r="O113" s="155" t="str">
        <f t="shared" si="34"/>
        <v>RON</v>
      </c>
      <c r="Q113" s="64" t="str">
        <f t="shared" si="35"/>
        <v/>
      </c>
      <c r="R113" s="64" t="str">
        <f t="shared" si="36"/>
        <v>RON</v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 t="str">
        <f t="shared" si="40"/>
        <v>-</v>
      </c>
      <c r="AE113" s="133" t="str">
        <f t="shared" si="41"/>
        <v>-</v>
      </c>
    </row>
    <row r="114">
      <c r="A114" s="115">
        <v>97.0</v>
      </c>
      <c r="B114" s="115"/>
      <c r="C114" s="117" t="str">
        <f>IF(B114&gt;1,VLOOKUP(B114,DB!$D$4:$E$800,2,0),"")</f>
        <v/>
      </c>
      <c r="D114" s="252"/>
      <c r="E114" s="229" t="b">
        <v>0</v>
      </c>
      <c r="F114" s="119"/>
      <c r="G114" s="192" t="b">
        <v>0</v>
      </c>
      <c r="H114" s="230"/>
      <c r="I114" s="122" t="str">
        <f>IF(K114&gt;1,VLOOKUP(K114,DB!$A$4:$B$500,2,0),"")</f>
        <v/>
      </c>
      <c r="J114" s="123" t="str">
        <f>IF(L114&gt;1,VLOOKUP(L114,DB!$A$4:$B$500,2,0),"")</f>
        <v/>
      </c>
      <c r="K114" s="124"/>
      <c r="L114" s="120"/>
      <c r="M114" s="115" t="str">
        <f>IF(B114&gt;1,VLOOKUP(B114,DB!$D$4:$F$800,3,0),"")</f>
        <v/>
      </c>
      <c r="N114" s="193"/>
      <c r="O114" s="128" t="str">
        <f t="shared" si="34"/>
        <v>RON</v>
      </c>
      <c r="Q114" s="64" t="str">
        <f t="shared" si="35"/>
        <v/>
      </c>
      <c r="R114" s="64" t="str">
        <f t="shared" si="36"/>
        <v>RON</v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 t="str">
        <f t="shared" si="40"/>
        <v>-</v>
      </c>
      <c r="AE114" s="133" t="str">
        <f t="shared" si="41"/>
        <v>-</v>
      </c>
    </row>
    <row r="115">
      <c r="A115" s="168">
        <v>98.0</v>
      </c>
      <c r="B115" s="168"/>
      <c r="C115" s="146" t="str">
        <f>IF(B115&gt;1,VLOOKUP(B115,DB!$D$4:$E$800,2,0),"")</f>
        <v/>
      </c>
      <c r="D115" s="259"/>
      <c r="E115" s="231" t="b">
        <v>0</v>
      </c>
      <c r="F115" s="148"/>
      <c r="G115" s="190" t="b">
        <v>0</v>
      </c>
      <c r="H115" s="228"/>
      <c r="I115" s="152" t="str">
        <f>IF(K115&gt;1,VLOOKUP(K115,DB!$A$4:$B$500,2,0),"")</f>
        <v/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/>
      </c>
      <c r="N115" s="200"/>
      <c r="O115" s="155" t="str">
        <f t="shared" si="34"/>
        <v>RON</v>
      </c>
      <c r="Q115" s="64" t="str">
        <f t="shared" si="35"/>
        <v/>
      </c>
      <c r="R115" s="64" t="str">
        <f t="shared" si="36"/>
        <v>RON</v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 t="str">
        <f t="shared" si="40"/>
        <v>-</v>
      </c>
      <c r="AE115" s="133" t="str">
        <f t="shared" si="41"/>
        <v>-</v>
      </c>
    </row>
    <row r="116">
      <c r="A116" s="115">
        <v>99.0</v>
      </c>
      <c r="B116" s="115"/>
      <c r="C116" s="117" t="str">
        <f>IF(B116&gt;1,VLOOKUP(B116,DB!$D$4:$E$800,2,0),"")</f>
        <v/>
      </c>
      <c r="D116" s="252"/>
      <c r="E116" s="229" t="b">
        <v>0</v>
      </c>
      <c r="F116" s="119"/>
      <c r="G116" s="192" t="b">
        <v>0</v>
      </c>
      <c r="H116" s="230"/>
      <c r="I116" s="122" t="str">
        <f>IF(K116&gt;1,VLOOKUP(K116,DB!$A$4:$B$500,2,0),"")</f>
        <v/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/>
      </c>
      <c r="N116" s="220"/>
      <c r="O116" s="128" t="str">
        <f t="shared" si="34"/>
        <v>RON</v>
      </c>
      <c r="Q116" s="64" t="str">
        <f t="shared" si="35"/>
        <v/>
      </c>
      <c r="R116" s="64" t="str">
        <f t="shared" si="36"/>
        <v>RON</v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 t="str">
        <f t="shared" si="40"/>
        <v>-</v>
      </c>
      <c r="AE116" s="133" t="str">
        <f t="shared" si="41"/>
        <v>-</v>
      </c>
    </row>
    <row r="117">
      <c r="A117" s="168">
        <v>100.0</v>
      </c>
      <c r="B117" s="168"/>
      <c r="C117" s="146" t="str">
        <f>IF(B117&gt;1,VLOOKUP(B117,DB!$D$4:$E$800,2,0),"")</f>
        <v/>
      </c>
      <c r="D117" s="259"/>
      <c r="E117" s="231" t="b">
        <v>0</v>
      </c>
      <c r="F117" s="148"/>
      <c r="G117" s="190" t="b">
        <v>0</v>
      </c>
      <c r="H117" s="228"/>
      <c r="I117" s="152" t="str">
        <f>IF(K117&gt;1,VLOOKUP(K117,DB!$A$4:$B$500,2,0),"")</f>
        <v/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/>
      </c>
      <c r="N117" s="211"/>
      <c r="O117" s="155" t="str">
        <f t="shared" si="34"/>
        <v>RON</v>
      </c>
      <c r="Q117" s="64" t="str">
        <f t="shared" si="35"/>
        <v/>
      </c>
      <c r="R117" s="64" t="str">
        <f t="shared" si="36"/>
        <v>RON</v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 t="str">
        <f t="shared" si="40"/>
        <v>-</v>
      </c>
      <c r="AE117" s="133" t="str">
        <f t="shared" si="41"/>
        <v>-</v>
      </c>
    </row>
    <row r="118">
      <c r="A118" s="115">
        <v>101.0</v>
      </c>
      <c r="B118" s="115"/>
      <c r="C118" s="117" t="str">
        <f>IF(B118&gt;1,VLOOKUP(B118,DB!$D$4:$E$800,2,0),"")</f>
        <v/>
      </c>
      <c r="D118" s="252"/>
      <c r="E118" s="229" t="b">
        <v>0</v>
      </c>
      <c r="F118" s="119"/>
      <c r="G118" s="192" t="b">
        <v>0</v>
      </c>
      <c r="H118" s="230"/>
      <c r="I118" s="122" t="str">
        <f>IF(K118&gt;1,VLOOKUP(K118,DB!$A$4:$B$500,2,0),"")</f>
        <v/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/>
      </c>
      <c r="N118" s="193"/>
      <c r="O118" s="128" t="str">
        <f t="shared" si="34"/>
        <v>RON</v>
      </c>
      <c r="Q118" s="64" t="str">
        <f t="shared" si="35"/>
        <v/>
      </c>
      <c r="R118" s="64" t="str">
        <f t="shared" si="36"/>
        <v>RON</v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 t="str">
        <f t="shared" si="40"/>
        <v>-</v>
      </c>
      <c r="AE118" s="133" t="str">
        <f t="shared" si="41"/>
        <v>-</v>
      </c>
    </row>
    <row r="119">
      <c r="A119" s="168">
        <v>102.0</v>
      </c>
      <c r="B119" s="168"/>
      <c r="C119" s="146" t="str">
        <f>IF(B119&gt;1,VLOOKUP(B119,DB!$D$4:$E$800,2,0),"")</f>
        <v/>
      </c>
      <c r="D119" s="259"/>
      <c r="E119" s="231" t="b">
        <v>0</v>
      </c>
      <c r="F119" s="148"/>
      <c r="G119" s="190" t="b">
        <v>0</v>
      </c>
      <c r="H119" s="228"/>
      <c r="I119" s="152" t="str">
        <f>IF(K119&gt;1,VLOOKUP(K119,DB!$A$4:$B$500,2,0),"")</f>
        <v/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/>
      </c>
      <c r="N119" s="200"/>
      <c r="O119" s="155" t="str">
        <f t="shared" si="34"/>
        <v>RON</v>
      </c>
      <c r="Q119" s="64" t="str">
        <f t="shared" si="35"/>
        <v/>
      </c>
      <c r="R119" s="64" t="str">
        <f t="shared" si="36"/>
        <v>RON</v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 t="str">
        <f t="shared" si="40"/>
        <v>-</v>
      </c>
      <c r="AE119" s="133" t="str">
        <f t="shared" si="41"/>
        <v>-</v>
      </c>
    </row>
    <row r="120">
      <c r="A120" s="115">
        <v>103.0</v>
      </c>
      <c r="B120" s="115"/>
      <c r="C120" s="117" t="str">
        <f>IF(B120&gt;1,VLOOKUP(B120,DB!$D$4:$E$800,2,0),"")</f>
        <v/>
      </c>
      <c r="D120" s="252"/>
      <c r="E120" s="229" t="b">
        <v>0</v>
      </c>
      <c r="F120" s="119"/>
      <c r="G120" s="192" t="b">
        <v>0</v>
      </c>
      <c r="H120" s="230"/>
      <c r="I120" s="122" t="str">
        <f>IF(K120&gt;1,VLOOKUP(K120,DB!$A$4:$B$500,2,0),"")</f>
        <v/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/>
      </c>
      <c r="N120" s="193"/>
      <c r="O120" s="128" t="str">
        <f t="shared" si="34"/>
        <v>RON</v>
      </c>
      <c r="Q120" s="64" t="str">
        <f t="shared" si="35"/>
        <v/>
      </c>
      <c r="R120" s="64" t="str">
        <f t="shared" si="36"/>
        <v>RON</v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 t="str">
        <f t="shared" si="40"/>
        <v>-</v>
      </c>
      <c r="AE120" s="133" t="str">
        <f t="shared" si="41"/>
        <v>-</v>
      </c>
    </row>
    <row r="121">
      <c r="A121" s="168">
        <v>104.0</v>
      </c>
      <c r="B121" s="168"/>
      <c r="C121" s="146" t="str">
        <f>IF(B121&gt;1,VLOOKUP(B121,DB!$D$4:$E$800,2,0),"")</f>
        <v/>
      </c>
      <c r="D121" s="259"/>
      <c r="E121" s="231" t="b">
        <v>0</v>
      </c>
      <c r="F121" s="148"/>
      <c r="G121" s="190" t="b">
        <v>0</v>
      </c>
      <c r="H121" s="228"/>
      <c r="I121" s="152" t="str">
        <f>IF(K121&gt;1,VLOOKUP(K121,DB!$A$4:$B$500,2,0),"")</f>
        <v/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/>
      </c>
      <c r="N121" s="200"/>
      <c r="O121" s="155" t="str">
        <f t="shared" si="34"/>
        <v>RON</v>
      </c>
      <c r="Q121" s="64" t="str">
        <f t="shared" si="35"/>
        <v/>
      </c>
      <c r="R121" s="64" t="str">
        <f t="shared" si="36"/>
        <v>RON</v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 t="str">
        <f t="shared" si="40"/>
        <v>-</v>
      </c>
      <c r="AE121" s="133" t="str">
        <f t="shared" si="41"/>
        <v>-</v>
      </c>
    </row>
    <row r="122">
      <c r="A122" s="115">
        <v>105.0</v>
      </c>
      <c r="B122" s="115"/>
      <c r="C122" s="117" t="str">
        <f>IF(B122&gt;1,VLOOKUP(B122,DB!$D$4:$E$800,2,0),"")</f>
        <v/>
      </c>
      <c r="D122" s="252"/>
      <c r="E122" s="229" t="b">
        <v>0</v>
      </c>
      <c r="F122" s="119"/>
      <c r="G122" s="192" t="b">
        <v>0</v>
      </c>
      <c r="H122" s="230"/>
      <c r="I122" s="122" t="str">
        <f>IF(K122&gt;1,VLOOKUP(K122,DB!$A$4:$B$500,2,0),"")</f>
        <v/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/>
      </c>
      <c r="N122" s="193"/>
      <c r="O122" s="128" t="str">
        <f t="shared" si="34"/>
        <v>RON</v>
      </c>
      <c r="Q122" s="64" t="str">
        <f t="shared" si="35"/>
        <v/>
      </c>
      <c r="R122" s="64" t="str">
        <f t="shared" si="36"/>
        <v>RON</v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 t="str">
        <f t="shared" si="40"/>
        <v>-</v>
      </c>
      <c r="AE122" s="133" t="str">
        <f t="shared" si="41"/>
        <v>-</v>
      </c>
    </row>
    <row r="123">
      <c r="A123" s="168">
        <v>106.0</v>
      </c>
      <c r="B123" s="168"/>
      <c r="C123" s="146" t="str">
        <f>IF(B123&gt;1,VLOOKUP(B123,DB!$D$4:$E$800,2,0),"")</f>
        <v/>
      </c>
      <c r="D123" s="259"/>
      <c r="E123" s="231" t="b">
        <v>0</v>
      </c>
      <c r="F123" s="148"/>
      <c r="G123" s="190" t="b">
        <v>0</v>
      </c>
      <c r="H123" s="228"/>
      <c r="I123" s="152" t="str">
        <f>IF(K123&gt;1,VLOOKUP(K123,DB!$A$4:$B$500,2,0),"")</f>
        <v/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/>
      </c>
      <c r="N123" s="200"/>
      <c r="O123" s="155" t="str">
        <f t="shared" si="34"/>
        <v>RON</v>
      </c>
      <c r="Q123" s="64" t="str">
        <f t="shared" si="35"/>
        <v/>
      </c>
      <c r="R123" s="64" t="str">
        <f t="shared" si="36"/>
        <v>RON</v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 t="str">
        <f t="shared" si="40"/>
        <v>-</v>
      </c>
      <c r="AE123" s="133" t="str">
        <f t="shared" si="41"/>
        <v>-</v>
      </c>
    </row>
    <row r="124">
      <c r="A124" s="115">
        <v>107.0</v>
      </c>
      <c r="B124" s="115"/>
      <c r="C124" s="117" t="str">
        <f>IF(B124&gt;1,VLOOKUP(B124,DB!$D$4:$E$800,2,0),"")</f>
        <v/>
      </c>
      <c r="D124" s="252"/>
      <c r="E124" s="229" t="b">
        <v>0</v>
      </c>
      <c r="F124" s="119"/>
      <c r="G124" s="192" t="b">
        <v>0</v>
      </c>
      <c r="H124" s="230"/>
      <c r="I124" s="122" t="str">
        <f>IF(K124&gt;1,VLOOKUP(K124,DB!$A$4:$B$500,2,0),"")</f>
        <v/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/>
      </c>
      <c r="N124" s="193"/>
      <c r="O124" s="128" t="str">
        <f t="shared" si="34"/>
        <v>RON</v>
      </c>
      <c r="Q124" s="64" t="str">
        <f t="shared" si="35"/>
        <v/>
      </c>
      <c r="R124" s="64" t="str">
        <f t="shared" si="36"/>
        <v>RON</v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0"/>
        <v>-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0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0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45807.0</v>
      </c>
      <c r="H8" s="26"/>
      <c r="V8" s="18" t="s">
        <v>1087</v>
      </c>
      <c r="W8" s="19">
        <f t="shared" si="1"/>
        <v>0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1095</v>
      </c>
      <c r="D10" s="32"/>
      <c r="E10" s="31" t="s">
        <v>1219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1099</v>
      </c>
      <c r="D11" s="35"/>
      <c r="E11" s="31" t="s">
        <v>1220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1103</v>
      </c>
      <c r="D12" s="35"/>
      <c r="E12" s="34" t="s">
        <v>1221</v>
      </c>
      <c r="F12" s="39"/>
      <c r="G12" s="39"/>
      <c r="H12" s="35"/>
    </row>
    <row r="13">
      <c r="A13" s="40"/>
      <c r="B13" s="41"/>
      <c r="C13" s="42" t="s">
        <v>1102</v>
      </c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0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/>
      </c>
      <c r="X18" s="131" t="str">
        <f t="shared" si="6"/>
        <v/>
      </c>
      <c r="Y18" s="132" t="str">
        <f t="shared" si="7"/>
        <v/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0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/>
      </c>
      <c r="X19" s="160" t="str">
        <f t="shared" si="6"/>
        <v/>
      </c>
      <c r="Y19" s="161" t="str">
        <f t="shared" si="7"/>
        <v/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0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/>
      </c>
      <c r="X20" s="131" t="str">
        <f t="shared" si="6"/>
        <v/>
      </c>
      <c r="Y20" s="132" t="str">
        <f t="shared" si="7"/>
        <v/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0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0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/>
      </c>
      <c r="X21" s="160" t="str">
        <f t="shared" si="6"/>
        <v/>
      </c>
      <c r="Y21" s="161" t="str">
        <f t="shared" si="7"/>
        <v/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0</v>
      </c>
      <c r="AY21" s="141">
        <f t="shared" si="21"/>
        <v>0</v>
      </c>
      <c r="AZ21" s="141">
        <f t="shared" si="22"/>
        <v>0</v>
      </c>
      <c r="BA21" s="141">
        <f t="shared" si="23"/>
        <v>0</v>
      </c>
      <c r="BB21" s="141">
        <f t="shared" si="24"/>
        <v>0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0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/>
      </c>
      <c r="X22" s="131" t="str">
        <f t="shared" si="6"/>
        <v/>
      </c>
      <c r="Y22" s="132" t="str">
        <f t="shared" si="7"/>
        <v/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0</v>
      </c>
      <c r="AJ22" s="138">
        <f t="shared" si="8"/>
        <v>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0</v>
      </c>
      <c r="AY22" s="141">
        <f t="shared" si="21"/>
        <v>0</v>
      </c>
      <c r="AZ22" s="141">
        <f t="shared" si="22"/>
        <v>0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0</v>
      </c>
    </row>
    <row r="23">
      <c r="A23" s="168">
        <v>6.0</v>
      </c>
      <c r="B23" s="460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0</v>
      </c>
      <c r="AI23" s="165">
        <f>COUNTIFS($AE$18:$AE$167,"&gt;06:00",$AE$18:$AE$167,"&lt;=07:00")</f>
        <v>0</v>
      </c>
      <c r="AJ23" s="109">
        <f t="shared" si="8"/>
        <v>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0</v>
      </c>
    </row>
    <row r="24">
      <c r="A24" s="115">
        <v>7.0</v>
      </c>
      <c r="B24" s="497"/>
      <c r="C24" s="117" t="str">
        <f>IF(B24&gt;1,VLOOKUP(B24,DB!$D$4:$E$800,2,0),"")</f>
        <v/>
      </c>
      <c r="D24" s="252"/>
      <c r="E24" s="119" t="b">
        <v>0</v>
      </c>
      <c r="F24" s="166"/>
      <c r="G24" s="120" t="b">
        <v>0</v>
      </c>
      <c r="H24" s="230"/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/>
      </c>
      <c r="N24" s="127"/>
      <c r="O24" s="128" t="str">
        <f t="shared" si="34"/>
        <v>RON</v>
      </c>
      <c r="Q24" s="64" t="str">
        <f t="shared" si="35"/>
        <v/>
      </c>
      <c r="R24" s="64" t="str">
        <f t="shared" si="36"/>
        <v>RON</v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0</v>
      </c>
      <c r="AI24" s="137">
        <f>COUNTIFS($AE$18:$AE$167,"&gt;07:00",$AE$18:$AE$167,"&lt;=08:00")</f>
        <v>0</v>
      </c>
      <c r="AJ24" s="138">
        <f t="shared" si="8"/>
        <v>0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0</v>
      </c>
    </row>
    <row r="25">
      <c r="A25" s="168">
        <v>8.0</v>
      </c>
      <c r="B25" s="296"/>
      <c r="C25" s="146" t="str">
        <f>IF(B25&gt;1,VLOOKUP(B25,DB!$D$4:$E$800,2,0),"")</f>
        <v/>
      </c>
      <c r="D25" s="259"/>
      <c r="E25" s="148" t="b">
        <v>0</v>
      </c>
      <c r="F25" s="148"/>
      <c r="G25" s="150" t="b">
        <v>0</v>
      </c>
      <c r="H25" s="228"/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/>
      </c>
      <c r="N25" s="170"/>
      <c r="O25" s="155" t="str">
        <f t="shared" si="34"/>
        <v>RON</v>
      </c>
      <c r="Q25" s="64" t="str">
        <f t="shared" si="35"/>
        <v/>
      </c>
      <c r="R25" s="64" t="str">
        <f t="shared" si="36"/>
        <v>RON</v>
      </c>
      <c r="S25" s="64" t="str">
        <f t="shared" si="37"/>
        <v/>
      </c>
      <c r="T25" s="64" t="str">
        <f t="shared" si="38"/>
        <v/>
      </c>
      <c r="U25" s="64" t="str">
        <f t="shared" si="39"/>
        <v/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0</v>
      </c>
      <c r="AI25" s="165">
        <f>COUNTIFS($AE$18:$AE$167,"&gt;08:00",$AE$18:$AE$167,"&lt;=09:00")</f>
        <v>0</v>
      </c>
      <c r="AJ25" s="109">
        <f t="shared" si="8"/>
        <v>0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0</v>
      </c>
    </row>
    <row r="26">
      <c r="A26" s="115">
        <v>9.0</v>
      </c>
      <c r="B26" s="297"/>
      <c r="C26" s="117" t="str">
        <f>IF(B26&gt;1,VLOOKUP(B26,DB!$D$4:$E$800,2,0),"")</f>
        <v/>
      </c>
      <c r="D26" s="252"/>
      <c r="E26" s="119" t="b">
        <v>0</v>
      </c>
      <c r="F26" s="119"/>
      <c r="G26" s="120" t="b">
        <v>0</v>
      </c>
      <c r="H26" s="230"/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tr">
        <f>IF(B26&gt;1,VLOOKUP(B26,DB!$D$4:$F$800,3,0),"")</f>
        <v/>
      </c>
      <c r="N26" s="171"/>
      <c r="O26" s="128" t="str">
        <f t="shared" si="34"/>
        <v>RON</v>
      </c>
      <c r="Q26" s="64" t="str">
        <f t="shared" si="35"/>
        <v/>
      </c>
      <c r="R26" s="64" t="str">
        <f t="shared" si="36"/>
        <v>RON</v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0</v>
      </c>
      <c r="AI26" s="137">
        <f>COUNTIFS($AE$18:$AE$167,"&gt;09:00",$AE$18:$AE$167,"&lt;=10:00")</f>
        <v>0</v>
      </c>
      <c r="AJ26" s="138">
        <f t="shared" si="8"/>
        <v>0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0</v>
      </c>
    </row>
    <row r="27">
      <c r="A27" s="168">
        <v>10.0</v>
      </c>
      <c r="B27" s="298"/>
      <c r="C27" s="146" t="str">
        <f>IF(B27&gt;1,VLOOKUP(B27,DB!$D$4:$E$800,2,0),"")</f>
        <v/>
      </c>
      <c r="D27" s="259"/>
      <c r="E27" s="148" t="b">
        <v>0</v>
      </c>
      <c r="F27" s="148"/>
      <c r="G27" s="150" t="b">
        <v>0</v>
      </c>
      <c r="H27" s="228"/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/>
      </c>
      <c r="N27" s="170"/>
      <c r="O27" s="155" t="str">
        <f t="shared" si="34"/>
        <v>RON</v>
      </c>
      <c r="Q27" s="64" t="str">
        <f t="shared" si="35"/>
        <v/>
      </c>
      <c r="R27" s="64" t="str">
        <f t="shared" si="36"/>
        <v>RON</v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0</v>
      </c>
      <c r="AI27" s="165">
        <f>COUNTIFS($AE$18:$AE$167,"&gt;10:00",$AE$18:$AE$167,"&lt;=11:00")</f>
        <v>0</v>
      </c>
      <c r="AJ27" s="109">
        <f t="shared" si="8"/>
        <v>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0</v>
      </c>
    </row>
    <row r="28">
      <c r="A28" s="115">
        <v>11.0</v>
      </c>
      <c r="B28" s="297"/>
      <c r="C28" s="117" t="str">
        <f>IF(B28&gt;1,VLOOKUP(B28,DB!$D$4:$E$800,2,0),"")</f>
        <v/>
      </c>
      <c r="D28" s="252"/>
      <c r="E28" s="119" t="b">
        <v>0</v>
      </c>
      <c r="F28" s="119"/>
      <c r="G28" s="120" t="b">
        <v>0</v>
      </c>
      <c r="H28" s="230"/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/>
      </c>
      <c r="N28" s="171"/>
      <c r="O28" s="128" t="str">
        <f t="shared" si="34"/>
        <v>RON</v>
      </c>
      <c r="Q28" s="64" t="str">
        <f t="shared" si="35"/>
        <v/>
      </c>
      <c r="R28" s="64" t="str">
        <f t="shared" si="36"/>
        <v>RON</v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0</v>
      </c>
      <c r="AI28" s="137">
        <f>COUNTIFS($AE$18:$AE$167,"&gt;11:00",$AE$18:$AE$167,"&lt;=12:00")</f>
        <v>0</v>
      </c>
      <c r="AJ28" s="138">
        <f t="shared" si="8"/>
        <v>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0</v>
      </c>
    </row>
    <row r="29">
      <c r="A29" s="168">
        <v>12.0</v>
      </c>
      <c r="B29" s="296"/>
      <c r="C29" s="146" t="str">
        <f>IF(B29&gt;1,VLOOKUP(B29,DB!$D$4:$E$800,2,0),"")</f>
        <v/>
      </c>
      <c r="D29" s="259"/>
      <c r="E29" s="148" t="b">
        <v>0</v>
      </c>
      <c r="F29" s="148"/>
      <c r="G29" s="150" t="b">
        <v>0</v>
      </c>
      <c r="H29" s="228"/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/>
      </c>
      <c r="N29" s="170"/>
      <c r="O29" s="155" t="str">
        <f t="shared" si="34"/>
        <v>RON</v>
      </c>
      <c r="Q29" s="64" t="str">
        <f t="shared" si="35"/>
        <v/>
      </c>
      <c r="R29" s="64" t="str">
        <f t="shared" si="36"/>
        <v>RON</v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0</v>
      </c>
      <c r="AI29" s="165">
        <f>COUNTIFS($AE$18:$AE$167,"&gt;12:00",$AE$18:$AE$167,"&lt;=13:00")</f>
        <v>0</v>
      </c>
      <c r="AJ29" s="109">
        <f t="shared" si="8"/>
        <v>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0</v>
      </c>
    </row>
    <row r="30">
      <c r="A30" s="115">
        <v>13.0</v>
      </c>
      <c r="B30" s="297"/>
      <c r="C30" s="117" t="str">
        <f>IF(B30&gt;1,VLOOKUP(B30,DB!$D$4:$E$800,2,0),"")</f>
        <v/>
      </c>
      <c r="D30" s="252"/>
      <c r="E30" s="119" t="b">
        <v>0</v>
      </c>
      <c r="F30" s="119"/>
      <c r="G30" s="120" t="b">
        <v>0</v>
      </c>
      <c r="H30" s="230"/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/>
      </c>
      <c r="N30" s="171"/>
      <c r="O30" s="128" t="str">
        <f t="shared" si="34"/>
        <v>RON</v>
      </c>
      <c r="Q30" s="64" t="str">
        <f t="shared" si="35"/>
        <v/>
      </c>
      <c r="R30" s="64" t="str">
        <f t="shared" si="36"/>
        <v>RON</v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0</v>
      </c>
      <c r="AJ30" s="138">
        <f t="shared" si="8"/>
        <v>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0</v>
      </c>
    </row>
    <row r="31">
      <c r="A31" s="168">
        <v>14.0</v>
      </c>
      <c r="B31" s="296"/>
      <c r="C31" s="146" t="str">
        <f>IF(B31&gt;1,VLOOKUP(B31,DB!$D$4:$E$800,2,0),"")</f>
        <v/>
      </c>
      <c r="D31" s="259"/>
      <c r="E31" s="148" t="b">
        <v>0</v>
      </c>
      <c r="F31" s="148"/>
      <c r="G31" s="150" t="b">
        <v>0</v>
      </c>
      <c r="H31" s="228"/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/>
      </c>
      <c r="N31" s="170"/>
      <c r="O31" s="155" t="str">
        <f t="shared" si="34"/>
        <v>RON</v>
      </c>
      <c r="Q31" s="64" t="str">
        <f t="shared" si="35"/>
        <v/>
      </c>
      <c r="R31" s="64" t="str">
        <f t="shared" si="36"/>
        <v>RON</v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0</v>
      </c>
      <c r="AI31" s="165">
        <f>COUNTIFS($AE$18:$AE$167,"&gt;14:00",$AE$18:$AE$167,"&lt;=15:00")</f>
        <v>0</v>
      </c>
      <c r="AJ31" s="109">
        <f t="shared" si="8"/>
        <v>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0</v>
      </c>
    </row>
    <row r="32">
      <c r="A32" s="115">
        <v>15.0</v>
      </c>
      <c r="B32" s="295"/>
      <c r="C32" s="117" t="str">
        <f>IF(B32&gt;1,VLOOKUP(B32,DB!$D$4:$E$800,2,0),"")</f>
        <v/>
      </c>
      <c r="D32" s="252"/>
      <c r="E32" s="119" t="b">
        <v>0</v>
      </c>
      <c r="F32" s="119"/>
      <c r="G32" s="120" t="b">
        <v>0</v>
      </c>
      <c r="H32" s="230"/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/>
      </c>
      <c r="N32" s="171"/>
      <c r="O32" s="128" t="str">
        <f t="shared" si="34"/>
        <v>RON</v>
      </c>
      <c r="Q32" s="64" t="str">
        <f t="shared" si="35"/>
        <v/>
      </c>
      <c r="R32" s="64" t="str">
        <f t="shared" si="36"/>
        <v>RON</v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0</v>
      </c>
      <c r="AI32" s="137">
        <f>COUNTIFS($AE$18:$AE$167,"&gt;15:00",$AE$18:$AE$167,"&lt;=16:00")</f>
        <v>0</v>
      </c>
      <c r="AJ32" s="138">
        <f t="shared" si="8"/>
        <v>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0</v>
      </c>
    </row>
    <row r="33">
      <c r="A33" s="168">
        <v>16.0</v>
      </c>
      <c r="B33" s="296"/>
      <c r="C33" s="146" t="str">
        <f>IF(B33&gt;1,VLOOKUP(B33,DB!$D$4:$E$800,2,0),"")</f>
        <v/>
      </c>
      <c r="D33" s="259"/>
      <c r="E33" s="148" t="b">
        <v>0</v>
      </c>
      <c r="F33" s="148"/>
      <c r="G33" s="150" t="b">
        <v>0</v>
      </c>
      <c r="H33" s="228"/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/>
      </c>
      <c r="N33" s="170"/>
      <c r="O33" s="155" t="str">
        <f t="shared" si="34"/>
        <v>RON</v>
      </c>
      <c r="Q33" s="64" t="str">
        <f t="shared" si="35"/>
        <v/>
      </c>
      <c r="R33" s="64" t="str">
        <f t="shared" si="36"/>
        <v>RON</v>
      </c>
      <c r="S33" s="64" t="str">
        <f t="shared" si="37"/>
        <v/>
      </c>
      <c r="T33" s="64" t="str">
        <f t="shared" si="38"/>
        <v/>
      </c>
      <c r="U33" s="64" t="str">
        <f t="shared" si="39"/>
        <v/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0</v>
      </c>
      <c r="AI33" s="165">
        <f>COUNTIFS($AE$18:$AE$167,"&gt;16:00",$AE$18:$AE$167,"&lt;=17:00")</f>
        <v>0</v>
      </c>
      <c r="AJ33" s="109">
        <f t="shared" si="8"/>
        <v>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0</v>
      </c>
    </row>
    <row r="34">
      <c r="A34" s="115">
        <v>17.0</v>
      </c>
      <c r="B34" s="295"/>
      <c r="C34" s="117" t="str">
        <f>IF(B34&gt;1,VLOOKUP(B34,DB!$D$4:$E$800,2,0),"")</f>
        <v/>
      </c>
      <c r="D34" s="252"/>
      <c r="E34" s="119" t="b">
        <v>0</v>
      </c>
      <c r="F34" s="119"/>
      <c r="G34" s="120" t="b">
        <v>0</v>
      </c>
      <c r="H34" s="230"/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/>
      </c>
      <c r="N34" s="171"/>
      <c r="O34" s="128" t="str">
        <f t="shared" si="34"/>
        <v>RON</v>
      </c>
      <c r="Q34" s="64" t="str">
        <f t="shared" si="35"/>
        <v/>
      </c>
      <c r="R34" s="64" t="str">
        <f t="shared" si="36"/>
        <v>RON</v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/>
      </c>
      <c r="X34" s="184" t="str">
        <f t="shared" si="6"/>
        <v/>
      </c>
      <c r="Y34" s="185" t="str">
        <f t="shared" si="7"/>
        <v/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0</v>
      </c>
      <c r="AI34" s="137">
        <f>COUNTIFS($AE$18:$AE$167,"&gt;17:00",$AE$18:$AE$167,"&lt;=18:00")</f>
        <v>0</v>
      </c>
      <c r="AJ34" s="138">
        <f t="shared" si="8"/>
        <v>0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0</v>
      </c>
      <c r="AS34" s="187">
        <f t="shared" si="42"/>
        <v>0</v>
      </c>
      <c r="AT34" s="187">
        <f t="shared" si="42"/>
        <v>0</v>
      </c>
      <c r="AU34" s="187">
        <f t="shared" si="42"/>
        <v>0</v>
      </c>
      <c r="AV34" s="187">
        <f t="shared" si="42"/>
        <v>0</v>
      </c>
      <c r="AW34" s="187">
        <f t="shared" si="42"/>
        <v>0</v>
      </c>
      <c r="AX34" s="187">
        <f t="shared" si="42"/>
        <v>0</v>
      </c>
      <c r="AY34" s="187">
        <f t="shared" si="42"/>
        <v>0</v>
      </c>
      <c r="AZ34" s="187">
        <f t="shared" si="42"/>
        <v>0</v>
      </c>
      <c r="BA34" s="187">
        <f t="shared" si="42"/>
        <v>0</v>
      </c>
      <c r="BB34" s="187">
        <f t="shared" si="42"/>
        <v>0</v>
      </c>
      <c r="BC34" s="187">
        <f t="shared" si="42"/>
        <v>0</v>
      </c>
      <c r="BD34" s="187">
        <f t="shared" si="42"/>
        <v>0</v>
      </c>
      <c r="BE34" s="187">
        <f t="shared" si="42"/>
        <v>0</v>
      </c>
      <c r="BF34" s="187">
        <f t="shared" si="42"/>
        <v>0</v>
      </c>
      <c r="BG34" s="187">
        <f t="shared" si="42"/>
        <v>0</v>
      </c>
      <c r="BH34" s="187">
        <f t="shared" si="42"/>
        <v>0</v>
      </c>
      <c r="BI34" s="187">
        <f t="shared" si="42"/>
        <v>0</v>
      </c>
      <c r="BJ34" s="188">
        <f t="shared" si="42"/>
        <v>0</v>
      </c>
    </row>
    <row r="35">
      <c r="A35" s="168">
        <v>18.0</v>
      </c>
      <c r="B35" s="298"/>
      <c r="C35" s="146" t="str">
        <f>IF(B35&gt;1,VLOOKUP(B35,DB!$D$4:$E$800,2,0),"")</f>
        <v/>
      </c>
      <c r="D35" s="259"/>
      <c r="E35" s="148" t="b">
        <v>0</v>
      </c>
      <c r="F35" s="149"/>
      <c r="G35" s="150" t="b">
        <v>0</v>
      </c>
      <c r="H35" s="228"/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/>
      </c>
      <c r="N35" s="170"/>
      <c r="O35" s="155" t="str">
        <f t="shared" si="34"/>
        <v>RON</v>
      </c>
      <c r="Q35" s="64" t="str">
        <f t="shared" si="35"/>
        <v/>
      </c>
      <c r="R35" s="64" t="str">
        <f t="shared" si="36"/>
        <v>RON</v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/>
      </c>
      <c r="X35" s="160" t="str">
        <f t="shared" si="6"/>
        <v/>
      </c>
      <c r="Y35" s="161" t="str">
        <f t="shared" si="7"/>
        <v/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0</v>
      </c>
      <c r="AI35" s="165">
        <f>COUNTIFS($AE$18:$AE$167,"&gt;18:00",$AE$18:$AE$167,"&lt;=19:00")</f>
        <v>0</v>
      </c>
      <c r="AJ35" s="109">
        <f t="shared" si="8"/>
        <v>0</v>
      </c>
    </row>
    <row r="36">
      <c r="A36" s="115">
        <v>19.0</v>
      </c>
      <c r="B36" s="297"/>
      <c r="C36" s="117" t="str">
        <f>IF(B36&gt;1,VLOOKUP(B36,DB!$D$4:$E$800,2,0),"")</f>
        <v/>
      </c>
      <c r="D36" s="252"/>
      <c r="E36" s="119" t="b">
        <v>0</v>
      </c>
      <c r="F36" s="119"/>
      <c r="G36" s="120" t="b">
        <v>0</v>
      </c>
      <c r="H36" s="230"/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/>
      </c>
      <c r="N36" s="171"/>
      <c r="O36" s="128" t="str">
        <f t="shared" si="34"/>
        <v>RON</v>
      </c>
      <c r="Q36" s="64" t="str">
        <f t="shared" si="35"/>
        <v/>
      </c>
      <c r="R36" s="64" t="str">
        <f t="shared" si="36"/>
        <v>RON</v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/>
      </c>
      <c r="X36" s="131" t="str">
        <f t="shared" si="6"/>
        <v/>
      </c>
      <c r="Y36" s="132" t="str">
        <f t="shared" si="7"/>
        <v/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0</v>
      </c>
      <c r="AI36" s="137">
        <f>COUNTIFS($AE$18:$AE$167,"&gt;19:00",$AE$18:$AE$167,"&lt;=20:00")</f>
        <v>0</v>
      </c>
      <c r="AJ36" s="138">
        <f t="shared" si="8"/>
        <v>0</v>
      </c>
    </row>
    <row r="37">
      <c r="A37" s="168">
        <v>20.0</v>
      </c>
      <c r="B37" s="298"/>
      <c r="C37" s="146" t="str">
        <f>IF(B37&gt;1,VLOOKUP(B37,DB!$D$4:$E$800,2,0),"")</f>
        <v/>
      </c>
      <c r="D37" s="259"/>
      <c r="E37" s="148" t="b">
        <v>0</v>
      </c>
      <c r="F37" s="148"/>
      <c r="G37" s="150" t="b">
        <v>0</v>
      </c>
      <c r="H37" s="228"/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/>
      </c>
      <c r="N37" s="170"/>
      <c r="O37" s="155" t="str">
        <f t="shared" si="34"/>
        <v>RON</v>
      </c>
      <c r="Q37" s="64" t="str">
        <f t="shared" si="35"/>
        <v/>
      </c>
      <c r="R37" s="64" t="str">
        <f t="shared" si="36"/>
        <v>RON</v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/>
      </c>
      <c r="X37" s="160" t="str">
        <f t="shared" si="6"/>
        <v/>
      </c>
      <c r="Y37" s="161" t="str">
        <f t="shared" si="7"/>
        <v/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0</v>
      </c>
      <c r="AI37" s="165">
        <f>COUNTIFS($AE$18:$AE$167,"&gt;20:00",$AE$18:$AE$167,"&lt;=21:00")</f>
        <v>0</v>
      </c>
      <c r="AJ37" s="109">
        <f t="shared" si="8"/>
        <v>0</v>
      </c>
    </row>
    <row r="38">
      <c r="A38" s="115">
        <v>21.0</v>
      </c>
      <c r="B38" s="295"/>
      <c r="C38" s="117" t="str">
        <f>IF(B38&gt;1,VLOOKUP(B38,DB!$D$4:$E$800,2,0),"")</f>
        <v/>
      </c>
      <c r="D38" s="252"/>
      <c r="E38" s="119" t="b">
        <v>0</v>
      </c>
      <c r="F38" s="119"/>
      <c r="G38" s="120" t="b">
        <v>0</v>
      </c>
      <c r="H38" s="230"/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/>
      </c>
      <c r="N38" s="171"/>
      <c r="O38" s="128" t="str">
        <f t="shared" si="34"/>
        <v>RON</v>
      </c>
      <c r="Q38" s="64" t="str">
        <f t="shared" si="35"/>
        <v/>
      </c>
      <c r="R38" s="64" t="str">
        <f t="shared" si="36"/>
        <v>RON</v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/>
      </c>
      <c r="X38" s="131" t="str">
        <f t="shared" si="6"/>
        <v/>
      </c>
      <c r="Y38" s="132" t="str">
        <f t="shared" si="7"/>
        <v/>
      </c>
      <c r="Z38" s="104" t="b">
        <v>0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0</v>
      </c>
      <c r="AI38" s="137">
        <f>COUNTIFS($AE$18:$AE$167,"&gt;21:00",$AE$18:$AE$167,"&lt;=22:00")</f>
        <v>0</v>
      </c>
      <c r="AJ38" s="138">
        <f t="shared" si="8"/>
        <v>0</v>
      </c>
    </row>
    <row r="39">
      <c r="A39" s="168">
        <v>22.0</v>
      </c>
      <c r="B39" s="145"/>
      <c r="C39" s="146" t="str">
        <f>IF(B39&gt;1,VLOOKUP(B39,DB!$D$4:$E$800,2,0),"")</f>
        <v/>
      </c>
      <c r="D39" s="259"/>
      <c r="E39" s="189" t="b">
        <v>0</v>
      </c>
      <c r="F39" s="148"/>
      <c r="G39" s="190" t="b">
        <v>0</v>
      </c>
      <c r="H39" s="228"/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/>
      </c>
      <c r="N39" s="170"/>
      <c r="O39" s="155" t="str">
        <f t="shared" si="34"/>
        <v>RON</v>
      </c>
      <c r="Q39" s="64" t="str">
        <f t="shared" si="35"/>
        <v/>
      </c>
      <c r="R39" s="64" t="str">
        <f t="shared" si="36"/>
        <v>RON</v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/>
      </c>
      <c r="X39" s="160" t="str">
        <f t="shared" si="6"/>
        <v/>
      </c>
      <c r="Y39" s="161" t="str">
        <f t="shared" si="7"/>
        <v/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0</v>
      </c>
      <c r="AI39" s="165">
        <f>COUNTIFS($AE$18:$AE$167,"&gt;22:00",$AE$18:$AE$167,"&lt;=23:00")</f>
        <v>0</v>
      </c>
      <c r="AJ39" s="109">
        <f t="shared" si="8"/>
        <v>0</v>
      </c>
    </row>
    <row r="40">
      <c r="A40" s="115">
        <v>23.0</v>
      </c>
      <c r="B40" s="297"/>
      <c r="C40" s="117" t="str">
        <f>IF(B40&gt;1,VLOOKUP(B40,DB!$D$4:$E$800,2,0),"")</f>
        <v/>
      </c>
      <c r="D40" s="252"/>
      <c r="E40" s="191" t="b">
        <v>0</v>
      </c>
      <c r="F40" s="119"/>
      <c r="G40" s="192" t="b">
        <v>0</v>
      </c>
      <c r="H40" s="230"/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/>
      </c>
      <c r="N40" s="193"/>
      <c r="O40" s="128" t="str">
        <f t="shared" si="34"/>
        <v>RON</v>
      </c>
      <c r="Q40" s="64" t="str">
        <f t="shared" si="35"/>
        <v/>
      </c>
      <c r="R40" s="64" t="str">
        <f t="shared" si="36"/>
        <v>RON</v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/>
      </c>
      <c r="X40" s="131" t="str">
        <f t="shared" si="6"/>
        <v/>
      </c>
      <c r="Y40" s="132" t="str">
        <f t="shared" si="7"/>
        <v/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/>
      <c r="C41" s="146" t="str">
        <f>IF(B41&gt;1,VLOOKUP(B41,DB!$D$4:$E$800,2,0),"")</f>
        <v/>
      </c>
      <c r="D41" s="259"/>
      <c r="E41" s="199" t="b">
        <v>0</v>
      </c>
      <c r="F41" s="148"/>
      <c r="G41" s="190" t="b">
        <v>0</v>
      </c>
      <c r="H41" s="228"/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/>
      </c>
      <c r="N41" s="200"/>
      <c r="O41" s="155" t="str">
        <f t="shared" si="34"/>
        <v>RON</v>
      </c>
      <c r="Q41" s="64" t="str">
        <f t="shared" si="35"/>
        <v/>
      </c>
      <c r="R41" s="64" t="str">
        <f t="shared" si="36"/>
        <v>RON</v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0</v>
      </c>
      <c r="AI41" s="204">
        <f t="shared" si="43"/>
        <v>0</v>
      </c>
      <c r="AJ41" s="204">
        <f t="shared" si="43"/>
        <v>0</v>
      </c>
    </row>
    <row r="42">
      <c r="A42" s="205">
        <v>25.0</v>
      </c>
      <c r="B42" s="297"/>
      <c r="C42" s="117" t="str">
        <f>IF(B42&gt;1,VLOOKUP(B42,DB!$D$4:$E$800,2,0),"")</f>
        <v/>
      </c>
      <c r="D42" s="252"/>
      <c r="E42" s="206" t="b">
        <v>0</v>
      </c>
      <c r="F42" s="119"/>
      <c r="G42" s="192" t="b">
        <v>0</v>
      </c>
      <c r="H42" s="230"/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tr">
        <f>IF(B42&gt;1,VLOOKUP(B42,DB!$D$4:$F$800,3,0),"")</f>
        <v/>
      </c>
      <c r="N42" s="193"/>
      <c r="O42" s="128" t="str">
        <f t="shared" si="34"/>
        <v>RON</v>
      </c>
      <c r="Q42" s="64" t="str">
        <f t="shared" si="35"/>
        <v/>
      </c>
      <c r="R42" s="64" t="str">
        <f t="shared" si="36"/>
        <v>RON</v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/>
      </c>
      <c r="X42" s="131" t="str">
        <f t="shared" si="6"/>
        <v/>
      </c>
      <c r="Y42" s="132" t="str">
        <f t="shared" si="7"/>
        <v/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0</v>
      </c>
      <c r="AI42" s="210">
        <f t="shared" si="44"/>
        <v>0</v>
      </c>
      <c r="AJ42" s="210">
        <f t="shared" ref="AJ42:AJ43" si="46">SUM(AH42:AI42)</f>
        <v>0</v>
      </c>
    </row>
    <row r="43">
      <c r="A43" s="168">
        <v>26.0</v>
      </c>
      <c r="B43" s="298"/>
      <c r="C43" s="146" t="str">
        <f>IF(B43&gt;1,VLOOKUP(B43,DB!$D$4:$E$800,2,0),"")</f>
        <v/>
      </c>
      <c r="D43" s="259"/>
      <c r="E43" s="199" t="b">
        <v>0</v>
      </c>
      <c r="F43" s="148"/>
      <c r="G43" s="190" t="b">
        <v>0</v>
      </c>
      <c r="H43" s="228"/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tr">
        <f>IF(B43&gt;1,VLOOKUP(B43,DB!$D$4:$F$800,3,0),"")</f>
        <v/>
      </c>
      <c r="N43" s="211"/>
      <c r="O43" s="155" t="str">
        <f t="shared" si="34"/>
        <v>RON</v>
      </c>
      <c r="Q43" s="64" t="str">
        <f t="shared" si="35"/>
        <v/>
      </c>
      <c r="R43" s="64" t="str">
        <f t="shared" si="36"/>
        <v>RON</v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0</v>
      </c>
      <c r="AI43" s="215">
        <f t="shared" si="45"/>
        <v>0</v>
      </c>
      <c r="AJ43" s="215">
        <f t="shared" si="46"/>
        <v>0</v>
      </c>
    </row>
    <row r="44">
      <c r="A44" s="115">
        <v>27.0</v>
      </c>
      <c r="B44" s="297"/>
      <c r="C44" s="117" t="str">
        <f>IF(B44&gt;1,VLOOKUP(B44,DB!$D$4:$E$800,2,0),"")</f>
        <v/>
      </c>
      <c r="D44" s="252"/>
      <c r="E44" s="206" t="b">
        <v>0</v>
      </c>
      <c r="F44" s="119"/>
      <c r="G44" s="192" t="b">
        <v>0</v>
      </c>
      <c r="H44" s="230"/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tr">
        <f>IF(B44&gt;1,VLOOKUP(B44,DB!$D$4:$F$800,3,0),"")</f>
        <v/>
      </c>
      <c r="N44" s="193"/>
      <c r="O44" s="128" t="str">
        <f t="shared" si="34"/>
        <v>RON</v>
      </c>
      <c r="Q44" s="64" t="str">
        <f t="shared" si="35"/>
        <v/>
      </c>
      <c r="R44" s="64" t="str">
        <f t="shared" si="36"/>
        <v>RON</v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/>
      <c r="C45" s="146" t="str">
        <f>IF(B45&gt;1,VLOOKUP(B45,DB!$D$4:$E$800,2,0),"")</f>
        <v/>
      </c>
      <c r="D45" s="259"/>
      <c r="E45" s="189" t="b">
        <v>0</v>
      </c>
      <c r="F45" s="148"/>
      <c r="G45" s="190" t="b">
        <v>0</v>
      </c>
      <c r="H45" s="228"/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tr">
        <f>IF(B45&gt;1,VLOOKUP(B45,DB!$D$4:$F$800,3,0),"")</f>
        <v/>
      </c>
      <c r="N45" s="211"/>
      <c r="O45" s="155" t="str">
        <f t="shared" si="34"/>
        <v>RON</v>
      </c>
      <c r="Q45" s="64" t="str">
        <f t="shared" si="35"/>
        <v/>
      </c>
      <c r="R45" s="64" t="str">
        <f t="shared" si="36"/>
        <v>RON</v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/>
      <c r="C46" s="117" t="str">
        <f>IF(B46&gt;1,VLOOKUP(B46,DB!$D$4:$E$800,2,0),"")</f>
        <v/>
      </c>
      <c r="D46" s="252"/>
      <c r="E46" s="191" t="b">
        <v>0</v>
      </c>
      <c r="F46" s="119"/>
      <c r="G46" s="192" t="b">
        <v>0</v>
      </c>
      <c r="H46" s="230"/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/>
      </c>
      <c r="N46" s="193"/>
      <c r="O46" s="128" t="str">
        <f t="shared" si="34"/>
        <v>RON</v>
      </c>
      <c r="Q46" s="64" t="str">
        <f t="shared" si="35"/>
        <v/>
      </c>
      <c r="R46" s="64" t="str">
        <f t="shared" si="36"/>
        <v>RON</v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/>
      <c r="C47" s="146" t="str">
        <f>IF(B47&gt;1,VLOOKUP(B47,DB!$D$4:$E$800,2,0),"")</f>
        <v/>
      </c>
      <c r="D47" s="259"/>
      <c r="E47" s="199" t="b">
        <v>0</v>
      </c>
      <c r="F47" s="148"/>
      <c r="G47" s="190" t="b">
        <v>0</v>
      </c>
      <c r="H47" s="228"/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/>
      </c>
      <c r="N47" s="200"/>
      <c r="O47" s="155" t="str">
        <f t="shared" si="34"/>
        <v>RON</v>
      </c>
      <c r="Q47" s="64" t="str">
        <f t="shared" si="35"/>
        <v/>
      </c>
      <c r="R47" s="64" t="str">
        <f t="shared" si="36"/>
        <v>RON</v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/>
      <c r="C48" s="117" t="str">
        <f>IF(B48&gt;1,VLOOKUP(B48,DB!$D$4:$E$800,2,0),"")</f>
        <v/>
      </c>
      <c r="D48" s="252"/>
      <c r="E48" s="206" t="b">
        <v>0</v>
      </c>
      <c r="F48" s="119"/>
      <c r="G48" s="192" t="b">
        <v>0</v>
      </c>
      <c r="H48" s="230"/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tr">
        <f>IF(B48&gt;1,VLOOKUP(B48,DB!$D$4:$F$800,3,0),"")</f>
        <v/>
      </c>
      <c r="N48" s="220"/>
      <c r="O48" s="128" t="str">
        <f t="shared" si="34"/>
        <v>RON</v>
      </c>
      <c r="Q48" s="64" t="str">
        <f t="shared" si="35"/>
        <v/>
      </c>
      <c r="R48" s="64" t="str">
        <f t="shared" si="36"/>
        <v>RON</v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146"/>
      <c r="C49" s="146" t="str">
        <f>IF(B49&gt;1,VLOOKUP(B49,DB!$D$4:$E$800,2,0),"")</f>
        <v/>
      </c>
      <c r="D49" s="259"/>
      <c r="E49" s="199" t="b">
        <v>0</v>
      </c>
      <c r="F49" s="148"/>
      <c r="G49" s="190" t="b">
        <v>0</v>
      </c>
      <c r="H49" s="300"/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/>
      </c>
      <c r="N49" s="211"/>
      <c r="O49" s="155" t="str">
        <f t="shared" si="34"/>
        <v>RON</v>
      </c>
      <c r="Q49" s="64" t="str">
        <f t="shared" si="35"/>
        <v/>
      </c>
      <c r="R49" s="64" t="str">
        <f t="shared" si="36"/>
        <v>RON</v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7"/>
      <c r="C50" s="117" t="str">
        <f>IF(B50&gt;1,VLOOKUP(B50,DB!$D$4:$E$800,2,0),"")</f>
        <v/>
      </c>
      <c r="D50" s="252"/>
      <c r="E50" s="206" t="b">
        <v>0</v>
      </c>
      <c r="F50" s="119"/>
      <c r="G50" s="192" t="b">
        <v>0</v>
      </c>
      <c r="H50" s="299"/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15" t="str">
        <f>IF(B50&gt;1,VLOOKUP(B50,DB!$D$4:$F$800,3,0),"")</f>
        <v/>
      </c>
      <c r="N50" s="220"/>
      <c r="O50" s="128" t="str">
        <f t="shared" si="34"/>
        <v>RON</v>
      </c>
      <c r="Q50" s="64" t="str">
        <f t="shared" si="35"/>
        <v/>
      </c>
      <c r="R50" s="64" t="str">
        <f t="shared" si="36"/>
        <v>RON</v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146"/>
      <c r="C51" s="146" t="str">
        <f>IF(B51&gt;1,VLOOKUP(B51,DB!$D$4:$E$800,2,0),"")</f>
        <v/>
      </c>
      <c r="D51" s="259"/>
      <c r="E51" s="199" t="b">
        <v>0</v>
      </c>
      <c r="F51" s="148"/>
      <c r="G51" s="190" t="b">
        <v>0</v>
      </c>
      <c r="H51" s="300"/>
      <c r="I51" s="152" t="str">
        <f>IF(K51&gt;1,VLOOKUP(K51,DB!$A$4:$B$500,2,0),"")</f>
        <v/>
      </c>
      <c r="J51" s="153" t="str">
        <f>IF(L51&gt;1,VLOOKUP(L51,DB!$A$4:$B$500,2,0),"")</f>
        <v/>
      </c>
      <c r="K51" s="169"/>
      <c r="L51" s="150"/>
      <c r="M51" s="168" t="str">
        <f>IF(B51&gt;1,VLOOKUP(B51,DB!$D$4:$F$800,3,0),"")</f>
        <v/>
      </c>
      <c r="N51" s="200"/>
      <c r="O51" s="155" t="str">
        <f t="shared" si="34"/>
        <v>RON</v>
      </c>
      <c r="Q51" s="64" t="str">
        <f t="shared" si="35"/>
        <v/>
      </c>
      <c r="R51" s="64" t="str">
        <f t="shared" si="36"/>
        <v>RON</v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-</v>
      </c>
    </row>
    <row r="52">
      <c r="A52" s="115">
        <v>35.0</v>
      </c>
      <c r="B52" s="117"/>
      <c r="C52" s="117" t="str">
        <f>IF(B52&gt;1,VLOOKUP(B52,DB!$D$4:$E$800,2,0),"")</f>
        <v/>
      </c>
      <c r="D52" s="252"/>
      <c r="E52" s="206" t="b">
        <v>0</v>
      </c>
      <c r="F52" s="119"/>
      <c r="G52" s="192" t="b">
        <v>0</v>
      </c>
      <c r="H52" s="299"/>
      <c r="I52" s="122" t="str">
        <f>IF(K52&gt;1,VLOOKUP(K52,DB!$A$4:$B$500,2,0),"")</f>
        <v/>
      </c>
      <c r="J52" s="123" t="str">
        <f>IF(L52&gt;1,VLOOKUP(L52,DB!$A$4:$B$500,2,0),"")</f>
        <v/>
      </c>
      <c r="K52" s="124"/>
      <c r="L52" s="120"/>
      <c r="M52" s="115" t="str">
        <f>IF(B52&gt;1,VLOOKUP(B52,DB!$D$4:$F$800,3,0),"")</f>
        <v/>
      </c>
      <c r="N52" s="220"/>
      <c r="O52" s="128" t="str">
        <f t="shared" si="34"/>
        <v>RON</v>
      </c>
      <c r="Q52" s="64" t="str">
        <f t="shared" si="35"/>
        <v/>
      </c>
      <c r="R52" s="64" t="str">
        <f t="shared" si="36"/>
        <v>RON</v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 t="str">
        <f t="shared" si="41"/>
        <v>-</v>
      </c>
    </row>
    <row r="53">
      <c r="A53" s="168">
        <v>36.0</v>
      </c>
      <c r="B53" s="146"/>
      <c r="C53" s="146" t="str">
        <f>IF(B53&gt;1,VLOOKUP(B53,DB!$D$4:$E$800,2,0),"")</f>
        <v/>
      </c>
      <c r="D53" s="259"/>
      <c r="E53" s="199" t="b">
        <v>0</v>
      </c>
      <c r="F53" s="148"/>
      <c r="G53" s="190" t="b">
        <v>0</v>
      </c>
      <c r="H53" s="300"/>
      <c r="I53" s="152" t="str">
        <f>IF(K53&gt;1,VLOOKUP(K53,DB!$A$4:$B$500,2,0),"")</f>
        <v/>
      </c>
      <c r="J53" s="153" t="str">
        <f>IF(L53&gt;1,VLOOKUP(L53,DB!$A$4:$B$500,2,0),"")</f>
        <v/>
      </c>
      <c r="K53" s="169"/>
      <c r="L53" s="150"/>
      <c r="M53" s="168" t="str">
        <f>IF(B53&gt;1,VLOOKUP(B53,DB!$D$4:$F$800,3,0),"")</f>
        <v/>
      </c>
      <c r="N53" s="200"/>
      <c r="O53" s="155" t="str">
        <f t="shared" si="34"/>
        <v>RON</v>
      </c>
      <c r="Q53" s="64" t="str">
        <f t="shared" si="35"/>
        <v/>
      </c>
      <c r="R53" s="64" t="str">
        <f t="shared" si="36"/>
        <v>RON</v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 t="str">
        <f t="shared" si="41"/>
        <v>-</v>
      </c>
    </row>
    <row r="54">
      <c r="A54" s="115">
        <v>37.0</v>
      </c>
      <c r="B54" s="117"/>
      <c r="C54" s="117" t="str">
        <f>IF(B54&gt;1,VLOOKUP(B54,DB!$D$4:$E$800,2,0),"")</f>
        <v/>
      </c>
      <c r="D54" s="252"/>
      <c r="E54" s="206" t="b">
        <v>0</v>
      </c>
      <c r="F54" s="119"/>
      <c r="G54" s="192" t="b">
        <v>0</v>
      </c>
      <c r="H54" s="299"/>
      <c r="I54" s="122" t="str">
        <f>IF(K54&gt;1,VLOOKUP(K54,DB!$A$4:$B$500,2,0),"")</f>
        <v/>
      </c>
      <c r="J54" s="123" t="str">
        <f>IF(L54&gt;1,VLOOKUP(L54,DB!$A$4:$B$500,2,0),"")</f>
        <v/>
      </c>
      <c r="K54" s="124"/>
      <c r="L54" s="120"/>
      <c r="M54" s="115" t="str">
        <f>IF(B54&gt;1,VLOOKUP(B54,DB!$D$4:$F$800,3,0),"")</f>
        <v/>
      </c>
      <c r="N54" s="193"/>
      <c r="O54" s="128" t="str">
        <f t="shared" si="34"/>
        <v>RON</v>
      </c>
      <c r="Q54" s="64" t="str">
        <f t="shared" si="35"/>
        <v/>
      </c>
      <c r="R54" s="64" t="str">
        <f t="shared" si="36"/>
        <v>RON</v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 t="str">
        <f t="shared" si="41"/>
        <v>-</v>
      </c>
    </row>
    <row r="55">
      <c r="A55" s="168">
        <v>38.0</v>
      </c>
      <c r="B55" s="146"/>
      <c r="C55" s="146" t="str">
        <f>IF(B55&gt;1,VLOOKUP(B55,DB!$D$4:$E$800,2,0),"")</f>
        <v/>
      </c>
      <c r="D55" s="259"/>
      <c r="E55" s="199" t="b">
        <v>0</v>
      </c>
      <c r="F55" s="148"/>
      <c r="G55" s="190" t="b">
        <v>0</v>
      </c>
      <c r="H55" s="300"/>
      <c r="I55" s="152" t="str">
        <f>IF(K55&gt;1,VLOOKUP(K55,DB!$A$4:$B$500,2,0),"")</f>
        <v/>
      </c>
      <c r="J55" s="153" t="str">
        <f>IF(L55&gt;1,VLOOKUP(L55,DB!$A$4:$B$500,2,0),"")</f>
        <v/>
      </c>
      <c r="K55" s="169"/>
      <c r="L55" s="150"/>
      <c r="M55" s="168" t="str">
        <f>IF(B55&gt;1,VLOOKUP(B55,DB!$D$4:$F$800,3,0),"")</f>
        <v/>
      </c>
      <c r="N55" s="200"/>
      <c r="O55" s="155" t="str">
        <f t="shared" si="34"/>
        <v>RON</v>
      </c>
      <c r="Q55" s="64" t="str">
        <f t="shared" si="35"/>
        <v/>
      </c>
      <c r="R55" s="64" t="str">
        <f t="shared" si="36"/>
        <v>RON</v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-</v>
      </c>
      <c r="AF55" s="4"/>
    </row>
    <row r="56">
      <c r="A56" s="115">
        <v>39.0</v>
      </c>
      <c r="B56" s="117"/>
      <c r="C56" s="117" t="str">
        <f>IF(B56&gt;1,VLOOKUP(B56,DB!$D$4:$E$800,2,0),"")</f>
        <v/>
      </c>
      <c r="D56" s="252"/>
      <c r="E56" s="206" t="b">
        <v>0</v>
      </c>
      <c r="F56" s="119"/>
      <c r="G56" s="192" t="b">
        <v>0</v>
      </c>
      <c r="H56" s="299"/>
      <c r="I56" s="122" t="str">
        <f>IF(K56&gt;1,VLOOKUP(K56,DB!$A$4:$B$500,2,0),"")</f>
        <v/>
      </c>
      <c r="J56" s="123" t="str">
        <f>IF(L56&gt;1,VLOOKUP(L56,DB!$A$4:$B$500,2,0),"")</f>
        <v/>
      </c>
      <c r="K56" s="124"/>
      <c r="L56" s="120"/>
      <c r="M56" s="115" t="str">
        <f>IF(B56&gt;1,VLOOKUP(B56,DB!$D$4:$F$800,3,0),"")</f>
        <v/>
      </c>
      <c r="N56" s="193"/>
      <c r="O56" s="128" t="str">
        <f t="shared" si="34"/>
        <v>RON</v>
      </c>
      <c r="Q56" s="64" t="str">
        <f t="shared" si="35"/>
        <v/>
      </c>
      <c r="R56" s="64" t="str">
        <f t="shared" si="36"/>
        <v>RON</v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 t="str">
        <f t="shared" si="41"/>
        <v>-</v>
      </c>
      <c r="AF56" s="4"/>
    </row>
    <row r="57">
      <c r="A57" s="168">
        <v>40.0</v>
      </c>
      <c r="B57" s="146"/>
      <c r="C57" s="146" t="str">
        <f>IF(B57&gt;1,VLOOKUP(B57,DB!$D$4:$E$800,2,0),"")</f>
        <v/>
      </c>
      <c r="D57" s="259"/>
      <c r="E57" s="199" t="b">
        <v>0</v>
      </c>
      <c r="F57" s="148"/>
      <c r="G57" s="190" t="b">
        <v>0</v>
      </c>
      <c r="H57" s="300"/>
      <c r="I57" s="152" t="str">
        <f>IF(K57&gt;1,VLOOKUP(K57,DB!$A$4:$B$500,2,0),"")</f>
        <v/>
      </c>
      <c r="J57" s="153" t="str">
        <f>IF(L57&gt;1,VLOOKUP(L57,DB!$A$4:$B$500,2,0),"")</f>
        <v/>
      </c>
      <c r="K57" s="169"/>
      <c r="L57" s="150"/>
      <c r="M57" s="168" t="str">
        <f>IF(B57&gt;1,VLOOKUP(B57,DB!$D$4:$F$800,3,0),"")</f>
        <v/>
      </c>
      <c r="N57" s="200"/>
      <c r="O57" s="155" t="str">
        <f t="shared" si="34"/>
        <v>RON</v>
      </c>
      <c r="Q57" s="64" t="str">
        <f t="shared" si="35"/>
        <v/>
      </c>
      <c r="R57" s="64" t="str">
        <f t="shared" si="36"/>
        <v>RON</v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 t="str">
        <f t="shared" si="41"/>
        <v>-</v>
      </c>
      <c r="AF57" s="4"/>
    </row>
    <row r="58">
      <c r="A58" s="115">
        <v>41.0</v>
      </c>
      <c r="B58" s="115"/>
      <c r="C58" s="117" t="str">
        <f>IF(B58&gt;1,VLOOKUP(B58,DB!$D$4:$E$800,2,0),"")</f>
        <v/>
      </c>
      <c r="D58" s="252"/>
      <c r="E58" s="224" t="b">
        <v>0</v>
      </c>
      <c r="F58" s="119"/>
      <c r="G58" s="120" t="b">
        <v>0</v>
      </c>
      <c r="H58" s="230"/>
      <c r="I58" s="122" t="str">
        <f>IF(K58&gt;1,VLOOKUP(K58,DB!$A$4:$B$500,2,0),"")</f>
        <v/>
      </c>
      <c r="J58" s="123" t="str">
        <f>IF(L58&gt;1,VLOOKUP(L58,DB!$A$4:$B$500,2,0),"")</f>
        <v/>
      </c>
      <c r="K58" s="124"/>
      <c r="L58" s="120"/>
      <c r="M58" s="115" t="str">
        <f>IF(B58&gt;1,VLOOKUP(B58,DB!$D$4:$F$800,3,0),"")</f>
        <v/>
      </c>
      <c r="N58" s="171"/>
      <c r="O58" s="128" t="str">
        <f t="shared" si="34"/>
        <v>RON</v>
      </c>
      <c r="Q58" s="64" t="str">
        <f t="shared" si="35"/>
        <v/>
      </c>
      <c r="R58" s="64" t="str">
        <f t="shared" si="36"/>
        <v>RON</v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 t="str">
        <f t="shared" si="41"/>
        <v>-</v>
      </c>
      <c r="AF58" s="4"/>
    </row>
    <row r="59">
      <c r="A59" s="168">
        <v>42.0</v>
      </c>
      <c r="B59" s="168"/>
      <c r="C59" s="146" t="str">
        <f>IF(B59&gt;1,VLOOKUP(B59,DB!$D$4:$E$800,2,0),"")</f>
        <v/>
      </c>
      <c r="D59" s="259"/>
      <c r="E59" s="226" t="b">
        <v>0</v>
      </c>
      <c r="F59" s="148"/>
      <c r="G59" s="227" t="b">
        <v>0</v>
      </c>
      <c r="H59" s="228"/>
      <c r="I59" s="152" t="str">
        <f>IF(K59&gt;1,VLOOKUP(K59,DB!$A$4:$B$500,2,0),"")</f>
        <v/>
      </c>
      <c r="J59" s="153" t="str">
        <f>IF(L59&gt;1,VLOOKUP(L59,DB!$A$4:$B$500,2,0),"")</f>
        <v/>
      </c>
      <c r="K59" s="169"/>
      <c r="L59" s="150"/>
      <c r="M59" s="168" t="str">
        <f>IF(B59&gt;1,VLOOKUP(B59,DB!$D$4:$F$800,3,0),"")</f>
        <v/>
      </c>
      <c r="N59" s="170"/>
      <c r="O59" s="155" t="str">
        <f t="shared" si="34"/>
        <v>RON</v>
      </c>
      <c r="Q59" s="64" t="str">
        <f t="shared" si="35"/>
        <v/>
      </c>
      <c r="R59" s="64" t="str">
        <f t="shared" si="36"/>
        <v>RON</v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 t="str">
        <f t="shared" si="41"/>
        <v>-</v>
      </c>
      <c r="AF59" s="4"/>
    </row>
    <row r="60">
      <c r="A60" s="115">
        <v>43.0</v>
      </c>
      <c r="B60" s="115"/>
      <c r="C60" s="117" t="str">
        <f>IF(B60&gt;1,VLOOKUP(B60,DB!$D$4:$E$800,2,0),"")</f>
        <v/>
      </c>
      <c r="D60" s="252"/>
      <c r="E60" s="229" t="b">
        <v>0</v>
      </c>
      <c r="F60" s="119"/>
      <c r="G60" s="192" t="b">
        <v>0</v>
      </c>
      <c r="H60" s="230"/>
      <c r="I60" s="122" t="str">
        <f>IF(K60&gt;1,VLOOKUP(K60,DB!$A$4:$B$500,2,0),"")</f>
        <v/>
      </c>
      <c r="J60" s="123" t="str">
        <f>IF(L60&gt;1,VLOOKUP(L60,DB!$A$4:$B$500,2,0),"")</f>
        <v/>
      </c>
      <c r="K60" s="124"/>
      <c r="L60" s="120"/>
      <c r="M60" s="115" t="str">
        <f>IF(B60&gt;1,VLOOKUP(B60,DB!$D$4:$F$800,3,0),"")</f>
        <v/>
      </c>
      <c r="N60" s="171"/>
      <c r="O60" s="128" t="str">
        <f t="shared" si="34"/>
        <v>RON</v>
      </c>
      <c r="Q60" s="64" t="str">
        <f t="shared" si="35"/>
        <v/>
      </c>
      <c r="R60" s="64" t="str">
        <f t="shared" si="36"/>
        <v>RON</v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 t="str">
        <f t="shared" si="41"/>
        <v>-</v>
      </c>
    </row>
    <row r="61">
      <c r="A61" s="168">
        <v>44.0</v>
      </c>
      <c r="B61" s="168"/>
      <c r="C61" s="146" t="str">
        <f>IF(B61&gt;1,VLOOKUP(B61,DB!$D$4:$E$800,2,0),"")</f>
        <v/>
      </c>
      <c r="D61" s="259"/>
      <c r="E61" s="231" t="b">
        <v>0</v>
      </c>
      <c r="F61" s="148"/>
      <c r="G61" s="190" t="b">
        <v>0</v>
      </c>
      <c r="H61" s="228"/>
      <c r="I61" s="152" t="str">
        <f>IF(K61&gt;1,VLOOKUP(K61,DB!$A$4:$B$500,2,0),"")</f>
        <v/>
      </c>
      <c r="J61" s="153" t="str">
        <f>IF(L61&gt;1,VLOOKUP(L61,DB!$A$4:$B$500,2,0),"")</f>
        <v/>
      </c>
      <c r="K61" s="169"/>
      <c r="L61" s="150"/>
      <c r="M61" s="168" t="str">
        <f>IF(B61&gt;1,VLOOKUP(B61,DB!$D$4:$F$800,3,0),"")</f>
        <v/>
      </c>
      <c r="N61" s="211"/>
      <c r="O61" s="155" t="str">
        <f t="shared" si="34"/>
        <v>RON</v>
      </c>
      <c r="Q61" s="64" t="str">
        <f t="shared" si="35"/>
        <v/>
      </c>
      <c r="R61" s="64" t="str">
        <f t="shared" si="36"/>
        <v>RON</v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 t="str">
        <f t="shared" si="41"/>
        <v>-</v>
      </c>
    </row>
    <row r="62">
      <c r="A62" s="115">
        <v>45.0</v>
      </c>
      <c r="B62" s="115"/>
      <c r="C62" s="117" t="str">
        <f>IF(B62&gt;1,VLOOKUP(B62,DB!$D$4:$E$800,2,0),"")</f>
        <v/>
      </c>
      <c r="D62" s="264"/>
      <c r="E62" s="232" t="b">
        <v>0</v>
      </c>
      <c r="F62" s="233"/>
      <c r="G62" s="234" t="b">
        <v>0</v>
      </c>
      <c r="H62" s="235"/>
      <c r="I62" s="122" t="str">
        <f>IF(K62&gt;1,VLOOKUP(K62,DB!$A$4:$B$500,2,0),"")</f>
        <v/>
      </c>
      <c r="J62" s="123" t="str">
        <f>IF(L62&gt;1,VLOOKUP(L62,DB!$A$4:$B$500,2,0),"")</f>
        <v/>
      </c>
      <c r="K62" s="236"/>
      <c r="L62" s="227"/>
      <c r="M62" s="115" t="str">
        <f>IF(B62&gt;1,VLOOKUP(B62,DB!$D$4:$F$800,3,0),"")</f>
        <v/>
      </c>
      <c r="N62" s="220"/>
      <c r="O62" s="128" t="str">
        <f t="shared" si="34"/>
        <v>RON</v>
      </c>
      <c r="Q62" s="64" t="str">
        <f t="shared" si="35"/>
        <v/>
      </c>
      <c r="R62" s="64" t="str">
        <f t="shared" si="36"/>
        <v>RON</v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 t="str">
        <f t="shared" si="41"/>
        <v>-</v>
      </c>
    </row>
    <row r="63">
      <c r="A63" s="168">
        <v>46.0</v>
      </c>
      <c r="B63" s="168"/>
      <c r="C63" s="146" t="str">
        <f>IF(B63&gt;1,VLOOKUP(B63,DB!$D$4:$E$800,2,0),"")</f>
        <v/>
      </c>
      <c r="D63" s="259"/>
      <c r="E63" s="231" t="b">
        <v>0</v>
      </c>
      <c r="F63" s="148"/>
      <c r="G63" s="190" t="b">
        <v>0</v>
      </c>
      <c r="H63" s="228"/>
      <c r="I63" s="152" t="str">
        <f>IF(K63&gt;1,VLOOKUP(K63,DB!$A$4:$B$500,2,0),"")</f>
        <v/>
      </c>
      <c r="J63" s="153" t="str">
        <f>IF(L63&gt;1,VLOOKUP(L63,DB!$A$4:$B$500,2,0),"")</f>
        <v/>
      </c>
      <c r="K63" s="169"/>
      <c r="L63" s="150"/>
      <c r="M63" s="168" t="str">
        <f>IF(B63&gt;1,VLOOKUP(B63,DB!$D$4:$F$800,3,0),"")</f>
        <v/>
      </c>
      <c r="N63" s="211"/>
      <c r="O63" s="155" t="str">
        <f t="shared" si="34"/>
        <v>RON</v>
      </c>
      <c r="Q63" s="64" t="str">
        <f t="shared" si="35"/>
        <v/>
      </c>
      <c r="R63" s="64" t="str">
        <f t="shared" si="36"/>
        <v>RON</v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 t="str">
        <f t="shared" si="41"/>
        <v>-</v>
      </c>
    </row>
    <row r="64">
      <c r="A64" s="115">
        <v>47.0</v>
      </c>
      <c r="B64" s="115"/>
      <c r="C64" s="117" t="str">
        <f>IF(B64&gt;1,VLOOKUP(B64,DB!$D$4:$E$800,2,0),"")</f>
        <v/>
      </c>
      <c r="D64" s="252"/>
      <c r="E64" s="229" t="b">
        <v>0</v>
      </c>
      <c r="F64" s="119"/>
      <c r="G64" s="192" t="b">
        <v>0</v>
      </c>
      <c r="H64" s="230"/>
      <c r="I64" s="122" t="str">
        <f>IF(K64&gt;1,VLOOKUP(K64,DB!$A$4:$B$500,2,0),"")</f>
        <v/>
      </c>
      <c r="J64" s="123" t="str">
        <f>IF(L64&gt;1,VLOOKUP(L64,DB!$A$4:$B$500,2,0),"")</f>
        <v/>
      </c>
      <c r="K64" s="124"/>
      <c r="L64" s="120"/>
      <c r="M64" s="115" t="str">
        <f>IF(B64&gt;1,VLOOKUP(B64,DB!$D$4:$F$800,3,0),"")</f>
        <v/>
      </c>
      <c r="N64" s="220"/>
      <c r="O64" s="128" t="str">
        <f t="shared" si="34"/>
        <v>RON</v>
      </c>
      <c r="Q64" s="64" t="str">
        <f t="shared" si="35"/>
        <v/>
      </c>
      <c r="R64" s="64" t="str">
        <f t="shared" si="36"/>
        <v>RON</v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-</v>
      </c>
      <c r="AE64" s="133" t="str">
        <f t="shared" si="41"/>
        <v>-</v>
      </c>
    </row>
    <row r="65">
      <c r="A65" s="168">
        <v>48.0</v>
      </c>
      <c r="B65" s="168"/>
      <c r="C65" s="146" t="str">
        <f>IF(B65&gt;1,VLOOKUP(B65,DB!$D$4:$E$800,2,0),"")</f>
        <v/>
      </c>
      <c r="D65" s="259"/>
      <c r="E65" s="231" t="b">
        <v>0</v>
      </c>
      <c r="F65" s="148"/>
      <c r="G65" s="190" t="b">
        <v>0</v>
      </c>
      <c r="H65" s="228"/>
      <c r="I65" s="152" t="str">
        <f>IF(K65&gt;1,VLOOKUP(K65,DB!$A$4:$B$500,2,0),"")</f>
        <v/>
      </c>
      <c r="J65" s="153" t="str">
        <f>IF(L65&gt;1,VLOOKUP(L65,DB!$A$4:$B$500,2,0),"")</f>
        <v/>
      </c>
      <c r="K65" s="169"/>
      <c r="L65" s="150"/>
      <c r="M65" s="168" t="str">
        <f>IF(B65&gt;1,VLOOKUP(B65,DB!$D$4:$F$800,3,0),"")</f>
        <v/>
      </c>
      <c r="N65" s="211"/>
      <c r="O65" s="155" t="str">
        <f t="shared" si="34"/>
        <v>RON</v>
      </c>
      <c r="Q65" s="64" t="str">
        <f t="shared" si="35"/>
        <v/>
      </c>
      <c r="R65" s="64" t="str">
        <f t="shared" si="36"/>
        <v>RON</v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 t="str">
        <f t="shared" si="40"/>
        <v>-</v>
      </c>
      <c r="AE65" s="133" t="str">
        <f t="shared" si="41"/>
        <v>-</v>
      </c>
    </row>
    <row r="66">
      <c r="A66" s="115">
        <v>49.0</v>
      </c>
      <c r="B66" s="115"/>
      <c r="C66" s="117" t="str">
        <f>IF(B66&gt;1,VLOOKUP(B66,DB!$D$4:$E$800,2,0),"")</f>
        <v/>
      </c>
      <c r="D66" s="252"/>
      <c r="E66" s="229" t="b">
        <v>0</v>
      </c>
      <c r="F66" s="119"/>
      <c r="G66" s="192" t="b">
        <v>0</v>
      </c>
      <c r="H66" s="230"/>
      <c r="I66" s="122" t="str">
        <f>IF(K66&gt;1,VLOOKUP(K66,DB!$A$4:$B$500,2,0),"")</f>
        <v/>
      </c>
      <c r="J66" s="123" t="str">
        <f>IF(L66&gt;1,VLOOKUP(L66,DB!$A$4:$B$500,2,0),"")</f>
        <v/>
      </c>
      <c r="K66" s="124"/>
      <c r="L66" s="120"/>
      <c r="M66" s="115" t="str">
        <f>IF(B66&gt;1,VLOOKUP(B66,DB!$D$4:$F$800,3,0),"")</f>
        <v/>
      </c>
      <c r="N66" s="171"/>
      <c r="O66" s="128" t="str">
        <f t="shared" si="34"/>
        <v>RON</v>
      </c>
      <c r="Q66" s="64" t="str">
        <f t="shared" si="35"/>
        <v/>
      </c>
      <c r="R66" s="64" t="str">
        <f t="shared" si="36"/>
        <v>RON</v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 t="str">
        <f t="shared" si="40"/>
        <v>-</v>
      </c>
      <c r="AE66" s="133" t="str">
        <f t="shared" si="41"/>
        <v>-</v>
      </c>
    </row>
    <row r="67">
      <c r="A67" s="168">
        <v>50.0</v>
      </c>
      <c r="B67" s="168"/>
      <c r="C67" s="146" t="str">
        <f>IF(B67&gt;1,VLOOKUP(B67,DB!$D$4:$E$800,2,0),"")</f>
        <v/>
      </c>
      <c r="D67" s="259"/>
      <c r="E67" s="231" t="b">
        <v>0</v>
      </c>
      <c r="F67" s="148"/>
      <c r="G67" s="190" t="b">
        <v>0</v>
      </c>
      <c r="H67" s="228"/>
      <c r="I67" s="152" t="str">
        <f>IF(K67&gt;1,VLOOKUP(K67,DB!$A$4:$B$500,2,0),"")</f>
        <v/>
      </c>
      <c r="J67" s="153" t="str">
        <f>IF(L67&gt;1,VLOOKUP(L67,DB!$A$4:$B$500,2,0),"")</f>
        <v/>
      </c>
      <c r="K67" s="169"/>
      <c r="L67" s="150"/>
      <c r="M67" s="168" t="str">
        <f>IF(B67&gt;1,VLOOKUP(B67,DB!$D$4:$F$800,3,0),"")</f>
        <v/>
      </c>
      <c r="N67" s="170"/>
      <c r="O67" s="155" t="str">
        <f t="shared" si="34"/>
        <v>RON</v>
      </c>
      <c r="Q67" s="64" t="str">
        <f t="shared" si="35"/>
        <v/>
      </c>
      <c r="R67" s="64" t="str">
        <f t="shared" si="36"/>
        <v>RON</v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 t="str">
        <f t="shared" si="40"/>
        <v>-</v>
      </c>
      <c r="AE67" s="133" t="str">
        <f t="shared" si="41"/>
        <v>-</v>
      </c>
    </row>
    <row r="68">
      <c r="A68" s="115">
        <v>51.0</v>
      </c>
      <c r="B68" s="115"/>
      <c r="C68" s="117" t="str">
        <f>IF(B68&gt;1,VLOOKUP(B68,DB!$D$4:$E$800,2,0),"")</f>
        <v/>
      </c>
      <c r="D68" s="264"/>
      <c r="E68" s="232" t="b">
        <v>0</v>
      </c>
      <c r="F68" s="233"/>
      <c r="G68" s="234" t="b">
        <v>0</v>
      </c>
      <c r="H68" s="235"/>
      <c r="I68" s="122" t="str">
        <f>IF(K68&gt;1,VLOOKUP(K68,DB!$A$4:$B$500,2,0),"")</f>
        <v/>
      </c>
      <c r="J68" s="123" t="str">
        <f>IF(L68&gt;1,VLOOKUP(L68,DB!$A$4:$B$500,2,0),"")</f>
        <v/>
      </c>
      <c r="K68" s="236"/>
      <c r="L68" s="227"/>
      <c r="M68" s="115" t="str">
        <f>IF(B68&gt;1,VLOOKUP(B68,DB!$D$4:$F$800,3,0),"")</f>
        <v/>
      </c>
      <c r="N68" s="171"/>
      <c r="O68" s="128" t="str">
        <f t="shared" si="34"/>
        <v>RON</v>
      </c>
      <c r="Q68" s="64" t="str">
        <f t="shared" si="35"/>
        <v/>
      </c>
      <c r="R68" s="64" t="str">
        <f t="shared" si="36"/>
        <v>RON</v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 t="str">
        <f t="shared" si="40"/>
        <v>-</v>
      </c>
      <c r="AE68" s="133" t="str">
        <f t="shared" si="41"/>
        <v>-</v>
      </c>
    </row>
    <row r="69">
      <c r="A69" s="168">
        <v>52.0</v>
      </c>
      <c r="B69" s="168"/>
      <c r="C69" s="146" t="str">
        <f>IF(B69&gt;1,VLOOKUP(B69,DB!$D$4:$E$800,2,0),"")</f>
        <v/>
      </c>
      <c r="D69" s="259"/>
      <c r="E69" s="231" t="b">
        <v>0</v>
      </c>
      <c r="F69" s="148"/>
      <c r="G69" s="190" t="b">
        <v>0</v>
      </c>
      <c r="H69" s="228"/>
      <c r="I69" s="152" t="str">
        <f>IF(K69&gt;1,VLOOKUP(K69,DB!$A$4:$B$500,2,0),"")</f>
        <v/>
      </c>
      <c r="J69" s="153" t="str">
        <f>IF(L69&gt;1,VLOOKUP(L69,DB!$A$4:$B$500,2,0),"")</f>
        <v/>
      </c>
      <c r="K69" s="169"/>
      <c r="L69" s="150"/>
      <c r="M69" s="168" t="str">
        <f>IF(B69&gt;1,VLOOKUP(B69,DB!$D$4:$F$800,3,0),"")</f>
        <v/>
      </c>
      <c r="N69" s="211"/>
      <c r="O69" s="155" t="str">
        <f t="shared" si="34"/>
        <v>RON</v>
      </c>
      <c r="Q69" s="64" t="str">
        <f t="shared" si="35"/>
        <v/>
      </c>
      <c r="R69" s="64" t="str">
        <f t="shared" si="36"/>
        <v>RON</v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 t="str">
        <f t="shared" si="40"/>
        <v>-</v>
      </c>
      <c r="AE69" s="133" t="str">
        <f t="shared" si="41"/>
        <v>-</v>
      </c>
    </row>
    <row r="70">
      <c r="A70" s="115">
        <v>53.0</v>
      </c>
      <c r="B70" s="115"/>
      <c r="C70" s="117" t="str">
        <f>IF(B70&gt;1,VLOOKUP(B70,DB!$D$4:$E$800,2,0),"")</f>
        <v/>
      </c>
      <c r="D70" s="252"/>
      <c r="E70" s="229" t="b">
        <v>0</v>
      </c>
      <c r="F70" s="119"/>
      <c r="G70" s="192" t="b">
        <v>0</v>
      </c>
      <c r="H70" s="230"/>
      <c r="I70" s="122" t="str">
        <f>IF(K70&gt;1,VLOOKUP(K70,DB!$A$4:$B$500,2,0),"")</f>
        <v/>
      </c>
      <c r="J70" s="123" t="str">
        <f>IF(L70&gt;1,VLOOKUP(L70,DB!$A$4:$B$500,2,0),"")</f>
        <v/>
      </c>
      <c r="K70" s="124"/>
      <c r="L70" s="120"/>
      <c r="M70" s="115" t="str">
        <f>IF(B70&gt;1,VLOOKUP(B70,DB!$D$4:$F$800,3,0),"")</f>
        <v/>
      </c>
      <c r="N70" s="171"/>
      <c r="O70" s="128" t="str">
        <f t="shared" si="34"/>
        <v>RON</v>
      </c>
      <c r="Q70" s="64" t="str">
        <f t="shared" si="35"/>
        <v/>
      </c>
      <c r="R70" s="64" t="str">
        <f t="shared" si="36"/>
        <v>RON</v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/>
      </c>
      <c r="X70" s="131" t="str">
        <f t="shared" si="6"/>
        <v/>
      </c>
      <c r="Y70" s="132" t="str">
        <f t="shared" si="7"/>
        <v/>
      </c>
      <c r="Z70" s="104" t="b">
        <v>0</v>
      </c>
      <c r="AA70" s="64"/>
      <c r="AC70" s="133"/>
      <c r="AD70" s="133" t="str">
        <f t="shared" si="40"/>
        <v>-</v>
      </c>
      <c r="AE70" s="133" t="str">
        <f t="shared" si="41"/>
        <v>-</v>
      </c>
      <c r="AF70" s="248" t="s">
        <v>1180</v>
      </c>
    </row>
    <row r="71">
      <c r="A71" s="168">
        <v>54.0</v>
      </c>
      <c r="B71" s="168"/>
      <c r="C71" s="146" t="str">
        <f>IF(B71&gt;1,VLOOKUP(B71,DB!$D$4:$E$800,2,0),"")</f>
        <v/>
      </c>
      <c r="D71" s="259"/>
      <c r="E71" s="231" t="b">
        <v>0</v>
      </c>
      <c r="F71" s="148"/>
      <c r="G71" s="190" t="b">
        <v>0</v>
      </c>
      <c r="H71" s="228"/>
      <c r="I71" s="152" t="str">
        <f>IF(K71&gt;1,VLOOKUP(K71,DB!$A$4:$B$500,2,0),"")</f>
        <v/>
      </c>
      <c r="J71" s="153" t="str">
        <f>IF(L71&gt;1,VLOOKUP(L71,DB!$A$4:$B$500,2,0),"")</f>
        <v/>
      </c>
      <c r="K71" s="169"/>
      <c r="L71" s="150"/>
      <c r="M71" s="168" t="str">
        <f>IF(B71&gt;1,VLOOKUP(B71,DB!$D$4:$F$800,3,0),"")</f>
        <v/>
      </c>
      <c r="N71" s="211"/>
      <c r="O71" s="155" t="str">
        <f t="shared" si="34"/>
        <v>RON</v>
      </c>
      <c r="Q71" s="64" t="str">
        <f t="shared" si="35"/>
        <v/>
      </c>
      <c r="R71" s="64" t="str">
        <f t="shared" si="36"/>
        <v>RON</v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/>
      </c>
      <c r="X71" s="160" t="str">
        <f t="shared" si="6"/>
        <v/>
      </c>
      <c r="Y71" s="161" t="str">
        <f t="shared" si="7"/>
        <v/>
      </c>
      <c r="Z71" s="104" t="b">
        <v>0</v>
      </c>
      <c r="AA71" s="64"/>
      <c r="AC71" s="133"/>
      <c r="AD71" s="133" t="str">
        <f t="shared" si="40"/>
        <v>-</v>
      </c>
      <c r="AE71" s="133" t="str">
        <f t="shared" si="41"/>
        <v>-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/>
      <c r="C72" s="117" t="str">
        <f>IF(B72&gt;1,VLOOKUP(B72,DB!$D$4:$E$800,2,0),"")</f>
        <v/>
      </c>
      <c r="D72" s="264"/>
      <c r="E72" s="232" t="b">
        <v>0</v>
      </c>
      <c r="F72" s="233"/>
      <c r="G72" s="234" t="b">
        <v>0</v>
      </c>
      <c r="H72" s="235"/>
      <c r="I72" s="122" t="str">
        <f>IF(K72&gt;1,VLOOKUP(K72,DB!$A$4:$B$500,2,0),"")</f>
        <v/>
      </c>
      <c r="J72" s="123" t="str">
        <f>IF(L72&gt;1,VLOOKUP(L72,DB!$A$4:$B$500,2,0),"")</f>
        <v/>
      </c>
      <c r="K72" s="236"/>
      <c r="L72" s="227"/>
      <c r="M72" s="115" t="str">
        <f>IF(B72&gt;1,VLOOKUP(B72,DB!$D$4:$F$800,3,0),"")</f>
        <v/>
      </c>
      <c r="N72" s="171"/>
      <c r="O72" s="128" t="str">
        <f t="shared" si="34"/>
        <v>RON</v>
      </c>
      <c r="Q72" s="64" t="str">
        <f t="shared" si="35"/>
        <v/>
      </c>
      <c r="R72" s="64" t="str">
        <f t="shared" si="36"/>
        <v>RON</v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/>
      </c>
      <c r="X72" s="131" t="str">
        <f t="shared" si="6"/>
        <v/>
      </c>
      <c r="Y72" s="132" t="str">
        <f t="shared" si="7"/>
        <v/>
      </c>
      <c r="Z72" s="104" t="b">
        <v>0</v>
      </c>
      <c r="AA72" s="64"/>
      <c r="AC72" s="133"/>
      <c r="AD72" s="133" t="str">
        <f t="shared" si="40"/>
        <v>-</v>
      </c>
      <c r="AE72" s="133" t="str">
        <f t="shared" si="41"/>
        <v>-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/>
      <c r="C73" s="146" t="str">
        <f>IF(B73&gt;1,VLOOKUP(B73,DB!$D$4:$E$800,2,0),"")</f>
        <v/>
      </c>
      <c r="D73" s="259"/>
      <c r="E73" s="231" t="b">
        <v>0</v>
      </c>
      <c r="F73" s="148"/>
      <c r="G73" s="190" t="b">
        <v>0</v>
      </c>
      <c r="H73" s="228"/>
      <c r="I73" s="152" t="str">
        <f>IF(K73&gt;1,VLOOKUP(K73,DB!$A$4:$B$500,2,0),"")</f>
        <v/>
      </c>
      <c r="J73" s="153" t="str">
        <f>IF(L73&gt;1,VLOOKUP(L73,DB!$A$4:$B$500,2,0),"")</f>
        <v/>
      </c>
      <c r="K73" s="169"/>
      <c r="L73" s="150"/>
      <c r="M73" s="168" t="str">
        <f>IF(B73&gt;1,VLOOKUP(B73,DB!$D$4:$F$800,3,0),"")</f>
        <v/>
      </c>
      <c r="N73" s="170"/>
      <c r="O73" s="155" t="str">
        <f t="shared" si="34"/>
        <v>RON</v>
      </c>
      <c r="Q73" s="64" t="str">
        <f t="shared" si="35"/>
        <v/>
      </c>
      <c r="R73" s="64" t="str">
        <f t="shared" si="36"/>
        <v>RON</v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 t="str">
        <f t="shared" si="40"/>
        <v>-</v>
      </c>
      <c r="AE73" s="133" t="str">
        <f t="shared" si="41"/>
        <v>-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/>
      <c r="C74" s="117" t="str">
        <f>IF(B74&gt;1,VLOOKUP(B74,DB!$D$4:$E$800,2,0),"")</f>
        <v/>
      </c>
      <c r="D74" s="252"/>
      <c r="E74" s="229" t="b">
        <v>0</v>
      </c>
      <c r="F74" s="119"/>
      <c r="G74" s="192" t="b">
        <v>0</v>
      </c>
      <c r="H74" s="230"/>
      <c r="I74" s="122" t="str">
        <f>IF(K74&gt;1,VLOOKUP(K74,DB!$A$4:$B$500,2,0),"")</f>
        <v/>
      </c>
      <c r="J74" s="123" t="str">
        <f>IF(L74&gt;1,VLOOKUP(L74,DB!$A$4:$B$500,2,0),"")</f>
        <v/>
      </c>
      <c r="K74" s="124"/>
      <c r="L74" s="120"/>
      <c r="M74" s="115" t="str">
        <f>IF(B74&gt;1,VLOOKUP(B74,DB!$D$4:$F$800,3,0),"")</f>
        <v/>
      </c>
      <c r="N74" s="171"/>
      <c r="O74" s="128" t="str">
        <f t="shared" si="34"/>
        <v>RON</v>
      </c>
      <c r="Q74" s="64" t="str">
        <f t="shared" si="35"/>
        <v/>
      </c>
      <c r="R74" s="64" t="str">
        <f t="shared" si="36"/>
        <v>RON</v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 t="str">
        <f t="shared" si="40"/>
        <v>-</v>
      </c>
      <c r="AE74" s="133" t="str">
        <f t="shared" si="41"/>
        <v>-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/>
      <c r="C75" s="146" t="str">
        <f>IF(B75&gt;1,VLOOKUP(B75,DB!$D$4:$E$800,2,0),"")</f>
        <v/>
      </c>
      <c r="D75" s="259"/>
      <c r="E75" s="231" t="b">
        <v>0</v>
      </c>
      <c r="F75" s="148"/>
      <c r="G75" s="190" t="b">
        <v>0</v>
      </c>
      <c r="H75" s="228"/>
      <c r="I75" s="152" t="str">
        <f>IF(K75&gt;1,VLOOKUP(K75,DB!$A$4:$B$500,2,0),"")</f>
        <v/>
      </c>
      <c r="J75" s="153" t="str">
        <f>IF(L75&gt;1,VLOOKUP(L75,DB!$A$4:$B$500,2,0),"")</f>
        <v/>
      </c>
      <c r="K75" s="169"/>
      <c r="L75" s="150"/>
      <c r="M75" s="168" t="str">
        <f>IF(B75&gt;1,VLOOKUP(B75,DB!$D$4:$F$800,3,0),"")</f>
        <v/>
      </c>
      <c r="N75" s="211"/>
      <c r="O75" s="155" t="str">
        <f t="shared" si="34"/>
        <v>RON</v>
      </c>
      <c r="Q75" s="64" t="str">
        <f t="shared" si="35"/>
        <v/>
      </c>
      <c r="R75" s="64" t="str">
        <f t="shared" si="36"/>
        <v>RON</v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 t="str">
        <f t="shared" si="40"/>
        <v>-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/>
      <c r="C76" s="117" t="str">
        <f>IF(B76&gt;1,VLOOKUP(B76,DB!$D$4:$E$800,2,0),"")</f>
        <v/>
      </c>
      <c r="D76" s="252"/>
      <c r="E76" s="229" t="b">
        <v>0</v>
      </c>
      <c r="F76" s="119"/>
      <c r="G76" s="192" t="b">
        <v>0</v>
      </c>
      <c r="H76" s="230"/>
      <c r="I76" s="122" t="str">
        <f>IF(K76&gt;1,VLOOKUP(K76,DB!$A$4:$B$500,2,0),"")</f>
        <v/>
      </c>
      <c r="J76" s="123" t="str">
        <f>IF(L76&gt;1,VLOOKUP(L76,DB!$A$4:$B$500,2,0),"")</f>
        <v/>
      </c>
      <c r="K76" s="124"/>
      <c r="L76" s="120"/>
      <c r="M76" s="115" t="str">
        <f>IF(B76&gt;1,VLOOKUP(B76,DB!$D$4:$F$800,3,0),"")</f>
        <v/>
      </c>
      <c r="N76" s="220"/>
      <c r="O76" s="128" t="str">
        <f t="shared" si="34"/>
        <v>RON</v>
      </c>
      <c r="Q76" s="64" t="str">
        <f t="shared" si="35"/>
        <v/>
      </c>
      <c r="R76" s="64" t="str">
        <f t="shared" si="36"/>
        <v>RON</v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 t="str">
        <f t="shared" si="40"/>
        <v>-</v>
      </c>
      <c r="AE76" s="133" t="str">
        <f t="shared" si="41"/>
        <v>-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/>
      <c r="C77" s="146" t="str">
        <f>IF(B77&gt;1,VLOOKUP(B77,DB!$D$4:$E$800,2,0),"")</f>
        <v/>
      </c>
      <c r="D77" s="259"/>
      <c r="E77" s="231" t="b">
        <v>0</v>
      </c>
      <c r="F77" s="148"/>
      <c r="G77" s="190" t="b">
        <v>0</v>
      </c>
      <c r="H77" s="228"/>
      <c r="I77" s="152" t="str">
        <f>IF(K77&gt;1,VLOOKUP(K77,DB!$A$4:$B$500,2,0),"")</f>
        <v/>
      </c>
      <c r="J77" s="153" t="str">
        <f>IF(L77&gt;1,VLOOKUP(L77,DB!$A$4:$B$500,2,0),"")</f>
        <v/>
      </c>
      <c r="K77" s="169"/>
      <c r="L77" s="150"/>
      <c r="M77" s="168" t="str">
        <f>IF(B77&gt;1,VLOOKUP(B77,DB!$D$4:$F$800,3,0),"")</f>
        <v/>
      </c>
      <c r="N77" s="200"/>
      <c r="O77" s="155" t="str">
        <f t="shared" si="34"/>
        <v>RON</v>
      </c>
      <c r="Q77" s="64" t="str">
        <f t="shared" si="35"/>
        <v/>
      </c>
      <c r="R77" s="64" t="str">
        <f t="shared" si="36"/>
        <v>RON</v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 t="str">
        <f t="shared" si="40"/>
        <v>-</v>
      </c>
      <c r="AE77" s="133" t="str">
        <f t="shared" si="41"/>
        <v>-</v>
      </c>
      <c r="AF77" s="250" t="s">
        <v>1187</v>
      </c>
      <c r="AI77" s="251" t="s">
        <v>1095</v>
      </c>
      <c r="AL77" s="251" t="s">
        <v>1219</v>
      </c>
    </row>
    <row r="78">
      <c r="A78" s="115">
        <v>61.0</v>
      </c>
      <c r="B78" s="115"/>
      <c r="C78" s="117" t="str">
        <f>IF(B78&gt;1,VLOOKUP(B78,DB!$D$4:$E$800,2,0),"")</f>
        <v/>
      </c>
      <c r="D78" s="252"/>
      <c r="E78" s="229" t="b">
        <v>0</v>
      </c>
      <c r="F78" s="119"/>
      <c r="G78" s="192" t="b">
        <v>0</v>
      </c>
      <c r="H78" s="230"/>
      <c r="I78" s="122" t="str">
        <f>IF(K78&gt;1,VLOOKUP(K78,DB!$A$4:$B$500,2,0),"")</f>
        <v/>
      </c>
      <c r="J78" s="123" t="str">
        <f>IF(L78&gt;1,VLOOKUP(L78,DB!$A$4:$B$500,2,0),"")</f>
        <v/>
      </c>
      <c r="K78" s="124"/>
      <c r="L78" s="120"/>
      <c r="M78" s="115" t="str">
        <f>IF(B78&gt;1,VLOOKUP(B78,DB!$D$4:$F$800,3,0),"")</f>
        <v/>
      </c>
      <c r="N78" s="193"/>
      <c r="O78" s="128" t="str">
        <f t="shared" si="34"/>
        <v>RON</v>
      </c>
      <c r="P78" s="253"/>
      <c r="Q78" s="64" t="str">
        <f t="shared" si="35"/>
        <v/>
      </c>
      <c r="R78" s="64" t="str">
        <f t="shared" si="36"/>
        <v>RON</v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 t="str">
        <f t="shared" si="40"/>
        <v>-</v>
      </c>
      <c r="AE78" s="133" t="str">
        <f t="shared" si="41"/>
        <v>-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/>
      <c r="C79" s="146" t="str">
        <f>IF(B79&gt;1,VLOOKUP(B79,DB!$D$4:$E$800,2,0),"")</f>
        <v/>
      </c>
      <c r="D79" s="259"/>
      <c r="E79" s="231" t="b">
        <v>0</v>
      </c>
      <c r="F79" s="148"/>
      <c r="G79" s="190" t="b">
        <v>0</v>
      </c>
      <c r="H79" s="228"/>
      <c r="I79" s="152" t="str">
        <f>IF(K79&gt;1,VLOOKUP(K79,DB!$A$4:$B$500,2,0),"")</f>
        <v/>
      </c>
      <c r="J79" s="153" t="str">
        <f>IF(L79&gt;1,VLOOKUP(L79,DB!$A$4:$B$500,2,0),"")</f>
        <v/>
      </c>
      <c r="K79" s="169"/>
      <c r="L79" s="150"/>
      <c r="M79" s="168" t="str">
        <f>IF(B79&gt;1,VLOOKUP(B79,DB!$D$4:$F$800,3,0),"")</f>
        <v/>
      </c>
      <c r="N79" s="200"/>
      <c r="O79" s="155" t="str">
        <f t="shared" si="34"/>
        <v>RON</v>
      </c>
      <c r="Q79" s="64" t="str">
        <f t="shared" si="35"/>
        <v/>
      </c>
      <c r="R79" s="64" t="str">
        <f t="shared" si="36"/>
        <v>RON</v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 t="str">
        <f t="shared" si="40"/>
        <v>-</v>
      </c>
      <c r="AE79" s="133" t="str">
        <f t="shared" si="41"/>
        <v>-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/>
      <c r="C80" s="117" t="str">
        <f>IF(B80&gt;1,VLOOKUP(B80,DB!$D$4:$E$800,2,0),"")</f>
        <v/>
      </c>
      <c r="D80" s="252"/>
      <c r="E80" s="229" t="b">
        <v>0</v>
      </c>
      <c r="F80" s="119"/>
      <c r="G80" s="192" t="b">
        <v>0</v>
      </c>
      <c r="H80" s="230"/>
      <c r="I80" s="122" t="str">
        <f>IF(K80&gt;1,VLOOKUP(K80,DB!$A$4:$B$500,2,0),"")</f>
        <v/>
      </c>
      <c r="J80" s="123" t="str">
        <f>IF(L80&gt;1,VLOOKUP(L80,DB!$A$4:$B$500,2,0),"")</f>
        <v/>
      </c>
      <c r="K80" s="124"/>
      <c r="L80" s="120"/>
      <c r="M80" s="115" t="str">
        <f>IF(B80&gt;1,VLOOKUP(B80,DB!$D$4:$F$800,3,0),"")</f>
        <v/>
      </c>
      <c r="N80" s="193"/>
      <c r="O80" s="128" t="str">
        <f t="shared" si="34"/>
        <v>RON</v>
      </c>
      <c r="Q80" s="64" t="str">
        <f t="shared" si="35"/>
        <v/>
      </c>
      <c r="R80" s="64" t="str">
        <f t="shared" si="36"/>
        <v>RON</v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 t="str">
        <f t="shared" si="40"/>
        <v>-</v>
      </c>
      <c r="AE80" s="133" t="str">
        <f t="shared" si="41"/>
        <v>-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/>
      <c r="C81" s="146" t="str">
        <f>IF(B81&gt;1,VLOOKUP(B81,DB!$D$4:$E$800,2,0),"")</f>
        <v/>
      </c>
      <c r="D81" s="259"/>
      <c r="E81" s="231" t="b">
        <v>0</v>
      </c>
      <c r="F81" s="148"/>
      <c r="G81" s="190" t="b">
        <v>0</v>
      </c>
      <c r="H81" s="228"/>
      <c r="I81" s="152" t="str">
        <f>IF(K81&gt;1,VLOOKUP(K81,DB!$A$4:$B$500,2,0),"")</f>
        <v/>
      </c>
      <c r="J81" s="153" t="str">
        <f>IF(L81&gt;1,VLOOKUP(L81,DB!$A$4:$B$500,2,0),"")</f>
        <v/>
      </c>
      <c r="K81" s="169"/>
      <c r="L81" s="150"/>
      <c r="M81" s="168" t="str">
        <f>IF(B81&gt;1,VLOOKUP(B81,DB!$D$4:$F$800,3,0),"")</f>
        <v/>
      </c>
      <c r="N81" s="211"/>
      <c r="O81" s="155" t="str">
        <f t="shared" si="34"/>
        <v>RON</v>
      </c>
      <c r="Q81" s="64" t="str">
        <f t="shared" si="35"/>
        <v/>
      </c>
      <c r="R81" s="64" t="str">
        <f t="shared" si="36"/>
        <v>RON</v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 t="str">
        <f t="shared" si="40"/>
        <v>-</v>
      </c>
      <c r="AE81" s="133" t="str">
        <f t="shared" si="41"/>
        <v>-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/>
      <c r="C82" s="117" t="str">
        <f>IF(B82&gt;1,VLOOKUP(B82,DB!$D$4:$E$800,2,0),"")</f>
        <v/>
      </c>
      <c r="D82" s="252"/>
      <c r="E82" s="229" t="b">
        <v>0</v>
      </c>
      <c r="F82" s="119"/>
      <c r="G82" s="192" t="b">
        <v>0</v>
      </c>
      <c r="H82" s="230"/>
      <c r="I82" s="122" t="str">
        <f>IF(K82&gt;1,VLOOKUP(K82,DB!$A$4:$B$500,2,0),"")</f>
        <v/>
      </c>
      <c r="J82" s="123" t="str">
        <f>IF(L82&gt;1,VLOOKUP(L82,DB!$A$4:$B$500,2,0),"")</f>
        <v/>
      </c>
      <c r="K82" s="124"/>
      <c r="L82" s="120"/>
      <c r="M82" s="115" t="str">
        <f>IF(B82&gt;1,VLOOKUP(B82,DB!$D$4:$F$800,3,0),"")</f>
        <v/>
      </c>
      <c r="N82" s="260"/>
      <c r="O82" s="128" t="str">
        <f t="shared" si="34"/>
        <v>RON</v>
      </c>
      <c r="Q82" s="64" t="str">
        <f t="shared" si="35"/>
        <v/>
      </c>
      <c r="R82" s="64" t="str">
        <f t="shared" si="36"/>
        <v>RON</v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 t="str">
        <f t="shared" si="40"/>
        <v>-</v>
      </c>
      <c r="AE82" s="133" t="str">
        <f t="shared" si="41"/>
        <v>-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/>
      <c r="C83" s="146" t="str">
        <f>IF(B83&gt;1,VLOOKUP(B83,DB!$D$4:$E$800,2,0),"")</f>
        <v/>
      </c>
      <c r="D83" s="259"/>
      <c r="E83" s="231" t="b">
        <v>0</v>
      </c>
      <c r="F83" s="148"/>
      <c r="G83" s="190" t="b">
        <v>0</v>
      </c>
      <c r="H83" s="228"/>
      <c r="I83" s="152" t="str">
        <f>IF(K83&gt;1,VLOOKUP(K83,DB!$A$4:$B$500,2,0),"")</f>
        <v/>
      </c>
      <c r="J83" s="153" t="str">
        <f>IF(L83&gt;1,VLOOKUP(L83,DB!$A$4:$B$500,2,0),"")</f>
        <v/>
      </c>
      <c r="K83" s="169"/>
      <c r="L83" s="150"/>
      <c r="M83" s="168" t="str">
        <f>IF(B83&gt;1,VLOOKUP(B83,DB!$D$4:$F$800,3,0),"")</f>
        <v/>
      </c>
      <c r="N83" s="200"/>
      <c r="O83" s="155" t="str">
        <f t="shared" si="34"/>
        <v>RON</v>
      </c>
      <c r="Q83" s="64" t="str">
        <f t="shared" si="35"/>
        <v/>
      </c>
      <c r="R83" s="64" t="str">
        <f t="shared" si="36"/>
        <v>RON</v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 t="str">
        <f t="shared" si="40"/>
        <v>-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/>
      <c r="C84" s="117" t="str">
        <f>IF(B84&gt;1,VLOOKUP(B84,DB!$D$4:$E$800,2,0),"")</f>
        <v/>
      </c>
      <c r="D84" s="252"/>
      <c r="E84" s="229" t="b">
        <v>0</v>
      </c>
      <c r="F84" s="119"/>
      <c r="G84" s="192" t="b">
        <v>0</v>
      </c>
      <c r="H84" s="230"/>
      <c r="I84" s="122" t="str">
        <f>IF(K84&gt;1,VLOOKUP(K84,DB!$A$4:$B$500,2,0),"")</f>
        <v/>
      </c>
      <c r="J84" s="123" t="str">
        <f>IF(L84&gt;1,VLOOKUP(L84,DB!$A$4:$B$500,2,0),"")</f>
        <v/>
      </c>
      <c r="K84" s="124"/>
      <c r="L84" s="120"/>
      <c r="M84" s="115" t="str">
        <f>IF(B84&gt;1,VLOOKUP(B84,DB!$D$4:$F$800,3,0),"")</f>
        <v/>
      </c>
      <c r="N84" s="220"/>
      <c r="O84" s="128" t="str">
        <f t="shared" si="34"/>
        <v>RON</v>
      </c>
      <c r="Q84" s="64" t="str">
        <f t="shared" si="35"/>
        <v/>
      </c>
      <c r="R84" s="64" t="str">
        <f t="shared" si="36"/>
        <v>RON</v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 t="str">
        <f t="shared" si="40"/>
        <v>-</v>
      </c>
      <c r="AE84" s="133" t="str">
        <f t="shared" si="41"/>
        <v>-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/>
      <c r="C85" s="146" t="str">
        <f>IF(B85&gt;1,VLOOKUP(B85,DB!$D$4:$E$800,2,0),"")</f>
        <v/>
      </c>
      <c r="D85" s="259"/>
      <c r="E85" s="231" t="b">
        <v>0</v>
      </c>
      <c r="F85" s="148"/>
      <c r="G85" s="190" t="b">
        <v>0</v>
      </c>
      <c r="H85" s="228"/>
      <c r="I85" s="152" t="str">
        <f>IF(K85&gt;1,VLOOKUP(K85,DB!$A$4:$B$500,2,0),"")</f>
        <v/>
      </c>
      <c r="J85" s="153" t="str">
        <f>IF(L85&gt;1,VLOOKUP(L85,DB!$A$4:$B$500,2,0),"")</f>
        <v/>
      </c>
      <c r="K85" s="169"/>
      <c r="L85" s="150"/>
      <c r="M85" s="168" t="str">
        <f>IF(B85&gt;1,VLOOKUP(B85,DB!$D$4:$F$800,3,0),"")</f>
        <v/>
      </c>
      <c r="N85" s="211"/>
      <c r="O85" s="155" t="str">
        <f t="shared" si="34"/>
        <v>RON</v>
      </c>
      <c r="Q85" s="64" t="str">
        <f t="shared" si="35"/>
        <v/>
      </c>
      <c r="R85" s="64" t="str">
        <f t="shared" si="36"/>
        <v>RON</v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 t="str">
        <f t="shared" si="40"/>
        <v>-</v>
      </c>
      <c r="AE85" s="133" t="str">
        <f t="shared" si="41"/>
        <v>-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/>
      <c r="C86" s="117" t="str">
        <f>IF(B86&gt;1,VLOOKUP(B86,DB!$D$4:$E$800,2,0),"")</f>
        <v/>
      </c>
      <c r="D86" s="252"/>
      <c r="E86" s="229" t="b">
        <v>0</v>
      </c>
      <c r="F86" s="119"/>
      <c r="G86" s="192" t="b">
        <v>0</v>
      </c>
      <c r="H86" s="230"/>
      <c r="I86" s="122" t="str">
        <f>IF(K86&gt;1,VLOOKUP(K86,DB!$A$4:$B$500,2,0),"")</f>
        <v/>
      </c>
      <c r="J86" s="123" t="str">
        <f>IF(L86&gt;1,VLOOKUP(L86,DB!$A$4:$B$500,2,0),"")</f>
        <v/>
      </c>
      <c r="K86" s="124"/>
      <c r="L86" s="120"/>
      <c r="M86" s="115" t="str">
        <f>IF(B86&gt;1,VLOOKUP(B86,DB!$D$4:$F$800,3,0),"")</f>
        <v/>
      </c>
      <c r="N86" s="193"/>
      <c r="O86" s="128" t="str">
        <f t="shared" si="34"/>
        <v>RON</v>
      </c>
      <c r="Q86" s="64" t="str">
        <f t="shared" si="35"/>
        <v/>
      </c>
      <c r="R86" s="64" t="str">
        <f t="shared" si="36"/>
        <v>RON</v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 t="str">
        <f t="shared" si="40"/>
        <v>-</v>
      </c>
      <c r="AE86" s="133" t="str">
        <f t="shared" si="41"/>
        <v>-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/>
      <c r="C87" s="146" t="str">
        <f>IF(B87&gt;1,VLOOKUP(B87,DB!$D$4:$E$800,2,0),"")</f>
        <v/>
      </c>
      <c r="D87" s="259"/>
      <c r="E87" s="231" t="b">
        <v>0</v>
      </c>
      <c r="F87" s="148"/>
      <c r="G87" s="190" t="b">
        <v>0</v>
      </c>
      <c r="H87" s="228"/>
      <c r="I87" s="152" t="str">
        <f>IF(K87&gt;1,VLOOKUP(K87,DB!$A$4:$B$500,2,0),"")</f>
        <v/>
      </c>
      <c r="J87" s="153" t="str">
        <f>IF(L87&gt;1,VLOOKUP(L87,DB!$A$4:$B$500,2,0),"")</f>
        <v/>
      </c>
      <c r="K87" s="169"/>
      <c r="L87" s="150"/>
      <c r="M87" s="168" t="str">
        <f>IF(B87&gt;1,VLOOKUP(B87,DB!$D$4:$F$800,3,0),"")</f>
        <v/>
      </c>
      <c r="N87" s="211"/>
      <c r="O87" s="155" t="str">
        <f t="shared" si="34"/>
        <v>RON</v>
      </c>
      <c r="Q87" s="64" t="str">
        <f t="shared" si="35"/>
        <v/>
      </c>
      <c r="R87" s="64" t="str">
        <f t="shared" si="36"/>
        <v>RON</v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 t="str">
        <f t="shared" si="40"/>
        <v>-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/>
      <c r="C88" s="117" t="str">
        <f>IF(B88&gt;1,VLOOKUP(B88,DB!$D$4:$E$800,2,0),"")</f>
        <v/>
      </c>
      <c r="D88" s="264"/>
      <c r="E88" s="232" t="b">
        <v>0</v>
      </c>
      <c r="F88" s="233"/>
      <c r="G88" s="234" t="b">
        <v>0</v>
      </c>
      <c r="H88" s="235"/>
      <c r="I88" s="122" t="str">
        <f>IF(K88&gt;1,VLOOKUP(K88,DB!$A$4:$B$500,2,0),"")</f>
        <v/>
      </c>
      <c r="J88" s="123" t="str">
        <f>IF(L88&gt;1,VLOOKUP(L88,DB!$A$4:$B$500,2,0),"")</f>
        <v/>
      </c>
      <c r="K88" s="236"/>
      <c r="L88" s="227"/>
      <c r="M88" s="115" t="str">
        <f>IF(B88&gt;1,VLOOKUP(B88,DB!$D$4:$F$800,3,0),"")</f>
        <v/>
      </c>
      <c r="N88" s="265"/>
      <c r="O88" s="128" t="str">
        <f t="shared" si="34"/>
        <v>RON</v>
      </c>
      <c r="Q88" s="64" t="str">
        <f t="shared" si="35"/>
        <v/>
      </c>
      <c r="R88" s="64" t="str">
        <f t="shared" si="36"/>
        <v>RON</v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 t="str">
        <f t="shared" si="40"/>
        <v>-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/>
      <c r="C89" s="146" t="str">
        <f>IF(B89&gt;1,VLOOKUP(B89,DB!$D$4:$E$800,2,0),"")</f>
        <v/>
      </c>
      <c r="D89" s="259"/>
      <c r="E89" s="231" t="b">
        <v>0</v>
      </c>
      <c r="F89" s="148"/>
      <c r="G89" s="190" t="b">
        <v>0</v>
      </c>
      <c r="H89" s="228"/>
      <c r="I89" s="152" t="str">
        <f>IF(K89&gt;1,VLOOKUP(K89,DB!$A$4:$B$500,2,0),"")</f>
        <v/>
      </c>
      <c r="J89" s="153" t="str">
        <f>IF(L89&gt;1,VLOOKUP(L89,DB!$A$4:$B$500,2,0),"")</f>
        <v/>
      </c>
      <c r="K89" s="169"/>
      <c r="L89" s="150"/>
      <c r="M89" s="168" t="str">
        <f>IF(B89&gt;1,VLOOKUP(B89,DB!$D$4:$F$800,3,0),"")</f>
        <v/>
      </c>
      <c r="N89" s="200"/>
      <c r="O89" s="155" t="str">
        <f t="shared" si="34"/>
        <v>RON</v>
      </c>
      <c r="Q89" s="64" t="str">
        <f t="shared" si="35"/>
        <v/>
      </c>
      <c r="R89" s="64" t="str">
        <f t="shared" si="36"/>
        <v>RON</v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 t="str">
        <f t="shared" si="40"/>
        <v>-</v>
      </c>
      <c r="AE89" s="133" t="str">
        <f t="shared" si="41"/>
        <v>-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/>
      <c r="C90" s="117" t="str">
        <f>IF(B90&gt;1,VLOOKUP(B90,DB!$D$4:$E$800,2,0),"")</f>
        <v/>
      </c>
      <c r="D90" s="252"/>
      <c r="E90" s="229" t="b">
        <v>0</v>
      </c>
      <c r="F90" s="119"/>
      <c r="G90" s="192" t="b">
        <v>0</v>
      </c>
      <c r="H90" s="230"/>
      <c r="I90" s="122" t="str">
        <f>IF(K90&gt;1,VLOOKUP(K90,DB!$A$4:$B$500,2,0),"")</f>
        <v/>
      </c>
      <c r="J90" s="123" t="str">
        <f>IF(L90&gt;1,VLOOKUP(L90,DB!$A$4:$B$500,2,0),"")</f>
        <v/>
      </c>
      <c r="K90" s="124"/>
      <c r="L90" s="120"/>
      <c r="M90" s="115" t="str">
        <f>IF(B90&gt;1,VLOOKUP(B90,DB!$D$4:$F$800,3,0),"")</f>
        <v/>
      </c>
      <c r="N90" s="193"/>
      <c r="O90" s="128" t="str">
        <f t="shared" si="34"/>
        <v>RON</v>
      </c>
      <c r="Q90" s="64" t="str">
        <f t="shared" si="35"/>
        <v/>
      </c>
      <c r="R90" s="64" t="str">
        <f t="shared" si="36"/>
        <v>RON</v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 t="str">
        <f t="shared" si="40"/>
        <v>-</v>
      </c>
      <c r="AE90" s="133" t="str">
        <f t="shared" si="41"/>
        <v>-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/>
      <c r="C91" s="146" t="str">
        <f>IF(B91&gt;1,VLOOKUP(B91,DB!$D$4:$E$800,2,0),"")</f>
        <v/>
      </c>
      <c r="D91" s="259"/>
      <c r="E91" s="231" t="b">
        <v>0</v>
      </c>
      <c r="F91" s="148"/>
      <c r="G91" s="190" t="b">
        <v>0</v>
      </c>
      <c r="H91" s="228"/>
      <c r="I91" s="152" t="str">
        <f>IF(K91&gt;1,VLOOKUP(K91,DB!$A$4:$B$500,2,0),"")</f>
        <v/>
      </c>
      <c r="J91" s="153" t="str">
        <f>IF(L91&gt;1,VLOOKUP(L91,DB!$A$4:$B$500,2,0),"")</f>
        <v/>
      </c>
      <c r="K91" s="169"/>
      <c r="L91" s="150"/>
      <c r="M91" s="168" t="str">
        <f>IF(B91&gt;1,VLOOKUP(B91,DB!$D$4:$F$800,3,0),"")</f>
        <v/>
      </c>
      <c r="N91" s="200"/>
      <c r="O91" s="155" t="str">
        <f t="shared" si="34"/>
        <v>RON</v>
      </c>
      <c r="Q91" s="64" t="str">
        <f t="shared" si="35"/>
        <v/>
      </c>
      <c r="R91" s="64" t="str">
        <f t="shared" si="36"/>
        <v>RON</v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 t="str">
        <f t="shared" si="40"/>
        <v>-</v>
      </c>
      <c r="AE91" s="133" t="str">
        <f t="shared" si="41"/>
        <v>-</v>
      </c>
    </row>
    <row r="92">
      <c r="A92" s="115">
        <v>75.0</v>
      </c>
      <c r="B92" s="115"/>
      <c r="C92" s="117" t="str">
        <f>IF(B92&gt;1,VLOOKUP(B92,DB!$D$4:$E$800,2,0),"")</f>
        <v/>
      </c>
      <c r="D92" s="252"/>
      <c r="E92" s="229" t="b">
        <v>0</v>
      </c>
      <c r="F92" s="119"/>
      <c r="G92" s="192" t="b">
        <v>0</v>
      </c>
      <c r="H92" s="230"/>
      <c r="I92" s="122" t="str">
        <f>IF(K92&gt;1,VLOOKUP(K92,DB!$A$4:$B$500,2,0),"")</f>
        <v/>
      </c>
      <c r="J92" s="123" t="str">
        <f>IF(L92&gt;1,VLOOKUP(L92,DB!$A$4:$B$500,2,0),"")</f>
        <v/>
      </c>
      <c r="K92" s="124"/>
      <c r="L92" s="120"/>
      <c r="M92" s="115" t="str">
        <f>IF(B92&gt;1,VLOOKUP(B92,DB!$D$4:$F$800,3,0),"")</f>
        <v/>
      </c>
      <c r="N92" s="220"/>
      <c r="O92" s="128" t="str">
        <f t="shared" si="34"/>
        <v>RON</v>
      </c>
      <c r="Q92" s="64" t="str">
        <f t="shared" si="35"/>
        <v/>
      </c>
      <c r="R92" s="64" t="str">
        <f t="shared" si="36"/>
        <v>RON</v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 t="str">
        <f t="shared" si="40"/>
        <v>-</v>
      </c>
      <c r="AE92" s="133" t="str">
        <f t="shared" si="41"/>
        <v>-</v>
      </c>
    </row>
    <row r="93">
      <c r="A93" s="168">
        <v>76.0</v>
      </c>
      <c r="B93" s="168"/>
      <c r="C93" s="146" t="str">
        <f>IF(B93&gt;1,VLOOKUP(B93,DB!$D$4:$E$800,2,0),"")</f>
        <v/>
      </c>
      <c r="D93" s="259"/>
      <c r="E93" s="231" t="b">
        <v>0</v>
      </c>
      <c r="F93" s="148"/>
      <c r="G93" s="190" t="b">
        <v>0</v>
      </c>
      <c r="H93" s="228"/>
      <c r="I93" s="152" t="str">
        <f>IF(K93&gt;1,VLOOKUP(K93,DB!$A$4:$B$500,2,0),"")</f>
        <v/>
      </c>
      <c r="J93" s="153" t="str">
        <f>IF(L93&gt;1,VLOOKUP(L93,DB!$A$4:$B$500,2,0),"")</f>
        <v/>
      </c>
      <c r="K93" s="169"/>
      <c r="L93" s="150"/>
      <c r="M93" s="168" t="str">
        <f>IF(B93&gt;1,VLOOKUP(B93,DB!$D$4:$F$800,3,0),"")</f>
        <v/>
      </c>
      <c r="N93" s="200"/>
      <c r="O93" s="155" t="str">
        <f t="shared" si="34"/>
        <v>RON</v>
      </c>
      <c r="Q93" s="64" t="str">
        <f t="shared" si="35"/>
        <v/>
      </c>
      <c r="R93" s="64" t="str">
        <f t="shared" si="36"/>
        <v>RON</v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 t="str">
        <f t="shared" si="40"/>
        <v>-</v>
      </c>
      <c r="AE93" s="133" t="str">
        <f t="shared" si="41"/>
        <v>-</v>
      </c>
    </row>
    <row r="94">
      <c r="A94" s="115">
        <v>77.0</v>
      </c>
      <c r="B94" s="115"/>
      <c r="C94" s="117" t="str">
        <f>IF(B94&gt;1,VLOOKUP(B94,DB!$D$4:$E$800,2,0),"")</f>
        <v/>
      </c>
      <c r="D94" s="252"/>
      <c r="E94" s="229" t="b">
        <v>0</v>
      </c>
      <c r="F94" s="119"/>
      <c r="G94" s="192" t="b">
        <v>0</v>
      </c>
      <c r="H94" s="230"/>
      <c r="I94" s="122" t="str">
        <f>IF(K94&gt;1,VLOOKUP(K94,DB!$A$4:$B$500,2,0),"")</f>
        <v/>
      </c>
      <c r="J94" s="123" t="str">
        <f>IF(L94&gt;1,VLOOKUP(L94,DB!$A$4:$B$500,2,0),"")</f>
        <v/>
      </c>
      <c r="K94" s="124"/>
      <c r="L94" s="120"/>
      <c r="M94" s="115" t="str">
        <f>IF(B94&gt;1,VLOOKUP(B94,DB!$D$4:$F$800,3,0),"")</f>
        <v/>
      </c>
      <c r="N94" s="193"/>
      <c r="O94" s="128" t="str">
        <f t="shared" si="34"/>
        <v>RON</v>
      </c>
      <c r="Q94" s="64" t="str">
        <f t="shared" si="35"/>
        <v/>
      </c>
      <c r="R94" s="64" t="str">
        <f t="shared" si="36"/>
        <v>RON</v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 t="str">
        <f t="shared" si="40"/>
        <v>-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/>
      <c r="C95" s="146" t="str">
        <f>IF(B95&gt;1,VLOOKUP(B95,DB!$D$4:$E$800,2,0),"")</f>
        <v/>
      </c>
      <c r="D95" s="259"/>
      <c r="E95" s="231" t="b">
        <v>0</v>
      </c>
      <c r="F95" s="148"/>
      <c r="G95" s="190" t="b">
        <v>0</v>
      </c>
      <c r="H95" s="228"/>
      <c r="I95" s="152" t="str">
        <f>IF(K95&gt;1,VLOOKUP(K95,DB!$A$4:$B$500,2,0),"")</f>
        <v/>
      </c>
      <c r="J95" s="153" t="str">
        <f>IF(L95&gt;1,VLOOKUP(L95,DB!$A$4:$B$500,2,0),"")</f>
        <v/>
      </c>
      <c r="K95" s="169"/>
      <c r="L95" s="150"/>
      <c r="M95" s="168" t="str">
        <f>IF(B95&gt;1,VLOOKUP(B95,DB!$D$4:$F$800,3,0),"")</f>
        <v/>
      </c>
      <c r="N95" s="200"/>
      <c r="O95" s="155" t="str">
        <f t="shared" si="34"/>
        <v>RON</v>
      </c>
      <c r="Q95" s="64" t="str">
        <f t="shared" si="35"/>
        <v/>
      </c>
      <c r="R95" s="64" t="str">
        <f t="shared" si="36"/>
        <v>RON</v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 t="str">
        <f t="shared" si="40"/>
        <v>-</v>
      </c>
      <c r="AE95" s="133" t="str">
        <f t="shared" si="41"/>
        <v>-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/>
      <c r="C96" s="117" t="str">
        <f>IF(B96&gt;1,VLOOKUP(B96,DB!$D$4:$E$800,2,0),"")</f>
        <v/>
      </c>
      <c r="D96" s="252"/>
      <c r="E96" s="229" t="b">
        <v>0</v>
      </c>
      <c r="F96" s="119"/>
      <c r="G96" s="192" t="b">
        <v>0</v>
      </c>
      <c r="H96" s="230"/>
      <c r="I96" s="122" t="str">
        <f>IF(K96&gt;1,VLOOKUP(K96,DB!$A$4:$B$500,2,0),"")</f>
        <v/>
      </c>
      <c r="J96" s="123" t="str">
        <f>IF(L96&gt;1,VLOOKUP(L96,DB!$A$4:$B$500,2,0),"")</f>
        <v/>
      </c>
      <c r="K96" s="124"/>
      <c r="L96" s="120"/>
      <c r="M96" s="115" t="str">
        <f>IF(B96&gt;1,VLOOKUP(B96,DB!$D$4:$F$800,3,0),"")</f>
        <v/>
      </c>
      <c r="N96" s="220"/>
      <c r="O96" s="128" t="str">
        <f t="shared" si="34"/>
        <v>RON</v>
      </c>
      <c r="Q96" s="64" t="str">
        <f t="shared" si="35"/>
        <v/>
      </c>
      <c r="R96" s="64" t="str">
        <f t="shared" si="36"/>
        <v>RON</v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 t="str">
        <f t="shared" si="40"/>
        <v>-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/>
      <c r="C97" s="146" t="str">
        <f>IF(B97&gt;1,VLOOKUP(B97,DB!$D$4:$E$800,2,0),"")</f>
        <v/>
      </c>
      <c r="D97" s="259"/>
      <c r="E97" s="231" t="b">
        <v>0</v>
      </c>
      <c r="F97" s="148"/>
      <c r="G97" s="190" t="b">
        <v>0</v>
      </c>
      <c r="H97" s="228"/>
      <c r="I97" s="152" t="str">
        <f>IF(K97&gt;1,VLOOKUP(K97,DB!$A$4:$B$500,2,0),"")</f>
        <v/>
      </c>
      <c r="J97" s="153" t="str">
        <f>IF(L97&gt;1,VLOOKUP(L97,DB!$A$4:$B$500,2,0),"")</f>
        <v/>
      </c>
      <c r="K97" s="169"/>
      <c r="L97" s="150"/>
      <c r="M97" s="168" t="str">
        <f>IF(B97&gt;1,VLOOKUP(B97,DB!$D$4:$F$800,3,0),"")</f>
        <v/>
      </c>
      <c r="N97" s="200"/>
      <c r="O97" s="155" t="str">
        <f t="shared" si="34"/>
        <v>RON</v>
      </c>
      <c r="Q97" s="64" t="str">
        <f t="shared" si="35"/>
        <v/>
      </c>
      <c r="R97" s="64" t="str">
        <f t="shared" si="36"/>
        <v>RON</v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 t="str">
        <f t="shared" si="40"/>
        <v>-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/>
      <c r="C98" s="117" t="str">
        <f>IF(B98&gt;1,VLOOKUP(B98,DB!$D$4:$E$800,2,0),"")</f>
        <v/>
      </c>
      <c r="D98" s="252"/>
      <c r="E98" s="229" t="b">
        <v>0</v>
      </c>
      <c r="F98" s="119"/>
      <c r="G98" s="192" t="b">
        <v>0</v>
      </c>
      <c r="H98" s="230"/>
      <c r="I98" s="122" t="str">
        <f>IF(K98&gt;1,VLOOKUP(K98,DB!$A$4:$B$500,2,0),"")</f>
        <v/>
      </c>
      <c r="J98" s="123" t="str">
        <f>IF(L98&gt;1,VLOOKUP(L98,DB!$A$4:$B$500,2,0),"")</f>
        <v/>
      </c>
      <c r="K98" s="124"/>
      <c r="L98" s="120"/>
      <c r="M98" s="115" t="str">
        <f>IF(B98&gt;1,VLOOKUP(B98,DB!$D$4:$F$800,3,0),"")</f>
        <v/>
      </c>
      <c r="N98" s="193"/>
      <c r="O98" s="128" t="str">
        <f t="shared" si="34"/>
        <v>RON</v>
      </c>
      <c r="Q98" s="64" t="str">
        <f t="shared" si="35"/>
        <v/>
      </c>
      <c r="R98" s="64" t="str">
        <f t="shared" si="36"/>
        <v>RON</v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 t="str">
        <f t="shared" si="40"/>
        <v>-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/>
      <c r="C99" s="146" t="str">
        <f>IF(B99&gt;1,VLOOKUP(B99,DB!$D$4:$E$800,2,0),"")</f>
        <v/>
      </c>
      <c r="D99" s="259"/>
      <c r="E99" s="231" t="b">
        <v>0</v>
      </c>
      <c r="F99" s="148"/>
      <c r="G99" s="190" t="b">
        <v>0</v>
      </c>
      <c r="H99" s="228"/>
      <c r="I99" s="152" t="str">
        <f>IF(K99&gt;1,VLOOKUP(K99,DB!$A$4:$B$500,2,0),"")</f>
        <v/>
      </c>
      <c r="J99" s="153" t="str">
        <f>IF(L99&gt;1,VLOOKUP(L99,DB!$A$4:$B$500,2,0),"")</f>
        <v/>
      </c>
      <c r="K99" s="169"/>
      <c r="L99" s="150"/>
      <c r="M99" s="168" t="str">
        <f>IF(B99&gt;1,VLOOKUP(B99,DB!$D$4:$F$800,3,0),"")</f>
        <v/>
      </c>
      <c r="N99" s="211"/>
      <c r="O99" s="155" t="str">
        <f t="shared" si="34"/>
        <v>RON</v>
      </c>
      <c r="Q99" s="64" t="str">
        <f t="shared" si="35"/>
        <v/>
      </c>
      <c r="R99" s="64" t="str">
        <f t="shared" si="36"/>
        <v>RON</v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 t="str">
        <f t="shared" si="40"/>
        <v>-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/>
      <c r="C100" s="117" t="str">
        <f>IF(B100&gt;1,VLOOKUP(B100,DB!$D$4:$E$800,2,0),"")</f>
        <v/>
      </c>
      <c r="D100" s="252"/>
      <c r="E100" s="229" t="b">
        <v>0</v>
      </c>
      <c r="F100" s="119"/>
      <c r="G100" s="192" t="b">
        <v>0</v>
      </c>
      <c r="H100" s="230"/>
      <c r="I100" s="122" t="str">
        <f>IF(K100&gt;1,VLOOKUP(K100,DB!$A$4:$B$500,2,0),"")</f>
        <v/>
      </c>
      <c r="J100" s="123" t="str">
        <f>IF(L100&gt;1,VLOOKUP(L100,DB!$A$4:$B$500,2,0),"")</f>
        <v/>
      </c>
      <c r="K100" s="124"/>
      <c r="L100" s="120"/>
      <c r="M100" s="115" t="str">
        <f>IF(B100&gt;1,VLOOKUP(B100,DB!$D$4:$F$800,3,0),"")</f>
        <v/>
      </c>
      <c r="N100" s="220"/>
      <c r="O100" s="128" t="str">
        <f t="shared" si="34"/>
        <v>RON</v>
      </c>
      <c r="Q100" s="64" t="str">
        <f t="shared" si="35"/>
        <v/>
      </c>
      <c r="R100" s="64" t="str">
        <f t="shared" si="36"/>
        <v>RON</v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 t="str">
        <f t="shared" si="40"/>
        <v>-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/>
      <c r="C101" s="146" t="str">
        <f>IF(B101&gt;1,VLOOKUP(B101,DB!$D$4:$E$800,2,0),"")</f>
        <v/>
      </c>
      <c r="D101" s="259"/>
      <c r="E101" s="231" t="b">
        <v>0</v>
      </c>
      <c r="F101" s="148"/>
      <c r="G101" s="190" t="b">
        <v>0</v>
      </c>
      <c r="H101" s="228"/>
      <c r="I101" s="152" t="str">
        <f>IF(K101&gt;1,VLOOKUP(K101,DB!$A$4:$B$500,2,0),"")</f>
        <v/>
      </c>
      <c r="J101" s="153" t="str">
        <f>IF(L101&gt;1,VLOOKUP(L101,DB!$A$4:$B$500,2,0),"")</f>
        <v/>
      </c>
      <c r="K101" s="169"/>
      <c r="L101" s="150"/>
      <c r="M101" s="168" t="str">
        <f>IF(B101&gt;1,VLOOKUP(B101,DB!$D$4:$F$800,3,0),"")</f>
        <v/>
      </c>
      <c r="N101" s="211"/>
      <c r="O101" s="155" t="str">
        <f t="shared" si="34"/>
        <v>RON</v>
      </c>
      <c r="Q101" s="64" t="str">
        <f t="shared" si="35"/>
        <v/>
      </c>
      <c r="R101" s="64" t="str">
        <f t="shared" si="36"/>
        <v>RON</v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 t="str">
        <f t="shared" si="40"/>
        <v>-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/>
      <c r="C102" s="117" t="str">
        <f>IF(B102&gt;1,VLOOKUP(B102,DB!$D$4:$E$800,2,0),"")</f>
        <v/>
      </c>
      <c r="D102" s="252"/>
      <c r="E102" s="229" t="b">
        <v>0</v>
      </c>
      <c r="F102" s="119"/>
      <c r="G102" s="192" t="b">
        <v>0</v>
      </c>
      <c r="H102" s="230"/>
      <c r="I102" s="122" t="str">
        <f>IF(K102&gt;1,VLOOKUP(K102,DB!$A$4:$B$500,2,0),"")</f>
        <v/>
      </c>
      <c r="J102" s="123" t="str">
        <f>IF(L102&gt;1,VLOOKUP(L102,DB!$A$4:$B$500,2,0),"")</f>
        <v/>
      </c>
      <c r="K102" s="124"/>
      <c r="L102" s="120"/>
      <c r="M102" s="115" t="str">
        <f>IF(B102&gt;1,VLOOKUP(B102,DB!$D$4:$F$800,3,0),"")</f>
        <v/>
      </c>
      <c r="N102" s="193"/>
      <c r="O102" s="128" t="str">
        <f t="shared" si="34"/>
        <v>RON</v>
      </c>
      <c r="Q102" s="64" t="str">
        <f t="shared" si="35"/>
        <v/>
      </c>
      <c r="R102" s="64" t="str">
        <f t="shared" si="36"/>
        <v>RON</v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 t="str">
        <f t="shared" si="40"/>
        <v>-</v>
      </c>
      <c r="AE102" s="133" t="str">
        <f t="shared" si="41"/>
        <v>-</v>
      </c>
    </row>
    <row r="103">
      <c r="A103" s="168">
        <v>86.0</v>
      </c>
      <c r="B103" s="168"/>
      <c r="C103" s="146" t="str">
        <f>IF(B103&gt;1,VLOOKUP(B103,DB!$D$4:$E$800,2,0),"")</f>
        <v/>
      </c>
      <c r="D103" s="259"/>
      <c r="E103" s="231" t="b">
        <v>0</v>
      </c>
      <c r="F103" s="148"/>
      <c r="G103" s="190" t="b">
        <v>0</v>
      </c>
      <c r="H103" s="228"/>
      <c r="I103" s="152" t="str">
        <f>IF(K103&gt;1,VLOOKUP(K103,DB!$A$4:$B$500,2,0),"")</f>
        <v/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/>
      </c>
      <c r="N103" s="200"/>
      <c r="O103" s="155" t="str">
        <f t="shared" si="34"/>
        <v>RON</v>
      </c>
      <c r="Q103" s="64" t="str">
        <f t="shared" si="35"/>
        <v/>
      </c>
      <c r="R103" s="64" t="str">
        <f t="shared" si="36"/>
        <v>RON</v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Z102-'29'!Z102</f>
        <v>0</v>
      </c>
      <c r="AC103" s="133"/>
      <c r="AD103" s="133" t="str">
        <f t="shared" si="40"/>
        <v>-</v>
      </c>
      <c r="AE103" s="133" t="str">
        <f t="shared" si="41"/>
        <v>-</v>
      </c>
    </row>
    <row r="104">
      <c r="A104" s="115">
        <v>87.0</v>
      </c>
      <c r="B104" s="115"/>
      <c r="C104" s="117" t="str">
        <f>IF(B104&gt;1,VLOOKUP(B104,DB!$D$4:$E$800,2,0),"")</f>
        <v/>
      </c>
      <c r="D104" s="252"/>
      <c r="E104" s="229" t="b">
        <v>0</v>
      </c>
      <c r="F104" s="119"/>
      <c r="G104" s="192" t="b">
        <v>0</v>
      </c>
      <c r="H104" s="230"/>
      <c r="I104" s="122" t="str">
        <f>IF(K104&gt;1,VLOOKUP(K104,DB!$A$4:$B$500,2,0),"")</f>
        <v/>
      </c>
      <c r="J104" s="123" t="str">
        <f>IF(L104&gt;1,VLOOKUP(L104,DB!$A$4:$B$500,2,0),"")</f>
        <v/>
      </c>
      <c r="K104" s="124"/>
      <c r="L104" s="120"/>
      <c r="M104" s="115" t="str">
        <f>IF(B104&gt;1,VLOOKUP(B104,DB!$D$4:$F$800,3,0),"")</f>
        <v/>
      </c>
      <c r="N104" s="193"/>
      <c r="O104" s="128" t="str">
        <f t="shared" si="34"/>
        <v>RON</v>
      </c>
      <c r="Q104" s="64" t="str">
        <f t="shared" si="35"/>
        <v/>
      </c>
      <c r="R104" s="64" t="str">
        <f t="shared" si="36"/>
        <v>RON</v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 t="str">
        <f t="shared" si="40"/>
        <v>-</v>
      </c>
      <c r="AE104" s="133" t="str">
        <f t="shared" si="41"/>
        <v>-</v>
      </c>
    </row>
    <row r="105">
      <c r="A105" s="168">
        <v>88.0</v>
      </c>
      <c r="B105" s="168"/>
      <c r="C105" s="146" t="str">
        <f>IF(B105&gt;1,VLOOKUP(B105,DB!$D$4:$E$800,2,0),"")</f>
        <v/>
      </c>
      <c r="D105" s="259"/>
      <c r="E105" s="231" t="b">
        <v>0</v>
      </c>
      <c r="F105" s="148"/>
      <c r="G105" s="190" t="b">
        <v>0</v>
      </c>
      <c r="H105" s="228"/>
      <c r="I105" s="152" t="str">
        <f>IF(K105&gt;1,VLOOKUP(K105,DB!$A$4:$B$500,2,0),"")</f>
        <v/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/>
      </c>
      <c r="N105" s="200"/>
      <c r="O105" s="155" t="str">
        <f t="shared" si="34"/>
        <v>RON</v>
      </c>
      <c r="Q105" s="64" t="str">
        <f t="shared" si="35"/>
        <v/>
      </c>
      <c r="R105" s="64" t="str">
        <f t="shared" si="36"/>
        <v>RON</v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 t="str">
        <f t="shared" si="40"/>
        <v>-</v>
      </c>
      <c r="AE105" s="133" t="str">
        <f t="shared" si="41"/>
        <v>-</v>
      </c>
    </row>
    <row r="106">
      <c r="A106" s="115">
        <v>89.0</v>
      </c>
      <c r="B106" s="115"/>
      <c r="C106" s="117" t="str">
        <f>IF(B106&gt;1,VLOOKUP(B106,DB!$D$4:$E$800,2,0),"")</f>
        <v/>
      </c>
      <c r="D106" s="252"/>
      <c r="E106" s="229" t="b">
        <v>0</v>
      </c>
      <c r="F106" s="119"/>
      <c r="G106" s="192" t="b">
        <v>0</v>
      </c>
      <c r="H106" s="230"/>
      <c r="I106" s="122" t="str">
        <f>IF(K106&gt;1,VLOOKUP(K106,DB!$A$4:$B$500,2,0),"")</f>
        <v/>
      </c>
      <c r="J106" s="123" t="str">
        <f>IF(L106&gt;1,VLOOKUP(L106,DB!$A$4:$B$500,2,0),"")</f>
        <v/>
      </c>
      <c r="K106" s="124"/>
      <c r="L106" s="120"/>
      <c r="M106" s="115" t="str">
        <f>IF(B106&gt;1,VLOOKUP(B106,DB!$D$4:$F$800,3,0),"")</f>
        <v/>
      </c>
      <c r="N106" s="220"/>
      <c r="O106" s="128" t="str">
        <f t="shared" si="34"/>
        <v>RON</v>
      </c>
      <c r="Q106" s="64" t="str">
        <f t="shared" si="35"/>
        <v/>
      </c>
      <c r="R106" s="64" t="str">
        <f t="shared" si="36"/>
        <v>RON</v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 t="str">
        <f t="shared" si="40"/>
        <v>-</v>
      </c>
      <c r="AE106" s="133" t="str">
        <f t="shared" si="41"/>
        <v>-</v>
      </c>
    </row>
    <row r="107">
      <c r="A107" s="168">
        <v>90.0</v>
      </c>
      <c r="B107" s="168"/>
      <c r="C107" s="146" t="str">
        <f>IF(B107&gt;1,VLOOKUP(B107,DB!$D$4:$E$800,2,0),"")</f>
        <v/>
      </c>
      <c r="D107" s="259"/>
      <c r="E107" s="231" t="b">
        <v>0</v>
      </c>
      <c r="F107" s="148"/>
      <c r="G107" s="190" t="b">
        <v>0</v>
      </c>
      <c r="H107" s="228"/>
      <c r="I107" s="152" t="str">
        <f>IF(K107&gt;1,VLOOKUP(K107,DB!$A$4:$B$500,2,0),"")</f>
        <v/>
      </c>
      <c r="J107" s="153" t="str">
        <f>IF(L107&gt;1,VLOOKUP(L107,DB!$A$4:$B$500,2,0),"")</f>
        <v/>
      </c>
      <c r="K107" s="169"/>
      <c r="L107" s="150"/>
      <c r="M107" s="168" t="str">
        <f>IF(B107&gt;1,VLOOKUP(B107,DB!$D$4:$F$800,3,0),"")</f>
        <v/>
      </c>
      <c r="N107" s="211"/>
      <c r="O107" s="155" t="str">
        <f t="shared" si="34"/>
        <v>RON</v>
      </c>
      <c r="Q107" s="64" t="str">
        <f t="shared" si="35"/>
        <v/>
      </c>
      <c r="R107" s="64" t="str">
        <f t="shared" si="36"/>
        <v>RON</v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 t="str">
        <f t="shared" si="40"/>
        <v>-</v>
      </c>
      <c r="AE107" s="133" t="str">
        <f t="shared" si="41"/>
        <v>-</v>
      </c>
    </row>
    <row r="108">
      <c r="A108" s="115">
        <v>91.0</v>
      </c>
      <c r="B108" s="115"/>
      <c r="C108" s="117" t="str">
        <f>IF(B108&gt;1,VLOOKUP(B108,DB!$D$4:$E$800,2,0),"")</f>
        <v/>
      </c>
      <c r="D108" s="252"/>
      <c r="E108" s="229" t="b">
        <v>0</v>
      </c>
      <c r="F108" s="119"/>
      <c r="G108" s="192" t="b">
        <v>0</v>
      </c>
      <c r="H108" s="230"/>
      <c r="I108" s="122" t="str">
        <f>IF(K108&gt;1,VLOOKUP(K108,DB!$A$4:$B$500,2,0),"")</f>
        <v/>
      </c>
      <c r="J108" s="123" t="str">
        <f>IF(L108&gt;1,VLOOKUP(L108,DB!$A$4:$B$500,2,0),"")</f>
        <v/>
      </c>
      <c r="K108" s="124"/>
      <c r="L108" s="120"/>
      <c r="M108" s="115" t="str">
        <f>IF(B108&gt;1,VLOOKUP(B108,DB!$D$4:$F$800,3,0),"")</f>
        <v/>
      </c>
      <c r="N108" s="220"/>
      <c r="O108" s="128" t="str">
        <f t="shared" si="34"/>
        <v>RON</v>
      </c>
      <c r="Q108" s="64" t="str">
        <f t="shared" si="35"/>
        <v/>
      </c>
      <c r="R108" s="64" t="str">
        <f t="shared" si="36"/>
        <v>RON</v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 t="str">
        <f t="shared" si="40"/>
        <v>-</v>
      </c>
      <c r="AE108" s="133" t="str">
        <f t="shared" si="41"/>
        <v>-</v>
      </c>
    </row>
    <row r="109">
      <c r="A109" s="168">
        <v>92.0</v>
      </c>
      <c r="B109" s="168"/>
      <c r="C109" s="146" t="str">
        <f>IF(B109&gt;1,VLOOKUP(B109,DB!$D$4:$E$800,2,0),"")</f>
        <v/>
      </c>
      <c r="D109" s="259"/>
      <c r="E109" s="231" t="b">
        <v>0</v>
      </c>
      <c r="F109" s="148"/>
      <c r="G109" s="190" t="b">
        <v>0</v>
      </c>
      <c r="H109" s="228"/>
      <c r="I109" s="152" t="str">
        <f>IF(K109&gt;1,VLOOKUP(K109,DB!$A$4:$B$500,2,0),"")</f>
        <v/>
      </c>
      <c r="J109" s="153" t="str">
        <f>IF(L109&gt;1,VLOOKUP(L109,DB!$A$4:$B$500,2,0),"")</f>
        <v/>
      </c>
      <c r="K109" s="169"/>
      <c r="L109" s="150"/>
      <c r="M109" s="168" t="str">
        <f>IF(B109&gt;1,VLOOKUP(B109,DB!$D$4:$F$800,3,0),"")</f>
        <v/>
      </c>
      <c r="N109" s="211"/>
      <c r="O109" s="155" t="str">
        <f t="shared" si="34"/>
        <v>RON</v>
      </c>
      <c r="Q109" s="64" t="str">
        <f t="shared" si="35"/>
        <v/>
      </c>
      <c r="R109" s="64" t="str">
        <f t="shared" si="36"/>
        <v>RON</v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 t="str">
        <f t="shared" si="40"/>
        <v>-</v>
      </c>
      <c r="AE109" s="133" t="str">
        <f t="shared" si="41"/>
        <v>-</v>
      </c>
    </row>
    <row r="110">
      <c r="A110" s="115">
        <v>93.0</v>
      </c>
      <c r="B110" s="115"/>
      <c r="C110" s="117" t="str">
        <f>IF(B110&gt;1,VLOOKUP(B110,DB!$D$4:$E$800,2,0),"")</f>
        <v/>
      </c>
      <c r="D110" s="252"/>
      <c r="E110" s="229" t="b">
        <v>0</v>
      </c>
      <c r="F110" s="119"/>
      <c r="G110" s="192" t="b">
        <v>0</v>
      </c>
      <c r="H110" s="230"/>
      <c r="I110" s="122" t="str">
        <f>IF(K110&gt;1,VLOOKUP(K110,DB!$A$4:$B$500,2,0),"")</f>
        <v/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/>
      </c>
      <c r="N110" s="193"/>
      <c r="O110" s="128" t="str">
        <f t="shared" si="34"/>
        <v>RON</v>
      </c>
      <c r="Q110" s="64" t="str">
        <f t="shared" si="35"/>
        <v/>
      </c>
      <c r="R110" s="64" t="str">
        <f t="shared" si="36"/>
        <v>RON</v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 t="str">
        <f t="shared" si="40"/>
        <v>-</v>
      </c>
      <c r="AE110" s="133" t="str">
        <f t="shared" si="41"/>
        <v>-</v>
      </c>
    </row>
    <row r="111">
      <c r="A111" s="168">
        <v>94.0</v>
      </c>
      <c r="B111" s="168"/>
      <c r="C111" s="146" t="str">
        <f>IF(B111&gt;1,VLOOKUP(B111,DB!$D$4:$E$800,2,0),"")</f>
        <v/>
      </c>
      <c r="D111" s="259"/>
      <c r="E111" s="231" t="b">
        <v>0</v>
      </c>
      <c r="F111" s="148"/>
      <c r="G111" s="190" t="b">
        <v>0</v>
      </c>
      <c r="H111" s="228"/>
      <c r="I111" s="152" t="str">
        <f>IF(K111&gt;1,VLOOKUP(K111,DB!$A$4:$B$500,2,0),"")</f>
        <v/>
      </c>
      <c r="J111" s="153" t="str">
        <f>IF(L111&gt;1,VLOOKUP(L111,DB!$A$4:$B$500,2,0),"")</f>
        <v/>
      </c>
      <c r="K111" s="169"/>
      <c r="L111" s="150"/>
      <c r="M111" s="168" t="str">
        <f>IF(B111&gt;1,VLOOKUP(B111,DB!$D$4:$F$800,3,0),"")</f>
        <v/>
      </c>
      <c r="N111" s="211"/>
      <c r="O111" s="155" t="str">
        <f t="shared" si="34"/>
        <v>RON</v>
      </c>
      <c r="Q111" s="64" t="str">
        <f t="shared" si="35"/>
        <v/>
      </c>
      <c r="R111" s="64" t="str">
        <f t="shared" si="36"/>
        <v>RON</v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 t="str">
        <f t="shared" si="40"/>
        <v>-</v>
      </c>
      <c r="AE111" s="133" t="str">
        <f t="shared" si="41"/>
        <v>-</v>
      </c>
    </row>
    <row r="112">
      <c r="A112" s="115">
        <v>95.0</v>
      </c>
      <c r="B112" s="115"/>
      <c r="C112" s="117" t="str">
        <f>IF(B112&gt;1,VLOOKUP(B112,DB!$D$4:$E$800,2,0),"")</f>
        <v/>
      </c>
      <c r="D112" s="252"/>
      <c r="E112" s="229" t="b">
        <v>0</v>
      </c>
      <c r="F112" s="119"/>
      <c r="G112" s="192" t="b">
        <v>0</v>
      </c>
      <c r="H112" s="230"/>
      <c r="I112" s="122" t="str">
        <f>IF(K112&gt;1,VLOOKUP(K112,DB!$A$4:$B$500,2,0),"")</f>
        <v/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/>
      </c>
      <c r="N112" s="220"/>
      <c r="O112" s="128" t="str">
        <f t="shared" si="34"/>
        <v>RON</v>
      </c>
      <c r="Q112" s="64" t="str">
        <f t="shared" si="35"/>
        <v/>
      </c>
      <c r="R112" s="64" t="str">
        <f t="shared" si="36"/>
        <v>RON</v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 t="str">
        <f t="shared" si="40"/>
        <v>-</v>
      </c>
      <c r="AE112" s="133" t="str">
        <f t="shared" si="41"/>
        <v>-</v>
      </c>
    </row>
    <row r="113">
      <c r="A113" s="168">
        <v>96.0</v>
      </c>
      <c r="B113" s="168"/>
      <c r="C113" s="146" t="str">
        <f>IF(B113&gt;1,VLOOKUP(B113,DB!$D$4:$E$800,2,0),"")</f>
        <v/>
      </c>
      <c r="D113" s="259"/>
      <c r="E113" s="231" t="b">
        <v>0</v>
      </c>
      <c r="F113" s="148"/>
      <c r="G113" s="190" t="b">
        <v>0</v>
      </c>
      <c r="H113" s="228"/>
      <c r="I113" s="152" t="str">
        <f>IF(K113&gt;1,VLOOKUP(K113,DB!$A$4:$B$500,2,0),"")</f>
        <v/>
      </c>
      <c r="J113" s="153" t="str">
        <f>IF(L113&gt;1,VLOOKUP(L113,DB!$A$4:$B$500,2,0),"")</f>
        <v/>
      </c>
      <c r="K113" s="169"/>
      <c r="L113" s="150"/>
      <c r="M113" s="168" t="str">
        <f>IF(B113&gt;1,VLOOKUP(B113,DB!$D$4:$F$800,3,0),"")</f>
        <v/>
      </c>
      <c r="N113" s="200"/>
      <c r="O113" s="155" t="str">
        <f t="shared" si="34"/>
        <v>RON</v>
      </c>
      <c r="Q113" s="64" t="str">
        <f t="shared" si="35"/>
        <v/>
      </c>
      <c r="R113" s="64" t="str">
        <f t="shared" si="36"/>
        <v>RON</v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 t="str">
        <f t="shared" si="40"/>
        <v>-</v>
      </c>
      <c r="AE113" s="133" t="str">
        <f t="shared" si="41"/>
        <v>-</v>
      </c>
    </row>
    <row r="114">
      <c r="A114" s="115">
        <v>97.0</v>
      </c>
      <c r="B114" s="115"/>
      <c r="C114" s="117" t="str">
        <f>IF(B114&gt;1,VLOOKUP(B114,DB!$D$4:$E$800,2,0),"")</f>
        <v/>
      </c>
      <c r="D114" s="252"/>
      <c r="E114" s="229" t="b">
        <v>0</v>
      </c>
      <c r="F114" s="119"/>
      <c r="G114" s="192" t="b">
        <v>0</v>
      </c>
      <c r="H114" s="230"/>
      <c r="I114" s="122" t="str">
        <f>IF(K114&gt;1,VLOOKUP(K114,DB!$A$4:$B$500,2,0),"")</f>
        <v/>
      </c>
      <c r="J114" s="123" t="str">
        <f>IF(L114&gt;1,VLOOKUP(L114,DB!$A$4:$B$500,2,0),"")</f>
        <v/>
      </c>
      <c r="K114" s="124"/>
      <c r="L114" s="120"/>
      <c r="M114" s="115" t="str">
        <f>IF(B114&gt;1,VLOOKUP(B114,DB!$D$4:$F$800,3,0),"")</f>
        <v/>
      </c>
      <c r="N114" s="193"/>
      <c r="O114" s="128" t="str">
        <f t="shared" si="34"/>
        <v>RON</v>
      </c>
      <c r="Q114" s="64" t="str">
        <f t="shared" si="35"/>
        <v/>
      </c>
      <c r="R114" s="64" t="str">
        <f t="shared" si="36"/>
        <v>RON</v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 t="str">
        <f t="shared" si="40"/>
        <v>-</v>
      </c>
      <c r="AE114" s="133" t="str">
        <f t="shared" si="41"/>
        <v>-</v>
      </c>
    </row>
    <row r="115">
      <c r="A115" s="168">
        <v>98.0</v>
      </c>
      <c r="B115" s="168"/>
      <c r="C115" s="146" t="str">
        <f>IF(B115&gt;1,VLOOKUP(B115,DB!$D$4:$E$800,2,0),"")</f>
        <v/>
      </c>
      <c r="D115" s="259"/>
      <c r="E115" s="231" t="b">
        <v>0</v>
      </c>
      <c r="F115" s="148"/>
      <c r="G115" s="190" t="b">
        <v>0</v>
      </c>
      <c r="H115" s="228"/>
      <c r="I115" s="152" t="str">
        <f>IF(K115&gt;1,VLOOKUP(K115,DB!$A$4:$B$500,2,0),"")</f>
        <v/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/>
      </c>
      <c r="N115" s="200"/>
      <c r="O115" s="155" t="str">
        <f t="shared" si="34"/>
        <v>RON</v>
      </c>
      <c r="Q115" s="64" t="str">
        <f t="shared" si="35"/>
        <v/>
      </c>
      <c r="R115" s="64" t="str">
        <f t="shared" si="36"/>
        <v>RON</v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 t="str">
        <f t="shared" si="40"/>
        <v>-</v>
      </c>
      <c r="AE115" s="133" t="str">
        <f t="shared" si="41"/>
        <v>-</v>
      </c>
    </row>
    <row r="116">
      <c r="A116" s="115">
        <v>99.0</v>
      </c>
      <c r="B116" s="115"/>
      <c r="C116" s="117" t="str">
        <f>IF(B116&gt;1,VLOOKUP(B116,DB!$D$4:$E$800,2,0),"")</f>
        <v/>
      </c>
      <c r="D116" s="252"/>
      <c r="E116" s="229" t="b">
        <v>0</v>
      </c>
      <c r="F116" s="119"/>
      <c r="G116" s="192" t="b">
        <v>0</v>
      </c>
      <c r="H116" s="230"/>
      <c r="I116" s="122" t="str">
        <f>IF(K116&gt;1,VLOOKUP(K116,DB!$A$4:$B$500,2,0),"")</f>
        <v/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/>
      </c>
      <c r="N116" s="220"/>
      <c r="O116" s="128" t="str">
        <f t="shared" si="34"/>
        <v>RON</v>
      </c>
      <c r="Q116" s="64" t="str">
        <f t="shared" si="35"/>
        <v/>
      </c>
      <c r="R116" s="64" t="str">
        <f t="shared" si="36"/>
        <v>RON</v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 t="str">
        <f t="shared" si="40"/>
        <v>-</v>
      </c>
      <c r="AE116" s="133" t="str">
        <f t="shared" si="41"/>
        <v>-</v>
      </c>
    </row>
    <row r="117">
      <c r="A117" s="168">
        <v>100.0</v>
      </c>
      <c r="B117" s="168"/>
      <c r="C117" s="146" t="str">
        <f>IF(B117&gt;1,VLOOKUP(B117,DB!$D$4:$E$800,2,0),"")</f>
        <v/>
      </c>
      <c r="D117" s="259"/>
      <c r="E117" s="231" t="b">
        <v>0</v>
      </c>
      <c r="F117" s="148"/>
      <c r="G117" s="190" t="b">
        <v>0</v>
      </c>
      <c r="H117" s="228"/>
      <c r="I117" s="152" t="str">
        <f>IF(K117&gt;1,VLOOKUP(K117,DB!$A$4:$B$500,2,0),"")</f>
        <v/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/>
      </c>
      <c r="N117" s="211"/>
      <c r="O117" s="155" t="str">
        <f t="shared" si="34"/>
        <v>RON</v>
      </c>
      <c r="Q117" s="64" t="str">
        <f t="shared" si="35"/>
        <v/>
      </c>
      <c r="R117" s="64" t="str">
        <f t="shared" si="36"/>
        <v>RON</v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 t="str">
        <f t="shared" si="40"/>
        <v>-</v>
      </c>
      <c r="AE117" s="133" t="str">
        <f t="shared" si="41"/>
        <v>-</v>
      </c>
    </row>
    <row r="118">
      <c r="A118" s="115">
        <v>101.0</v>
      </c>
      <c r="B118" s="115"/>
      <c r="C118" s="117" t="str">
        <f>IF(B118&gt;1,VLOOKUP(B118,DB!$D$4:$E$800,2,0),"")</f>
        <v/>
      </c>
      <c r="D118" s="252"/>
      <c r="E118" s="229" t="b">
        <v>0</v>
      </c>
      <c r="F118" s="119"/>
      <c r="G118" s="192" t="b">
        <v>0</v>
      </c>
      <c r="H118" s="230"/>
      <c r="I118" s="122" t="str">
        <f>IF(K118&gt;1,VLOOKUP(K118,DB!$A$4:$B$500,2,0),"")</f>
        <v/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/>
      </c>
      <c r="N118" s="193"/>
      <c r="O118" s="128" t="str">
        <f t="shared" si="34"/>
        <v>RON</v>
      </c>
      <c r="Q118" s="64" t="str">
        <f t="shared" si="35"/>
        <v/>
      </c>
      <c r="R118" s="64" t="str">
        <f t="shared" si="36"/>
        <v>RON</v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 t="str">
        <f t="shared" si="40"/>
        <v>-</v>
      </c>
      <c r="AE118" s="133" t="str">
        <f t="shared" si="41"/>
        <v>-</v>
      </c>
    </row>
    <row r="119">
      <c r="A119" s="168">
        <v>102.0</v>
      </c>
      <c r="B119" s="168"/>
      <c r="C119" s="146" t="str">
        <f>IF(B119&gt;1,VLOOKUP(B119,DB!$D$4:$E$800,2,0),"")</f>
        <v/>
      </c>
      <c r="D119" s="259"/>
      <c r="E119" s="231" t="b">
        <v>0</v>
      </c>
      <c r="F119" s="148"/>
      <c r="G119" s="190" t="b">
        <v>0</v>
      </c>
      <c r="H119" s="228"/>
      <c r="I119" s="152" t="str">
        <f>IF(K119&gt;1,VLOOKUP(K119,DB!$A$4:$B$500,2,0),"")</f>
        <v/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/>
      </c>
      <c r="N119" s="200"/>
      <c r="O119" s="155" t="str">
        <f t="shared" si="34"/>
        <v>RON</v>
      </c>
      <c r="Q119" s="64" t="str">
        <f t="shared" si="35"/>
        <v/>
      </c>
      <c r="R119" s="64" t="str">
        <f t="shared" si="36"/>
        <v>RON</v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 t="str">
        <f t="shared" si="40"/>
        <v>-</v>
      </c>
      <c r="AE119" s="133" t="str">
        <f t="shared" si="41"/>
        <v>-</v>
      </c>
    </row>
    <row r="120">
      <c r="A120" s="115">
        <v>103.0</v>
      </c>
      <c r="B120" s="115"/>
      <c r="C120" s="117" t="str">
        <f>IF(B120&gt;1,VLOOKUP(B120,DB!$D$4:$E$800,2,0),"")</f>
        <v/>
      </c>
      <c r="D120" s="252"/>
      <c r="E120" s="229" t="b">
        <v>0</v>
      </c>
      <c r="F120" s="119"/>
      <c r="G120" s="192" t="b">
        <v>0</v>
      </c>
      <c r="H120" s="230"/>
      <c r="I120" s="122" t="str">
        <f>IF(K120&gt;1,VLOOKUP(K120,DB!$A$4:$B$500,2,0),"")</f>
        <v/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/>
      </c>
      <c r="N120" s="193"/>
      <c r="O120" s="128" t="str">
        <f t="shared" si="34"/>
        <v>RON</v>
      </c>
      <c r="Q120" s="64" t="str">
        <f t="shared" si="35"/>
        <v/>
      </c>
      <c r="R120" s="64" t="str">
        <f t="shared" si="36"/>
        <v>RON</v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 t="str">
        <f t="shared" si="40"/>
        <v>-</v>
      </c>
      <c r="AE120" s="133" t="str">
        <f t="shared" si="41"/>
        <v>-</v>
      </c>
    </row>
    <row r="121">
      <c r="A121" s="168">
        <v>104.0</v>
      </c>
      <c r="B121" s="168"/>
      <c r="C121" s="146" t="str">
        <f>IF(B121&gt;1,VLOOKUP(B121,DB!$D$4:$E$800,2,0),"")</f>
        <v/>
      </c>
      <c r="D121" s="259"/>
      <c r="E121" s="231" t="b">
        <v>0</v>
      </c>
      <c r="F121" s="148"/>
      <c r="G121" s="190" t="b">
        <v>0</v>
      </c>
      <c r="H121" s="228"/>
      <c r="I121" s="152" t="str">
        <f>IF(K121&gt;1,VLOOKUP(K121,DB!$A$4:$B$500,2,0),"")</f>
        <v/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/>
      </c>
      <c r="N121" s="200"/>
      <c r="O121" s="155" t="str">
        <f t="shared" si="34"/>
        <v>RON</v>
      </c>
      <c r="Q121" s="64" t="str">
        <f t="shared" si="35"/>
        <v/>
      </c>
      <c r="R121" s="64" t="str">
        <f t="shared" si="36"/>
        <v>RON</v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 t="str">
        <f t="shared" si="40"/>
        <v>-</v>
      </c>
      <c r="AE121" s="133" t="str">
        <f t="shared" si="41"/>
        <v>-</v>
      </c>
    </row>
    <row r="122">
      <c r="A122" s="115">
        <v>105.0</v>
      </c>
      <c r="B122" s="115"/>
      <c r="C122" s="117" t="str">
        <f>IF(B122&gt;1,VLOOKUP(B122,DB!$D$4:$E$800,2,0),"")</f>
        <v/>
      </c>
      <c r="D122" s="252"/>
      <c r="E122" s="229" t="b">
        <v>0</v>
      </c>
      <c r="F122" s="119"/>
      <c r="G122" s="192" t="b">
        <v>0</v>
      </c>
      <c r="H122" s="230"/>
      <c r="I122" s="122" t="str">
        <f>IF(K122&gt;1,VLOOKUP(K122,DB!$A$4:$B$500,2,0),"")</f>
        <v/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/>
      </c>
      <c r="N122" s="193"/>
      <c r="O122" s="128" t="str">
        <f t="shared" si="34"/>
        <v>RON</v>
      </c>
      <c r="Q122" s="64" t="str">
        <f t="shared" si="35"/>
        <v/>
      </c>
      <c r="R122" s="64" t="str">
        <f t="shared" si="36"/>
        <v>RON</v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 t="str">
        <f t="shared" si="40"/>
        <v>-</v>
      </c>
      <c r="AE122" s="133" t="str">
        <f t="shared" si="41"/>
        <v>-</v>
      </c>
    </row>
    <row r="123">
      <c r="A123" s="168">
        <v>106.0</v>
      </c>
      <c r="B123" s="168"/>
      <c r="C123" s="146" t="str">
        <f>IF(B123&gt;1,VLOOKUP(B123,DB!$D$4:$E$800,2,0),"")</f>
        <v/>
      </c>
      <c r="D123" s="259"/>
      <c r="E123" s="231" t="b">
        <v>0</v>
      </c>
      <c r="F123" s="148"/>
      <c r="G123" s="190" t="b">
        <v>0</v>
      </c>
      <c r="H123" s="228"/>
      <c r="I123" s="152" t="str">
        <f>IF(K123&gt;1,VLOOKUP(K123,DB!$A$4:$B$500,2,0),"")</f>
        <v/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/>
      </c>
      <c r="N123" s="200"/>
      <c r="O123" s="155" t="str">
        <f t="shared" si="34"/>
        <v>RON</v>
      </c>
      <c r="Q123" s="64" t="str">
        <f t="shared" si="35"/>
        <v/>
      </c>
      <c r="R123" s="64" t="str">
        <f t="shared" si="36"/>
        <v>RON</v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 t="str">
        <f t="shared" si="40"/>
        <v>-</v>
      </c>
      <c r="AE123" s="133" t="str">
        <f t="shared" si="41"/>
        <v>-</v>
      </c>
    </row>
    <row r="124">
      <c r="A124" s="115">
        <v>107.0</v>
      </c>
      <c r="B124" s="115"/>
      <c r="C124" s="117" t="str">
        <f>IF(B124&gt;1,VLOOKUP(B124,DB!$D$4:$E$800,2,0),"")</f>
        <v/>
      </c>
      <c r="D124" s="252"/>
      <c r="E124" s="229" t="b">
        <v>0</v>
      </c>
      <c r="F124" s="119"/>
      <c r="G124" s="192" t="b">
        <v>0</v>
      </c>
      <c r="H124" s="230"/>
      <c r="I124" s="122" t="str">
        <f>IF(K124&gt;1,VLOOKUP(K124,DB!$A$4:$B$500,2,0),"")</f>
        <v/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/>
      </c>
      <c r="N124" s="193"/>
      <c r="O124" s="128" t="str">
        <f t="shared" si="34"/>
        <v>RON</v>
      </c>
      <c r="Q124" s="64" t="str">
        <f t="shared" si="35"/>
        <v/>
      </c>
      <c r="R124" s="64" t="str">
        <f t="shared" si="36"/>
        <v>RON</v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0"/>
        <v>-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5.5"/>
    <col customWidth="1" min="2" max="2" width="13.38"/>
    <col customWidth="1" min="5" max="5" width="2.75"/>
    <col customWidth="1" min="7" max="7" width="3.13"/>
    <col customWidth="1" min="8" max="8" width="11.25"/>
    <col customWidth="1" min="9" max="9" width="11.63"/>
    <col customWidth="1" min="10" max="10" width="13.25"/>
    <col customWidth="1" min="11" max="11" width="13.88"/>
    <col customWidth="1" min="13" max="13" width="20.63"/>
    <col customWidth="1" min="14" max="14" width="25.0"/>
    <col customWidth="1" min="15" max="15" width="7.5"/>
    <col customWidth="1" hidden="1" min="17" max="17" width="4.0"/>
    <col customWidth="1" hidden="1" min="18" max="18" width="4.75"/>
    <col customWidth="1" hidden="1" min="19" max="19" width="6.0"/>
    <col customWidth="1" hidden="1" min="20" max="21" width="7.75"/>
    <col customWidth="1" min="22" max="22" width="11.25"/>
    <col customWidth="1" min="23" max="23" width="10.13"/>
    <col customWidth="1" min="24" max="24" width="9.38"/>
    <col customWidth="1" min="26" max="26" width="8.25"/>
    <col customWidth="1" min="27" max="27" width="9.38"/>
    <col customWidth="1" min="28" max="28" width="5.25"/>
    <col customWidth="1" hidden="1" min="30" max="31" width="5.13"/>
    <col customWidth="1" min="38" max="38" width="7.0"/>
    <col customWidth="1" min="39" max="39" width="5.25"/>
    <col customWidth="1" min="40" max="62" width="5.13"/>
    <col customWidth="1" min="63" max="63" width="5.25"/>
    <col customWidth="1" min="64" max="65" width="5.13"/>
    <col customWidth="1" min="66" max="66" width="1.88"/>
  </cols>
  <sheetData>
    <row r="1">
      <c r="A1" s="13" t="s">
        <v>1070</v>
      </c>
      <c r="V1" s="14" t="s">
        <v>1071</v>
      </c>
    </row>
    <row r="2">
      <c r="V2" s="1" t="s">
        <v>1072</v>
      </c>
      <c r="W2" s="1" t="s">
        <v>1073</v>
      </c>
      <c r="X2" s="1" t="s">
        <v>1074</v>
      </c>
    </row>
    <row r="3">
      <c r="V3" s="15" t="s">
        <v>1075</v>
      </c>
      <c r="W3" s="16">
        <f t="shared" ref="W3:W11" si="1">COUNTIFS($H$18:$H$167,V3,$D$18:$D$167,"&lt;&gt;",$F$18:$F$167,"")</f>
        <v>0</v>
      </c>
      <c r="X3" s="17">
        <f t="shared" ref="X3:X11" si="2">COUNTIFS($H$18:$H$167,V3,$D$18:$D$167,"",$F$18:$F$167,"")</f>
        <v>0</v>
      </c>
      <c r="Y3" s="1" t="s">
        <v>1072</v>
      </c>
      <c r="Z3" s="1" t="s">
        <v>1073</v>
      </c>
      <c r="AA3" s="1" t="s">
        <v>1074</v>
      </c>
    </row>
    <row r="4">
      <c r="V4" s="18" t="s">
        <v>1076</v>
      </c>
      <c r="W4" s="19">
        <f t="shared" si="1"/>
        <v>0</v>
      </c>
      <c r="X4" s="20">
        <f t="shared" si="2"/>
        <v>0</v>
      </c>
      <c r="Y4" s="15" t="s">
        <v>1077</v>
      </c>
      <c r="Z4" s="16">
        <f t="shared" ref="Z4:Z11" si="3">COUNTIFS($H$18:$H$167,Y4,$D$18:$D$167,"&lt;&gt;",$F$18:$F$167,"")</f>
        <v>0</v>
      </c>
      <c r="AA4" s="17">
        <f t="shared" ref="AA4:AA11" si="4">COUNTIFS($H$18:$H$167,Y4,$D$18:$D$167,"",$F$18:$F$167,"")</f>
        <v>0</v>
      </c>
      <c r="AB4" s="21"/>
    </row>
    <row r="5">
      <c r="V5" s="18" t="s">
        <v>1078</v>
      </c>
      <c r="W5" s="19">
        <f t="shared" si="1"/>
        <v>0</v>
      </c>
      <c r="X5" s="20">
        <f t="shared" si="2"/>
        <v>0</v>
      </c>
      <c r="Y5" s="18" t="s">
        <v>1079</v>
      </c>
      <c r="Z5" s="19">
        <f t="shared" si="3"/>
        <v>0</v>
      </c>
      <c r="AA5" s="20">
        <f t="shared" si="4"/>
        <v>0</v>
      </c>
      <c r="AB5" s="21"/>
    </row>
    <row r="6">
      <c r="V6" s="18" t="s">
        <v>1080</v>
      </c>
      <c r="W6" s="19">
        <f t="shared" si="1"/>
        <v>0</v>
      </c>
      <c r="X6" s="20">
        <f t="shared" si="2"/>
        <v>0</v>
      </c>
      <c r="Y6" s="18" t="s">
        <v>1081</v>
      </c>
      <c r="Z6" s="19">
        <f t="shared" si="3"/>
        <v>0</v>
      </c>
      <c r="AA6" s="20">
        <f t="shared" si="4"/>
        <v>0</v>
      </c>
      <c r="AB6" s="21"/>
    </row>
    <row r="7">
      <c r="A7" s="22" t="s">
        <v>1082</v>
      </c>
      <c r="B7" s="23"/>
      <c r="C7" s="22" t="s">
        <v>1083</v>
      </c>
      <c r="D7" s="24"/>
      <c r="E7" s="24"/>
      <c r="F7" s="24"/>
      <c r="G7" s="24"/>
      <c r="H7" s="23"/>
      <c r="V7" s="18" t="s">
        <v>1084</v>
      </c>
      <c r="W7" s="19">
        <f t="shared" si="1"/>
        <v>0</v>
      </c>
      <c r="X7" s="20">
        <f t="shared" si="2"/>
        <v>0</v>
      </c>
      <c r="Y7" s="18" t="s">
        <v>1085</v>
      </c>
      <c r="Z7" s="19">
        <f t="shared" si="3"/>
        <v>0</v>
      </c>
      <c r="AA7" s="20">
        <f t="shared" si="4"/>
        <v>0</v>
      </c>
      <c r="AB7" s="21"/>
    </row>
    <row r="8">
      <c r="A8" s="22" t="s">
        <v>1086</v>
      </c>
      <c r="B8" s="23"/>
      <c r="C8" s="25">
        <v>45808.0</v>
      </c>
      <c r="H8" s="26"/>
      <c r="V8" s="18" t="s">
        <v>1087</v>
      </c>
      <c r="W8" s="19">
        <f t="shared" si="1"/>
        <v>0</v>
      </c>
      <c r="X8" s="20">
        <f t="shared" si="2"/>
        <v>0</v>
      </c>
      <c r="Y8" s="18" t="s">
        <v>1088</v>
      </c>
      <c r="Z8" s="19">
        <f t="shared" si="3"/>
        <v>0</v>
      </c>
      <c r="AA8" s="20">
        <f t="shared" si="4"/>
        <v>0</v>
      </c>
      <c r="AB8" s="21"/>
    </row>
    <row r="9">
      <c r="A9" s="27" t="s">
        <v>1089</v>
      </c>
      <c r="B9" s="28"/>
      <c r="C9" s="22" t="s">
        <v>1090</v>
      </c>
      <c r="D9" s="29"/>
      <c r="E9" s="22" t="s">
        <v>1091</v>
      </c>
      <c r="F9" s="24"/>
      <c r="G9" s="24"/>
      <c r="H9" s="23"/>
      <c r="V9" s="18" t="s">
        <v>1092</v>
      </c>
      <c r="W9" s="19">
        <f t="shared" si="1"/>
        <v>0</v>
      </c>
      <c r="X9" s="20">
        <f t="shared" si="2"/>
        <v>0</v>
      </c>
      <c r="Y9" s="18" t="s">
        <v>1093</v>
      </c>
      <c r="Z9" s="19">
        <f t="shared" si="3"/>
        <v>0</v>
      </c>
      <c r="AA9" s="20">
        <f t="shared" si="4"/>
        <v>0</v>
      </c>
      <c r="AB9" s="21"/>
    </row>
    <row r="10">
      <c r="A10" s="30"/>
      <c r="B10" s="26"/>
      <c r="C10" s="31" t="s">
        <v>1094</v>
      </c>
      <c r="D10" s="32"/>
      <c r="E10" s="31" t="s">
        <v>1095</v>
      </c>
      <c r="F10" s="33"/>
      <c r="G10" s="33"/>
      <c r="H10" s="32"/>
      <c r="V10" s="18" t="s">
        <v>1096</v>
      </c>
      <c r="W10" s="19">
        <f t="shared" si="1"/>
        <v>0</v>
      </c>
      <c r="X10" s="20">
        <f t="shared" si="2"/>
        <v>0</v>
      </c>
      <c r="Y10" s="18" t="s">
        <v>1097</v>
      </c>
      <c r="Z10" s="19">
        <f t="shared" si="3"/>
        <v>0</v>
      </c>
      <c r="AA10" s="20">
        <f t="shared" si="4"/>
        <v>0</v>
      </c>
      <c r="AB10" s="21"/>
    </row>
    <row r="11">
      <c r="A11" s="30"/>
      <c r="B11" s="26"/>
      <c r="C11" s="34" t="s">
        <v>1098</v>
      </c>
      <c r="D11" s="35"/>
      <c r="E11" s="31" t="s">
        <v>1099</v>
      </c>
      <c r="F11" s="33"/>
      <c r="G11" s="33"/>
      <c r="H11" s="32"/>
      <c r="V11" s="36" t="s">
        <v>1100</v>
      </c>
      <c r="W11" s="37">
        <f t="shared" si="1"/>
        <v>0</v>
      </c>
      <c r="X11" s="38">
        <f t="shared" si="2"/>
        <v>0</v>
      </c>
      <c r="Y11" s="36" t="s">
        <v>1101</v>
      </c>
      <c r="Z11" s="37">
        <f t="shared" si="3"/>
        <v>0</v>
      </c>
      <c r="AA11" s="38">
        <f t="shared" si="4"/>
        <v>0</v>
      </c>
      <c r="AB11" s="21"/>
    </row>
    <row r="12">
      <c r="A12" s="30"/>
      <c r="B12" s="26"/>
      <c r="C12" s="34" t="s">
        <v>1104</v>
      </c>
      <c r="D12" s="35"/>
      <c r="E12" s="34" t="s">
        <v>1103</v>
      </c>
      <c r="F12" s="39"/>
      <c r="G12" s="39"/>
      <c r="H12" s="35"/>
    </row>
    <row r="13">
      <c r="A13" s="40"/>
      <c r="B13" s="41"/>
      <c r="C13" s="42"/>
      <c r="D13" s="43"/>
      <c r="E13" s="42"/>
      <c r="F13" s="44"/>
      <c r="G13" s="44"/>
      <c r="H13" s="43"/>
      <c r="V13" s="14" t="s">
        <v>1105</v>
      </c>
      <c r="AA13" s="14"/>
      <c r="AB13" s="14"/>
      <c r="AF13" s="14" t="s">
        <v>1106</v>
      </c>
      <c r="AL13" s="14" t="s">
        <v>1107</v>
      </c>
    </row>
    <row r="15">
      <c r="A15" s="45" t="s">
        <v>1108</v>
      </c>
      <c r="B15" s="45" t="s">
        <v>1109</v>
      </c>
      <c r="C15" s="45" t="s">
        <v>5</v>
      </c>
      <c r="D15" s="46" t="s">
        <v>1110</v>
      </c>
      <c r="E15" s="47"/>
      <c r="F15" s="47"/>
      <c r="G15" s="48"/>
      <c r="H15" s="49" t="s">
        <v>1111</v>
      </c>
      <c r="I15" s="50" t="s">
        <v>1112</v>
      </c>
      <c r="J15" s="51" t="s">
        <v>1113</v>
      </c>
      <c r="K15" s="52" t="s">
        <v>2</v>
      </c>
      <c r="L15" s="48"/>
      <c r="M15" s="45" t="s">
        <v>1114</v>
      </c>
      <c r="N15" s="53" t="s">
        <v>1115</v>
      </c>
      <c r="O15" s="54" t="s">
        <v>1116</v>
      </c>
      <c r="V15" s="55" t="s">
        <v>1072</v>
      </c>
      <c r="W15" s="56" t="s">
        <v>1117</v>
      </c>
      <c r="X15" s="57" t="s">
        <v>1118</v>
      </c>
      <c r="Y15" s="58" t="s">
        <v>1119</v>
      </c>
      <c r="Z15" s="59"/>
      <c r="AA15" s="60"/>
      <c r="AB15" s="60"/>
      <c r="AF15" s="61" t="s">
        <v>1120</v>
      </c>
      <c r="AG15" s="62"/>
      <c r="AH15" s="55" t="s">
        <v>1121</v>
      </c>
      <c r="AI15" s="63" t="s">
        <v>1122</v>
      </c>
      <c r="AJ15" s="63" t="s">
        <v>1123</v>
      </c>
      <c r="AL15" s="64"/>
      <c r="AM15" s="65">
        <v>6.944444444444445E-4</v>
      </c>
      <c r="AN15" s="66">
        <v>0.04236111111111111</v>
      </c>
      <c r="AO15" s="66">
        <v>0.08402777777777778</v>
      </c>
      <c r="AP15" s="66">
        <v>0.12569444444444444</v>
      </c>
      <c r="AQ15" s="66">
        <v>0.1673611111111111</v>
      </c>
      <c r="AR15" s="66">
        <v>0.20902777777777778</v>
      </c>
      <c r="AS15" s="66">
        <v>0.25069444444444444</v>
      </c>
      <c r="AT15" s="66">
        <v>0.2923611111111111</v>
      </c>
      <c r="AU15" s="66">
        <v>0.33402777777777776</v>
      </c>
      <c r="AV15" s="66">
        <v>0.37569444444444444</v>
      </c>
      <c r="AW15" s="66">
        <v>0.4173611111111111</v>
      </c>
      <c r="AX15" s="66">
        <v>0.45902777777777776</v>
      </c>
      <c r="AY15" s="66">
        <v>0.5006944444444444</v>
      </c>
      <c r="AZ15" s="66">
        <v>0.5423611111111111</v>
      </c>
      <c r="BA15" s="66">
        <v>0.5840277777777778</v>
      </c>
      <c r="BB15" s="66">
        <v>0.6256944444444444</v>
      </c>
      <c r="BC15" s="66">
        <v>0.6673611111111111</v>
      </c>
      <c r="BD15" s="66">
        <v>0.7090277777777778</v>
      </c>
      <c r="BE15" s="66">
        <v>0.7506944444444444</v>
      </c>
      <c r="BF15" s="66">
        <v>0.7923611111111111</v>
      </c>
      <c r="BG15" s="66">
        <v>0.8340277777777778</v>
      </c>
      <c r="BH15" s="66">
        <v>0.8756944444444444</v>
      </c>
      <c r="BI15" s="66">
        <v>0.9173611111111111</v>
      </c>
      <c r="BJ15" s="67">
        <v>0.9590277777777778</v>
      </c>
      <c r="BK15" s="64"/>
    </row>
    <row r="16">
      <c r="A16" s="68"/>
      <c r="B16" s="68"/>
      <c r="C16" s="68"/>
      <c r="D16" s="69" t="s">
        <v>1124</v>
      </c>
      <c r="E16" s="70"/>
      <c r="F16" s="71" t="s">
        <v>1125</v>
      </c>
      <c r="G16" s="72"/>
      <c r="H16" s="68"/>
      <c r="I16" s="73"/>
      <c r="J16" s="74"/>
      <c r="K16" s="75" t="s">
        <v>1121</v>
      </c>
      <c r="L16" s="76" t="s">
        <v>1122</v>
      </c>
      <c r="M16" s="68"/>
      <c r="N16" s="77"/>
      <c r="O16" s="78"/>
      <c r="V16" s="73"/>
      <c r="W16" s="79"/>
      <c r="X16" s="77"/>
      <c r="Y16" s="74"/>
      <c r="Z16" s="59"/>
      <c r="AA16" s="60"/>
      <c r="AB16" s="60"/>
      <c r="AC16" s="80"/>
      <c r="AD16" s="80"/>
      <c r="AE16" s="80"/>
      <c r="AF16" s="81"/>
      <c r="AG16" s="82"/>
      <c r="AH16" s="83"/>
      <c r="AI16" s="82"/>
      <c r="AJ16" s="82"/>
      <c r="AL16" s="64"/>
      <c r="AM16" s="84">
        <v>0.041666666666666664</v>
      </c>
      <c r="AN16" s="85">
        <v>0.08333333333333333</v>
      </c>
      <c r="AO16" s="85">
        <v>0.125</v>
      </c>
      <c r="AP16" s="85">
        <v>0.16666666666666666</v>
      </c>
      <c r="AQ16" s="85">
        <v>0.20833333333333334</v>
      </c>
      <c r="AR16" s="85">
        <v>0.25</v>
      </c>
      <c r="AS16" s="85">
        <v>0.2916666666666667</v>
      </c>
      <c r="AT16" s="85">
        <v>0.3333333333333333</v>
      </c>
      <c r="AU16" s="85">
        <v>0.375</v>
      </c>
      <c r="AV16" s="85">
        <v>0.4166666666666667</v>
      </c>
      <c r="AW16" s="85">
        <v>0.4583333333333333</v>
      </c>
      <c r="AX16" s="85">
        <v>0.5</v>
      </c>
      <c r="AY16" s="85">
        <v>0.5416666666666666</v>
      </c>
      <c r="AZ16" s="85">
        <v>0.5833333333333334</v>
      </c>
      <c r="BA16" s="85">
        <v>0.625</v>
      </c>
      <c r="BB16" s="85">
        <v>0.6666666666666666</v>
      </c>
      <c r="BC16" s="85">
        <v>0.7083333333333334</v>
      </c>
      <c r="BD16" s="85">
        <v>0.75</v>
      </c>
      <c r="BE16" s="85">
        <v>0.7916666666666666</v>
      </c>
      <c r="BF16" s="85">
        <v>0.8333333333333334</v>
      </c>
      <c r="BG16" s="85">
        <v>0.875</v>
      </c>
      <c r="BH16" s="85">
        <v>0.9166666666666666</v>
      </c>
      <c r="BI16" s="85">
        <v>0.9583333333333334</v>
      </c>
      <c r="BJ16" s="86">
        <v>0.0</v>
      </c>
      <c r="BK16" s="64"/>
    </row>
    <row r="17">
      <c r="A17" s="87"/>
      <c r="B17" s="87"/>
      <c r="C17" s="88"/>
      <c r="D17" s="89"/>
      <c r="E17" s="90"/>
      <c r="F17" s="91"/>
      <c r="G17" s="92"/>
      <c r="H17" s="87"/>
      <c r="I17" s="93"/>
      <c r="J17" s="94"/>
      <c r="K17" s="95"/>
      <c r="L17" s="96"/>
      <c r="M17" s="97"/>
      <c r="N17" s="98"/>
      <c r="O17" s="99"/>
      <c r="Q17" s="1">
        <v>1.0</v>
      </c>
      <c r="R17" s="1">
        <v>2.0</v>
      </c>
      <c r="S17" s="1">
        <v>3.0</v>
      </c>
      <c r="T17" s="1">
        <v>4.0</v>
      </c>
      <c r="U17" s="1">
        <v>5.0</v>
      </c>
      <c r="V17" s="100" t="s">
        <v>1075</v>
      </c>
      <c r="W17" s="101" t="str">
        <f t="shared" ref="W17:W101" si="5">IFERROR(INDEX($Q$18:$U$167,MATCH(V17,$Q$18:$Q$167,0),MATCH(4,$Q$17:$U$17,0)),"")</f>
        <v/>
      </c>
      <c r="X17" s="102" t="str">
        <f t="shared" ref="X17:X101" si="6">IFERROR(INDEX($Q$18:$U$167,MATCH(V17,$Q$18:$Q$167,0),MATCH(3,$Q$17:$U$17,0)),"")</f>
        <v/>
      </c>
      <c r="Y17" s="103" t="str">
        <f t="shared" ref="Y17:Y101" si="7">IFERROR(INDEX($Q$18:$U$167,MATCH(V17,$Q$18:$Q$167,0),MATCH(5,$Q$17:$U$17,0)),"")</f>
        <v/>
      </c>
      <c r="Z17" s="104" t="b">
        <v>0</v>
      </c>
      <c r="AA17" s="64"/>
      <c r="AC17" s="80"/>
      <c r="AD17" s="80">
        <v>1.0</v>
      </c>
      <c r="AE17" s="80">
        <v>2.0</v>
      </c>
      <c r="AF17" s="105">
        <v>6.944444444444445E-4</v>
      </c>
      <c r="AG17" s="106">
        <v>0.041666666666666664</v>
      </c>
      <c r="AH17" s="107">
        <f>COUNTIF($AD$18:$AD$167,"&lt;=01:00")</f>
        <v>0</v>
      </c>
      <c r="AI17" s="108">
        <f>COUNTIF($AE$18:$AE$167,"&lt;=01:00")</f>
        <v>0</v>
      </c>
      <c r="AJ17" s="109">
        <f t="shared" ref="AJ17:AJ40" si="8">AI17+AH17</f>
        <v>0</v>
      </c>
      <c r="AL17" s="110" t="s">
        <v>1075</v>
      </c>
      <c r="AM17" s="111">
        <f t="shared" ref="AM17:AM33" si="9">COUNTIFS($H$18:$H$167,AL17,$D$18:$D$167,"&lt;=01:00")</f>
        <v>0</v>
      </c>
      <c r="AN17" s="112">
        <f t="shared" ref="AN17:AN33" si="10">COUNTIFS($H$18:$H$167,AL17,$D$18:$D$167,"&gt;01:00",$D$18:$D$167,"&lt;=02:00")</f>
        <v>0</v>
      </c>
      <c r="AO17" s="112">
        <f t="shared" ref="AO17:AO33" si="11">COUNTIFS($H$18:$H$167,AL17,$D$18:$D$167,"&gt;02:00",$D$18:$D$167,"&lt;=03:00")</f>
        <v>0</v>
      </c>
      <c r="AP17" s="112">
        <f t="shared" ref="AP17:AP33" si="12">COUNTIFS($H$18:$H$167,AL17,$D$18:$D$167,"&gt;03:00",$D$18:$D$167,"&lt;=04:00")</f>
        <v>0</v>
      </c>
      <c r="AQ17" s="112">
        <f t="shared" ref="AQ17:AQ33" si="13">COUNTIFS($H$18:$H$167,AL17,$D$18:$D$167,"&gt;04:00",$D$18:$D$167,"&lt;=05:00")</f>
        <v>0</v>
      </c>
      <c r="AR17" s="112">
        <f t="shared" ref="AR17:AR33" si="14">COUNTIFS($H$18:$H$167,AL17,$D$18:$D$167,"&gt;05:00",$D$18:$D$167,"&lt;=06:00")</f>
        <v>0</v>
      </c>
      <c r="AS17" s="112">
        <f t="shared" ref="AS17:AS33" si="15">COUNTIFS($H$18:$H$167,AL17,$D$18:$D$167,"&gt;06:00",$D$18:$D$167,"&lt;=07:00")</f>
        <v>0</v>
      </c>
      <c r="AT17" s="112">
        <f t="shared" ref="AT17:AT33" si="16">COUNTIFS($H$18:$H$167,AL17,$D$18:$D$167,"&gt;07:00",$D$18:$D$167,"&lt;=08:00")</f>
        <v>0</v>
      </c>
      <c r="AU17" s="112">
        <f t="shared" ref="AU17:AU33" si="17">COUNTIFS($H$18:$H$167,AL17,$D$18:$D$167,"&gt;08:00",$D$18:$D$167,"&lt;=09:00")</f>
        <v>0</v>
      </c>
      <c r="AV17" s="112">
        <f t="shared" ref="AV17:AV33" si="18">COUNTIFS($H$18:$H$167,AL17,$D$18:$D$167,"&gt;09:00",$D$18:$D$167,"&lt;=10:00")</f>
        <v>0</v>
      </c>
      <c r="AW17" s="112">
        <f t="shared" ref="AW17:AW33" si="19">COUNTIFS($H$18:$H$167,AL17,$D$18:$D$167,"&gt;10:00",$D$18:$D$167,"&lt;=11:00")</f>
        <v>0</v>
      </c>
      <c r="AX17" s="112">
        <f t="shared" ref="AX17:AX33" si="20">COUNTIFS($H$18:$H$167,AL17,$D$18:$D$167,"&gt;11:00",$D$18:$D$167,"&lt;=12:00")</f>
        <v>0</v>
      </c>
      <c r="AY17" s="112">
        <f t="shared" ref="AY17:AY33" si="21">COUNTIFS($H$18:$H$167,AL17,$D$18:$D$167,"&gt;12:00",$D$18:$D$167,"&lt;=13:00")</f>
        <v>0</v>
      </c>
      <c r="AZ17" s="112">
        <f t="shared" ref="AZ17:AZ33" si="22">COUNTIFS($H$18:$H$167,AL17,$D$18:$D$167,"&gt;13:00",$D$18:$D$167,"&lt;=14:00")</f>
        <v>0</v>
      </c>
      <c r="BA17" s="112">
        <f t="shared" ref="BA17:BA33" si="23">COUNTIFS($H$18:$H$167,AL17,$D$18:$D$167,"&gt;14:00",$D$18:$D$167,"&lt;=15:00")</f>
        <v>0</v>
      </c>
      <c r="BB17" s="112">
        <f t="shared" ref="BB17:BB33" si="24">COUNTIFS($H$18:$H$167,AL17,$D$18:$D$167,"&gt;15:00",$D$18:$D$167,"&lt;=16:00")</f>
        <v>0</v>
      </c>
      <c r="BC17" s="112">
        <f t="shared" ref="BC17:BC33" si="25">COUNTIFS($H$18:$H$167,AL17,$D$18:$D$167,"&gt;16:00",$D$18:$D$167,"&lt;=17:00")</f>
        <v>0</v>
      </c>
      <c r="BD17" s="112">
        <f t="shared" ref="BD17:BD33" si="26">COUNTIFS($H$18:$H$167,AL17,$D$18:$D$167,"&gt;17:00",$D$18:$D$167,"&lt;=18:00")</f>
        <v>0</v>
      </c>
      <c r="BE17" s="112">
        <f t="shared" ref="BE17:BE33" si="27">COUNTIFS($H$18:$H$167,AL17,$D$18:$D$167,"&gt;18:00",$D$18:$D$167,"&lt;=19:00")</f>
        <v>0</v>
      </c>
      <c r="BF17" s="112">
        <f t="shared" ref="BF17:BF33" si="28">COUNTIFS($H$18:$H$167,AL17,$D$18:$D$167,"&gt;19:00",$D$18:$D$167,"&lt;=20:00")</f>
        <v>0</v>
      </c>
      <c r="BG17" s="112">
        <f t="shared" ref="BG17:BG33" si="29">COUNTIFS($H$18:$H$167,AL17,$D$18:$D$167,"&gt;20:00",$D$18:$D$167,"&lt;=21:00")</f>
        <v>0</v>
      </c>
      <c r="BH17" s="112">
        <f t="shared" ref="BH17:BH33" si="30">COUNTIFS($H$18:$H$167,AL17,$D$18:$D$167,"&gt;21:00",$D$18:$D$167,"&lt;=22:00")</f>
        <v>0</v>
      </c>
      <c r="BI17" s="112">
        <f t="shared" ref="BI17:BI33" si="31">COUNTIFS($H$18:$H$167,AL17,$D$18:$D$167,"&gt;22:00",$D$18:$D$167,"&lt;=23:00")</f>
        <v>0</v>
      </c>
      <c r="BJ17" s="113">
        <f t="shared" ref="BJ17:BJ33" si="32">COUNTIFS($H$18:$H$167,AL17,$D$18:$D$167,"&gt;23:00")</f>
        <v>0</v>
      </c>
      <c r="BK17" s="114">
        <f t="shared" ref="BK17:BK33" si="33">SUM(AM17:BJ17)</f>
        <v>0</v>
      </c>
    </row>
    <row r="18">
      <c r="A18" s="115">
        <v>1.0</v>
      </c>
      <c r="B18" s="295" t="s">
        <v>724</v>
      </c>
      <c r="C18" s="117" t="str">
        <f>IF(B18&gt;1,VLOOKUP(B18,DB!$D$4:$E$800,2,0),"")</f>
        <v>PA 34</v>
      </c>
      <c r="D18" s="252" t="s">
        <v>7</v>
      </c>
      <c r="E18" s="119" t="b">
        <v>0</v>
      </c>
      <c r="F18" s="119"/>
      <c r="G18" s="120" t="b">
        <v>0</v>
      </c>
      <c r="H18" s="230" t="s">
        <v>1126</v>
      </c>
      <c r="I18" s="122" t="str">
        <f>IF(K18&gt;1,VLOOKUP(K18,DB!$A$4:$B$500,2,0),"")</f>
        <v/>
      </c>
      <c r="J18" s="123" t="str">
        <f>IF(L18&gt;1,VLOOKUP(L18,DB!$A$4:$B$500,2,0),"")</f>
        <v/>
      </c>
      <c r="K18" s="124"/>
      <c r="L18" s="125"/>
      <c r="M18" s="115" t="str">
        <f>IF(B18&gt;1,VLOOKUP(B18,DB!$D$4:$F$800,3,0),"")</f>
        <v>PENAS</v>
      </c>
      <c r="N18" s="127" t="s">
        <v>1127</v>
      </c>
      <c r="O18" s="128" t="str">
        <f t="shared" ref="O18:O167" si="34">IF(ISBLANK(F18),"RON","")</f>
        <v>RON</v>
      </c>
      <c r="Q18" s="64" t="str">
        <f t="shared" ref="Q18:Q167" si="35">IF(R18="RON",H18,"")</f>
        <v>NSA01</v>
      </c>
      <c r="R18" s="64" t="str">
        <f t="shared" ref="R18:R167" si="36">IF(O18="RON",O18,"")</f>
        <v>RON</v>
      </c>
      <c r="S18" s="64" t="str">
        <f t="shared" ref="S18:S167" si="37">IF(R18="RON",C18,"")</f>
        <v>PA 34</v>
      </c>
      <c r="T18" s="64" t="str">
        <f t="shared" ref="T18:T167" si="38">IF(R18="RON",B18,"")</f>
        <v>PK-VCD</v>
      </c>
      <c r="U18" s="64" t="str">
        <f t="shared" ref="U18:U167" si="39">IF(R18="RON",M18,"")</f>
        <v>PENAS</v>
      </c>
      <c r="V18" s="129" t="s">
        <v>1076</v>
      </c>
      <c r="W18" s="130" t="str">
        <f t="shared" si="5"/>
        <v/>
      </c>
      <c r="X18" s="131" t="str">
        <f t="shared" si="6"/>
        <v/>
      </c>
      <c r="Y18" s="132" t="str">
        <f t="shared" si="7"/>
        <v/>
      </c>
      <c r="Z18" s="104" t="b">
        <v>0</v>
      </c>
      <c r="AA18" s="64"/>
      <c r="AC18" s="133"/>
      <c r="AD18" s="133" t="str">
        <f t="shared" ref="AD18:AD167" si="40">IF(D18="","-",D18)</f>
        <v>-</v>
      </c>
      <c r="AE18" s="133" t="str">
        <f t="shared" ref="AE18:AE167" si="41">IF(F18="","-",F18)</f>
        <v>-</v>
      </c>
      <c r="AF18" s="134">
        <v>0.04236111111111111</v>
      </c>
      <c r="AG18" s="135">
        <v>0.08333333333333333</v>
      </c>
      <c r="AH18" s="136">
        <f>COUNTIFS($AD$18:$AD$167,"&gt;01:00",$AD$18:$AD$167,"&lt;=02:00")</f>
        <v>0</v>
      </c>
      <c r="AI18" s="137">
        <f>COUNTIFS($AE$18:$AE$167,"&gt;01:00",$AE$18:$AE$167,"&lt;=02:00")</f>
        <v>0</v>
      </c>
      <c r="AJ18" s="138">
        <f t="shared" si="8"/>
        <v>0</v>
      </c>
      <c r="AL18" s="139" t="s">
        <v>1076</v>
      </c>
      <c r="AM18" s="140">
        <f t="shared" si="9"/>
        <v>0</v>
      </c>
      <c r="AN18" s="141">
        <f t="shared" si="10"/>
        <v>0</v>
      </c>
      <c r="AO18" s="141">
        <f t="shared" si="11"/>
        <v>0</v>
      </c>
      <c r="AP18" s="141">
        <f t="shared" si="12"/>
        <v>0</v>
      </c>
      <c r="AQ18" s="141">
        <f t="shared" si="13"/>
        <v>0</v>
      </c>
      <c r="AR18" s="141">
        <f t="shared" si="14"/>
        <v>0</v>
      </c>
      <c r="AS18" s="141">
        <f t="shared" si="15"/>
        <v>0</v>
      </c>
      <c r="AT18" s="141">
        <f t="shared" si="16"/>
        <v>0</v>
      </c>
      <c r="AU18" s="141">
        <f t="shared" si="17"/>
        <v>0</v>
      </c>
      <c r="AV18" s="141">
        <f t="shared" si="18"/>
        <v>0</v>
      </c>
      <c r="AW18" s="141">
        <f t="shared" si="19"/>
        <v>0</v>
      </c>
      <c r="AX18" s="141">
        <f t="shared" si="20"/>
        <v>0</v>
      </c>
      <c r="AY18" s="141">
        <f t="shared" si="21"/>
        <v>0</v>
      </c>
      <c r="AZ18" s="141">
        <f t="shared" si="22"/>
        <v>0</v>
      </c>
      <c r="BA18" s="141">
        <f t="shared" si="23"/>
        <v>0</v>
      </c>
      <c r="BB18" s="141">
        <f t="shared" si="24"/>
        <v>0</v>
      </c>
      <c r="BC18" s="141">
        <f t="shared" si="25"/>
        <v>0</v>
      </c>
      <c r="BD18" s="141">
        <f t="shared" si="26"/>
        <v>0</v>
      </c>
      <c r="BE18" s="141">
        <f t="shared" si="27"/>
        <v>0</v>
      </c>
      <c r="BF18" s="141">
        <f t="shared" si="28"/>
        <v>0</v>
      </c>
      <c r="BG18" s="141">
        <f t="shared" si="29"/>
        <v>0</v>
      </c>
      <c r="BH18" s="141">
        <f t="shared" si="30"/>
        <v>0</v>
      </c>
      <c r="BI18" s="141">
        <f t="shared" si="31"/>
        <v>0</v>
      </c>
      <c r="BJ18" s="142">
        <f t="shared" si="32"/>
        <v>0</v>
      </c>
      <c r="BK18" s="143">
        <f t="shared" si="33"/>
        <v>0</v>
      </c>
    </row>
    <row r="19">
      <c r="A19" s="144">
        <v>2.0</v>
      </c>
      <c r="B19" s="296" t="s">
        <v>524</v>
      </c>
      <c r="C19" s="146" t="str">
        <f>IF(B19&gt;1,VLOOKUP(B19,DB!$D$4:$E$800,2,0),"")</f>
        <v>CT 650</v>
      </c>
      <c r="D19" s="259" t="s">
        <v>7</v>
      </c>
      <c r="E19" s="148" t="b">
        <v>0</v>
      </c>
      <c r="F19" s="149"/>
      <c r="G19" s="150" t="b">
        <v>0</v>
      </c>
      <c r="H19" s="228" t="s">
        <v>1128</v>
      </c>
      <c r="I19" s="152" t="str">
        <f>IF(K19&gt;1,VLOOKUP(K19,DB!$A$4:$B$500,2,0),"")</f>
        <v/>
      </c>
      <c r="J19" s="153" t="str">
        <f>IF(L19&gt;1,VLOOKUP(L19,DB!$A$4:$B$500,2,0),"")</f>
        <v/>
      </c>
      <c r="K19" s="154"/>
      <c r="L19" s="155"/>
      <c r="M19" s="168" t="str">
        <f>IF(B19&gt;1,VLOOKUP(B19,DB!$D$4:$F$800,3,0),"")</f>
        <v>ENGGANG</v>
      </c>
      <c r="N19" s="157" t="s">
        <v>1127</v>
      </c>
      <c r="O19" s="155" t="str">
        <f t="shared" si="34"/>
        <v>RON</v>
      </c>
      <c r="Q19" s="64" t="str">
        <f t="shared" si="35"/>
        <v>NSA02</v>
      </c>
      <c r="R19" s="64" t="str">
        <f t="shared" si="36"/>
        <v>RON</v>
      </c>
      <c r="S19" s="64" t="str">
        <f t="shared" si="37"/>
        <v>CT 650</v>
      </c>
      <c r="T19" s="64" t="str">
        <f t="shared" si="38"/>
        <v>PK-RSO</v>
      </c>
      <c r="U19" s="64" t="str">
        <f t="shared" si="39"/>
        <v>ENGGANG</v>
      </c>
      <c r="V19" s="158" t="s">
        <v>1078</v>
      </c>
      <c r="W19" s="159" t="str">
        <f t="shared" si="5"/>
        <v/>
      </c>
      <c r="X19" s="160" t="str">
        <f t="shared" si="6"/>
        <v/>
      </c>
      <c r="Y19" s="161" t="str">
        <f t="shared" si="7"/>
        <v/>
      </c>
      <c r="Z19" s="104" t="b">
        <v>0</v>
      </c>
      <c r="AA19" s="64"/>
      <c r="AC19" s="133"/>
      <c r="AD19" s="133" t="str">
        <f t="shared" si="40"/>
        <v>-</v>
      </c>
      <c r="AE19" s="133" t="str">
        <f t="shared" si="41"/>
        <v>-</v>
      </c>
      <c r="AF19" s="162">
        <v>0.08402777777777778</v>
      </c>
      <c r="AG19" s="163">
        <v>0.125</v>
      </c>
      <c r="AH19" s="164">
        <f>COUNTIFS($AD$18:$AD$167,"&gt;02:00",$AD$18:$AD$167,"&lt;=03:00")</f>
        <v>0</v>
      </c>
      <c r="AI19" s="165">
        <f>COUNTIFS($AE$18:$AE$167,"&gt;02:00",$AE$18:$AE$167,"&lt;=03:00")</f>
        <v>0</v>
      </c>
      <c r="AJ19" s="109">
        <f t="shared" si="8"/>
        <v>0</v>
      </c>
      <c r="AL19" s="139" t="s">
        <v>1078</v>
      </c>
      <c r="AM19" s="140">
        <f t="shared" si="9"/>
        <v>0</v>
      </c>
      <c r="AN19" s="141">
        <f t="shared" si="10"/>
        <v>0</v>
      </c>
      <c r="AO19" s="141">
        <f t="shared" si="11"/>
        <v>0</v>
      </c>
      <c r="AP19" s="141">
        <f t="shared" si="12"/>
        <v>0</v>
      </c>
      <c r="AQ19" s="141">
        <f t="shared" si="13"/>
        <v>0</v>
      </c>
      <c r="AR19" s="141">
        <f t="shared" si="14"/>
        <v>0</v>
      </c>
      <c r="AS19" s="141">
        <f t="shared" si="15"/>
        <v>0</v>
      </c>
      <c r="AT19" s="141">
        <f t="shared" si="16"/>
        <v>0</v>
      </c>
      <c r="AU19" s="141">
        <f t="shared" si="17"/>
        <v>0</v>
      </c>
      <c r="AV19" s="141">
        <f t="shared" si="18"/>
        <v>0</v>
      </c>
      <c r="AW19" s="141">
        <f t="shared" si="19"/>
        <v>0</v>
      </c>
      <c r="AX19" s="141">
        <f t="shared" si="20"/>
        <v>0</v>
      </c>
      <c r="AY19" s="141">
        <f t="shared" si="21"/>
        <v>0</v>
      </c>
      <c r="AZ19" s="141">
        <f t="shared" si="22"/>
        <v>0</v>
      </c>
      <c r="BA19" s="141">
        <f t="shared" si="23"/>
        <v>0</v>
      </c>
      <c r="BB19" s="141">
        <f t="shared" si="24"/>
        <v>0</v>
      </c>
      <c r="BC19" s="141">
        <f t="shared" si="25"/>
        <v>0</v>
      </c>
      <c r="BD19" s="141">
        <f t="shared" si="26"/>
        <v>0</v>
      </c>
      <c r="BE19" s="141">
        <f t="shared" si="27"/>
        <v>0</v>
      </c>
      <c r="BF19" s="141">
        <f t="shared" si="28"/>
        <v>0</v>
      </c>
      <c r="BG19" s="141">
        <f t="shared" si="29"/>
        <v>0</v>
      </c>
      <c r="BH19" s="141">
        <f t="shared" si="30"/>
        <v>0</v>
      </c>
      <c r="BI19" s="141">
        <f t="shared" si="31"/>
        <v>0</v>
      </c>
      <c r="BJ19" s="142">
        <f t="shared" si="32"/>
        <v>0</v>
      </c>
      <c r="BK19" s="143">
        <f t="shared" si="33"/>
        <v>0</v>
      </c>
    </row>
    <row r="20">
      <c r="A20" s="115">
        <v>3.0</v>
      </c>
      <c r="B20" s="295" t="s">
        <v>509</v>
      </c>
      <c r="C20" s="117" t="str">
        <f>IF(B20&gt;1,VLOOKUP(B20,DB!$D$4:$E$800,2,0),"")</f>
        <v>BAE ATP</v>
      </c>
      <c r="D20" s="252" t="s">
        <v>7</v>
      </c>
      <c r="E20" s="119" t="b">
        <v>0</v>
      </c>
      <c r="F20" s="166"/>
      <c r="G20" s="120" t="b">
        <v>0</v>
      </c>
      <c r="H20" s="230" t="s">
        <v>1129</v>
      </c>
      <c r="I20" s="122" t="str">
        <f>IF(K20&gt;1,VLOOKUP(K20,DB!$A$4:$B$500,2,0),"")</f>
        <v/>
      </c>
      <c r="J20" s="123" t="str">
        <f>IF(L20&gt;1,VLOOKUP(L20,DB!$A$4:$B$500,2,0),"")</f>
        <v/>
      </c>
      <c r="K20" s="167"/>
      <c r="L20" s="125"/>
      <c r="M20" s="115" t="str">
        <f>IF(B20&gt;1,VLOOKUP(B20,DB!$D$4:$F$800,3,0),"")</f>
        <v>DERAYA</v>
      </c>
      <c r="N20" s="127" t="s">
        <v>1127</v>
      </c>
      <c r="O20" s="128" t="str">
        <f t="shared" si="34"/>
        <v>RON</v>
      </c>
      <c r="Q20" s="64" t="str">
        <f t="shared" si="35"/>
        <v>NSA03</v>
      </c>
      <c r="R20" s="64" t="str">
        <f t="shared" si="36"/>
        <v>RON</v>
      </c>
      <c r="S20" s="64" t="str">
        <f t="shared" si="37"/>
        <v>BAE ATP</v>
      </c>
      <c r="T20" s="64" t="str">
        <f t="shared" si="38"/>
        <v>PK-DGC</v>
      </c>
      <c r="U20" s="64" t="str">
        <f t="shared" si="39"/>
        <v>DERAYA</v>
      </c>
      <c r="V20" s="129" t="s">
        <v>1080</v>
      </c>
      <c r="W20" s="130" t="str">
        <f t="shared" si="5"/>
        <v/>
      </c>
      <c r="X20" s="131" t="str">
        <f t="shared" si="6"/>
        <v/>
      </c>
      <c r="Y20" s="132" t="str">
        <f t="shared" si="7"/>
        <v/>
      </c>
      <c r="Z20" s="104" t="b">
        <v>0</v>
      </c>
      <c r="AA20" s="64"/>
      <c r="AC20" s="133"/>
      <c r="AD20" s="133" t="str">
        <f t="shared" si="40"/>
        <v>-</v>
      </c>
      <c r="AE20" s="133" t="str">
        <f t="shared" si="41"/>
        <v>-</v>
      </c>
      <c r="AF20" s="134">
        <v>0.12569444444444444</v>
      </c>
      <c r="AG20" s="135">
        <v>0.16666666666666666</v>
      </c>
      <c r="AH20" s="136">
        <f>COUNTIFS($AD$18:$AD$167,"&gt;03:00",$AD$18:$AD$167,"&lt;=04:00")</f>
        <v>0</v>
      </c>
      <c r="AI20" s="137">
        <f>COUNTIFS($AE$18:$AE$167,"&gt;03:00",$AE$18:$AE$167,"&lt;=04:00")</f>
        <v>0</v>
      </c>
      <c r="AJ20" s="138">
        <f t="shared" si="8"/>
        <v>0</v>
      </c>
      <c r="AL20" s="139" t="s">
        <v>1080</v>
      </c>
      <c r="AM20" s="140">
        <f t="shared" si="9"/>
        <v>0</v>
      </c>
      <c r="AN20" s="141">
        <f t="shared" si="10"/>
        <v>0</v>
      </c>
      <c r="AO20" s="141">
        <f t="shared" si="11"/>
        <v>0</v>
      </c>
      <c r="AP20" s="141">
        <f t="shared" si="12"/>
        <v>0</v>
      </c>
      <c r="AQ20" s="141">
        <f t="shared" si="13"/>
        <v>0</v>
      </c>
      <c r="AR20" s="141">
        <f t="shared" si="14"/>
        <v>0</v>
      </c>
      <c r="AS20" s="141">
        <f t="shared" si="15"/>
        <v>0</v>
      </c>
      <c r="AT20" s="141">
        <f t="shared" si="16"/>
        <v>0</v>
      </c>
      <c r="AU20" s="141">
        <f t="shared" si="17"/>
        <v>0</v>
      </c>
      <c r="AV20" s="141">
        <f t="shared" si="18"/>
        <v>0</v>
      </c>
      <c r="AW20" s="141">
        <f t="shared" si="19"/>
        <v>0</v>
      </c>
      <c r="AX20" s="141">
        <f t="shared" si="20"/>
        <v>0</v>
      </c>
      <c r="AY20" s="141">
        <f t="shared" si="21"/>
        <v>0</v>
      </c>
      <c r="AZ20" s="141">
        <f t="shared" si="22"/>
        <v>0</v>
      </c>
      <c r="BA20" s="141">
        <f t="shared" si="23"/>
        <v>0</v>
      </c>
      <c r="BB20" s="141">
        <f t="shared" si="24"/>
        <v>0</v>
      </c>
      <c r="BC20" s="141">
        <f t="shared" si="25"/>
        <v>0</v>
      </c>
      <c r="BD20" s="141">
        <f t="shared" si="26"/>
        <v>0</v>
      </c>
      <c r="BE20" s="141">
        <f t="shared" si="27"/>
        <v>0</v>
      </c>
      <c r="BF20" s="141">
        <f t="shared" si="28"/>
        <v>0</v>
      </c>
      <c r="BG20" s="141">
        <f t="shared" si="29"/>
        <v>0</v>
      </c>
      <c r="BH20" s="141">
        <f t="shared" si="30"/>
        <v>0</v>
      </c>
      <c r="BI20" s="141">
        <f t="shared" si="31"/>
        <v>0</v>
      </c>
      <c r="BJ20" s="142">
        <f t="shared" si="32"/>
        <v>0</v>
      </c>
      <c r="BK20" s="143">
        <f t="shared" si="33"/>
        <v>0</v>
      </c>
    </row>
    <row r="21">
      <c r="A21" s="168">
        <v>4.0</v>
      </c>
      <c r="B21" s="296" t="s">
        <v>812</v>
      </c>
      <c r="C21" s="146" t="str">
        <f>IF(B21&gt;1,VLOOKUP(B21,DB!$D$4:$E$800,2,0),"")</f>
        <v>HK 900</v>
      </c>
      <c r="D21" s="259" t="s">
        <v>7</v>
      </c>
      <c r="E21" s="148" t="b">
        <v>0</v>
      </c>
      <c r="F21" s="149"/>
      <c r="G21" s="150" t="b">
        <v>0</v>
      </c>
      <c r="H21" s="228" t="s">
        <v>1130</v>
      </c>
      <c r="I21" s="152" t="str">
        <f>IF(K21&gt;1,VLOOKUP(K21,DB!$A$4:$B$500,2,0),"")</f>
        <v/>
      </c>
      <c r="J21" s="153" t="str">
        <f>IF(L21&gt;1,VLOOKUP(L21,DB!$A$4:$B$500,2,0),"")</f>
        <v/>
      </c>
      <c r="K21" s="154"/>
      <c r="L21" s="155"/>
      <c r="M21" s="168" t="str">
        <f>IF(B21&gt;1,VLOOKUP(B21,DB!$D$4:$F$800,3,0),"")</f>
        <v>TRI MG</v>
      </c>
      <c r="N21" s="157" t="s">
        <v>1127</v>
      </c>
      <c r="O21" s="155" t="str">
        <f t="shared" si="34"/>
        <v>RON</v>
      </c>
      <c r="Q21" s="64" t="str">
        <f t="shared" si="35"/>
        <v>NSA04</v>
      </c>
      <c r="R21" s="64" t="str">
        <f t="shared" si="36"/>
        <v>RON</v>
      </c>
      <c r="S21" s="64" t="str">
        <f t="shared" si="37"/>
        <v>HK 900</v>
      </c>
      <c r="T21" s="64" t="str">
        <f t="shared" si="38"/>
        <v>PK-RDA</v>
      </c>
      <c r="U21" s="64" t="str">
        <f t="shared" si="39"/>
        <v>TRI MG</v>
      </c>
      <c r="V21" s="158" t="s">
        <v>1084</v>
      </c>
      <c r="W21" s="159" t="str">
        <f t="shared" si="5"/>
        <v/>
      </c>
      <c r="X21" s="160" t="str">
        <f t="shared" si="6"/>
        <v/>
      </c>
      <c r="Y21" s="161" t="str">
        <f t="shared" si="7"/>
        <v/>
      </c>
      <c r="Z21" s="104" t="b">
        <v>0</v>
      </c>
      <c r="AA21" s="64"/>
      <c r="AC21" s="133"/>
      <c r="AD21" s="133" t="str">
        <f t="shared" si="40"/>
        <v>-</v>
      </c>
      <c r="AE21" s="133" t="str">
        <f t="shared" si="41"/>
        <v>-</v>
      </c>
      <c r="AF21" s="162">
        <v>0.1673611111111111</v>
      </c>
      <c r="AG21" s="163">
        <v>0.20833333333333334</v>
      </c>
      <c r="AH21" s="164">
        <f>COUNTIFS($AD$18:$AD$167,"&gt;04:00",$AD$18:$AD$167,"&lt;=05:00")</f>
        <v>0</v>
      </c>
      <c r="AI21" s="165">
        <f>COUNTIFS($AE$18:$AE$167,"&gt;04:00",$AE$18:$AE$167,"&lt;=05:00")</f>
        <v>0</v>
      </c>
      <c r="AJ21" s="109">
        <f t="shared" si="8"/>
        <v>0</v>
      </c>
      <c r="AL21" s="139" t="s">
        <v>1084</v>
      </c>
      <c r="AM21" s="140">
        <f t="shared" si="9"/>
        <v>0</v>
      </c>
      <c r="AN21" s="141">
        <f t="shared" si="10"/>
        <v>0</v>
      </c>
      <c r="AO21" s="141">
        <f t="shared" si="11"/>
        <v>0</v>
      </c>
      <c r="AP21" s="141">
        <f t="shared" si="12"/>
        <v>0</v>
      </c>
      <c r="AQ21" s="141">
        <f t="shared" si="13"/>
        <v>0</v>
      </c>
      <c r="AR21" s="141">
        <f t="shared" si="14"/>
        <v>0</v>
      </c>
      <c r="AS21" s="141">
        <f t="shared" si="15"/>
        <v>0</v>
      </c>
      <c r="AT21" s="141">
        <f t="shared" si="16"/>
        <v>0</v>
      </c>
      <c r="AU21" s="141">
        <f t="shared" si="17"/>
        <v>0</v>
      </c>
      <c r="AV21" s="141">
        <f t="shared" si="18"/>
        <v>0</v>
      </c>
      <c r="AW21" s="141">
        <f t="shared" si="19"/>
        <v>0</v>
      </c>
      <c r="AX21" s="141">
        <f t="shared" si="20"/>
        <v>0</v>
      </c>
      <c r="AY21" s="141">
        <f t="shared" si="21"/>
        <v>0</v>
      </c>
      <c r="AZ21" s="141">
        <f t="shared" si="22"/>
        <v>0</v>
      </c>
      <c r="BA21" s="141">
        <f t="shared" si="23"/>
        <v>0</v>
      </c>
      <c r="BB21" s="141">
        <f t="shared" si="24"/>
        <v>0</v>
      </c>
      <c r="BC21" s="141">
        <f t="shared" si="25"/>
        <v>0</v>
      </c>
      <c r="BD21" s="141">
        <f t="shared" si="26"/>
        <v>0</v>
      </c>
      <c r="BE21" s="141">
        <f t="shared" si="27"/>
        <v>0</v>
      </c>
      <c r="BF21" s="141">
        <f t="shared" si="28"/>
        <v>0</v>
      </c>
      <c r="BG21" s="141">
        <f t="shared" si="29"/>
        <v>0</v>
      </c>
      <c r="BH21" s="141">
        <f t="shared" si="30"/>
        <v>0</v>
      </c>
      <c r="BI21" s="141">
        <f t="shared" si="31"/>
        <v>0</v>
      </c>
      <c r="BJ21" s="142">
        <f t="shared" si="32"/>
        <v>0</v>
      </c>
      <c r="BK21" s="143">
        <f t="shared" si="33"/>
        <v>0</v>
      </c>
    </row>
    <row r="22">
      <c r="A22" s="115">
        <v>5.0</v>
      </c>
      <c r="B22" s="295" t="s">
        <v>815</v>
      </c>
      <c r="C22" s="117" t="str">
        <f>IF(B22&gt;1,VLOOKUP(B22,DB!$D$4:$E$800,2,0),"")</f>
        <v>HK 400</v>
      </c>
      <c r="D22" s="252" t="s">
        <v>7</v>
      </c>
      <c r="E22" s="119" t="b">
        <v>0</v>
      </c>
      <c r="F22" s="119"/>
      <c r="G22" s="120" t="b">
        <v>0</v>
      </c>
      <c r="H22" s="230" t="s">
        <v>1131</v>
      </c>
      <c r="I22" s="122" t="str">
        <f>IF(K22&gt;1,VLOOKUP(K22,DB!$A$4:$B$500,2,0),"")</f>
        <v/>
      </c>
      <c r="J22" s="123" t="str">
        <f>IF(L22&gt;1,VLOOKUP(L22,DB!$A$4:$B$500,2,0),"")</f>
        <v/>
      </c>
      <c r="K22" s="167"/>
      <c r="L22" s="125"/>
      <c r="M22" s="115" t="str">
        <f>IF(B22&gt;1,VLOOKUP(B22,DB!$D$4:$F$800,3,0),"")</f>
        <v>TRI MG</v>
      </c>
      <c r="N22" s="127" t="s">
        <v>1127</v>
      </c>
      <c r="O22" s="128" t="str">
        <f t="shared" si="34"/>
        <v>RON</v>
      </c>
      <c r="Q22" s="64" t="str">
        <f t="shared" si="35"/>
        <v>NSA05</v>
      </c>
      <c r="R22" s="64" t="str">
        <f t="shared" si="36"/>
        <v>RON</v>
      </c>
      <c r="S22" s="64" t="str">
        <f t="shared" si="37"/>
        <v>HK 400</v>
      </c>
      <c r="T22" s="64" t="str">
        <f t="shared" si="38"/>
        <v>PK-YGK</v>
      </c>
      <c r="U22" s="64" t="str">
        <f t="shared" si="39"/>
        <v>TRI MG</v>
      </c>
      <c r="V22" s="129" t="s">
        <v>1087</v>
      </c>
      <c r="W22" s="130" t="str">
        <f t="shared" si="5"/>
        <v/>
      </c>
      <c r="X22" s="131" t="str">
        <f t="shared" si="6"/>
        <v/>
      </c>
      <c r="Y22" s="132" t="str">
        <f t="shared" si="7"/>
        <v/>
      </c>
      <c r="Z22" s="104" t="b">
        <v>0</v>
      </c>
      <c r="AA22" s="64"/>
      <c r="AC22" s="133"/>
      <c r="AD22" s="133" t="str">
        <f t="shared" si="40"/>
        <v>-</v>
      </c>
      <c r="AE22" s="133" t="str">
        <f t="shared" si="41"/>
        <v>-</v>
      </c>
      <c r="AF22" s="134">
        <v>0.20902777777777778</v>
      </c>
      <c r="AG22" s="135">
        <v>0.25</v>
      </c>
      <c r="AH22" s="136">
        <f>COUNTIFS($AD$18:$AD$167,"&gt;05:00",$AD$18:$AD$167,"&lt;=06:00")</f>
        <v>0</v>
      </c>
      <c r="AI22" s="137">
        <f>COUNTIFS($AE$18:$AE$167,"&gt;05:00",$AE$18:$AE$167,"&lt;=06:00")</f>
        <v>0</v>
      </c>
      <c r="AJ22" s="138">
        <f t="shared" si="8"/>
        <v>0</v>
      </c>
      <c r="AL22" s="139" t="s">
        <v>1087</v>
      </c>
      <c r="AM22" s="140">
        <f t="shared" si="9"/>
        <v>0</v>
      </c>
      <c r="AN22" s="141">
        <f t="shared" si="10"/>
        <v>0</v>
      </c>
      <c r="AO22" s="141">
        <f t="shared" si="11"/>
        <v>0</v>
      </c>
      <c r="AP22" s="141">
        <f t="shared" si="12"/>
        <v>0</v>
      </c>
      <c r="AQ22" s="141">
        <f t="shared" si="13"/>
        <v>0</v>
      </c>
      <c r="AR22" s="141">
        <f t="shared" si="14"/>
        <v>0</v>
      </c>
      <c r="AS22" s="141">
        <f t="shared" si="15"/>
        <v>0</v>
      </c>
      <c r="AT22" s="141">
        <f t="shared" si="16"/>
        <v>0</v>
      </c>
      <c r="AU22" s="141">
        <f t="shared" si="17"/>
        <v>0</v>
      </c>
      <c r="AV22" s="141">
        <f t="shared" si="18"/>
        <v>0</v>
      </c>
      <c r="AW22" s="141">
        <f t="shared" si="19"/>
        <v>0</v>
      </c>
      <c r="AX22" s="141">
        <f t="shared" si="20"/>
        <v>0</v>
      </c>
      <c r="AY22" s="141">
        <f t="shared" si="21"/>
        <v>0</v>
      </c>
      <c r="AZ22" s="141">
        <f t="shared" si="22"/>
        <v>0</v>
      </c>
      <c r="BA22" s="141">
        <f t="shared" si="23"/>
        <v>0</v>
      </c>
      <c r="BB22" s="141">
        <f t="shared" si="24"/>
        <v>0</v>
      </c>
      <c r="BC22" s="141">
        <f t="shared" si="25"/>
        <v>0</v>
      </c>
      <c r="BD22" s="141">
        <f t="shared" si="26"/>
        <v>0</v>
      </c>
      <c r="BE22" s="141">
        <f t="shared" si="27"/>
        <v>0</v>
      </c>
      <c r="BF22" s="141">
        <f t="shared" si="28"/>
        <v>0</v>
      </c>
      <c r="BG22" s="141">
        <f t="shared" si="29"/>
        <v>0</v>
      </c>
      <c r="BH22" s="141">
        <f t="shared" si="30"/>
        <v>0</v>
      </c>
      <c r="BI22" s="141">
        <f t="shared" si="31"/>
        <v>0</v>
      </c>
      <c r="BJ22" s="142">
        <f t="shared" si="32"/>
        <v>0</v>
      </c>
      <c r="BK22" s="143">
        <f t="shared" si="33"/>
        <v>0</v>
      </c>
    </row>
    <row r="23">
      <c r="A23" s="168">
        <v>6.0</v>
      </c>
      <c r="B23" s="460" t="s">
        <v>712</v>
      </c>
      <c r="C23" s="146" t="str">
        <f>IF(B23&gt;1,VLOOKUP(B23,DB!$D$4:$E$800,2,0),"")</f>
        <v>LJ 31</v>
      </c>
      <c r="D23" s="259" t="s">
        <v>7</v>
      </c>
      <c r="E23" s="148" t="b">
        <v>0</v>
      </c>
      <c r="F23" s="149"/>
      <c r="G23" s="150" t="b">
        <v>0</v>
      </c>
      <c r="H23" s="228" t="s">
        <v>1132</v>
      </c>
      <c r="I23" s="152" t="str">
        <f>IF(K23&gt;1,VLOOKUP(K23,DB!$A$4:$B$500,2,0),"")</f>
        <v/>
      </c>
      <c r="J23" s="153" t="str">
        <f>IF(L23&gt;1,VLOOKUP(L23,DB!$A$4:$B$500,2,0),"")</f>
        <v/>
      </c>
      <c r="K23" s="154"/>
      <c r="L23" s="155"/>
      <c r="M23" s="168" t="str">
        <f>IF(B23&gt;1,VLOOKUP(B23,DB!$D$4:$F$800,3,0),"")</f>
        <v>IAP</v>
      </c>
      <c r="N23" s="157" t="s">
        <v>1127</v>
      </c>
      <c r="O23" s="155" t="str">
        <f t="shared" si="34"/>
        <v>RON</v>
      </c>
      <c r="Q23" s="64" t="str">
        <f t="shared" si="35"/>
        <v>NSA06</v>
      </c>
      <c r="R23" s="64" t="str">
        <f t="shared" si="36"/>
        <v>RON</v>
      </c>
      <c r="S23" s="64" t="str">
        <f t="shared" si="37"/>
        <v>LJ 31</v>
      </c>
      <c r="T23" s="64" t="str">
        <f t="shared" si="38"/>
        <v>N-484BA</v>
      </c>
      <c r="U23" s="64" t="str">
        <f t="shared" si="39"/>
        <v>IAP</v>
      </c>
      <c r="V23" s="158" t="s">
        <v>1092</v>
      </c>
      <c r="W23" s="159" t="str">
        <f t="shared" si="5"/>
        <v/>
      </c>
      <c r="X23" s="160" t="str">
        <f t="shared" si="6"/>
        <v/>
      </c>
      <c r="Y23" s="161" t="str">
        <f t="shared" si="7"/>
        <v/>
      </c>
      <c r="Z23" s="104" t="b">
        <v>0</v>
      </c>
      <c r="AA23" s="64"/>
      <c r="AC23" s="133"/>
      <c r="AD23" s="133" t="str">
        <f t="shared" si="40"/>
        <v>-</v>
      </c>
      <c r="AE23" s="133" t="str">
        <f t="shared" si="41"/>
        <v>-</v>
      </c>
      <c r="AF23" s="162">
        <v>0.25069444444444444</v>
      </c>
      <c r="AG23" s="163">
        <v>0.2916666666666667</v>
      </c>
      <c r="AH23" s="164">
        <f>COUNTIFS($AD$18:$AD$167,"&gt;06:00",$AD$18:$AD$167,"&lt;=07:00")</f>
        <v>0</v>
      </c>
      <c r="AI23" s="165">
        <f>COUNTIFS($AE$18:$AE$167,"&gt;06:00",$AE$18:$AE$167,"&lt;=07:00")</f>
        <v>0</v>
      </c>
      <c r="AJ23" s="109">
        <f t="shared" si="8"/>
        <v>0</v>
      </c>
      <c r="AL23" s="139" t="s">
        <v>1092</v>
      </c>
      <c r="AM23" s="140">
        <f t="shared" si="9"/>
        <v>0</v>
      </c>
      <c r="AN23" s="141">
        <f t="shared" si="10"/>
        <v>0</v>
      </c>
      <c r="AO23" s="141">
        <f t="shared" si="11"/>
        <v>0</v>
      </c>
      <c r="AP23" s="141">
        <f t="shared" si="12"/>
        <v>0</v>
      </c>
      <c r="AQ23" s="141">
        <f t="shared" si="13"/>
        <v>0</v>
      </c>
      <c r="AR23" s="141">
        <f t="shared" si="14"/>
        <v>0</v>
      </c>
      <c r="AS23" s="141">
        <f t="shared" si="15"/>
        <v>0</v>
      </c>
      <c r="AT23" s="141">
        <f t="shared" si="16"/>
        <v>0</v>
      </c>
      <c r="AU23" s="141">
        <f t="shared" si="17"/>
        <v>0</v>
      </c>
      <c r="AV23" s="141">
        <f t="shared" si="18"/>
        <v>0</v>
      </c>
      <c r="AW23" s="141">
        <f t="shared" si="19"/>
        <v>0</v>
      </c>
      <c r="AX23" s="141">
        <f t="shared" si="20"/>
        <v>0</v>
      </c>
      <c r="AY23" s="141">
        <f t="shared" si="21"/>
        <v>0</v>
      </c>
      <c r="AZ23" s="141">
        <f t="shared" si="22"/>
        <v>0</v>
      </c>
      <c r="BA23" s="141">
        <f t="shared" si="23"/>
        <v>0</v>
      </c>
      <c r="BB23" s="141">
        <f t="shared" si="24"/>
        <v>0</v>
      </c>
      <c r="BC23" s="141">
        <f t="shared" si="25"/>
        <v>0</v>
      </c>
      <c r="BD23" s="141">
        <f t="shared" si="26"/>
        <v>0</v>
      </c>
      <c r="BE23" s="141">
        <f t="shared" si="27"/>
        <v>0</v>
      </c>
      <c r="BF23" s="141">
        <f t="shared" si="28"/>
        <v>0</v>
      </c>
      <c r="BG23" s="141">
        <f t="shared" si="29"/>
        <v>0</v>
      </c>
      <c r="BH23" s="141">
        <f t="shared" si="30"/>
        <v>0</v>
      </c>
      <c r="BI23" s="141">
        <f t="shared" si="31"/>
        <v>0</v>
      </c>
      <c r="BJ23" s="142">
        <f t="shared" si="32"/>
        <v>0</v>
      </c>
      <c r="BK23" s="143">
        <f t="shared" si="33"/>
        <v>0</v>
      </c>
    </row>
    <row r="24">
      <c r="A24" s="115">
        <v>7.0</v>
      </c>
      <c r="B24" s="497"/>
      <c r="C24" s="117" t="str">
        <f>IF(B24&gt;1,VLOOKUP(B24,DB!$D$4:$E$800,2,0),"")</f>
        <v/>
      </c>
      <c r="D24" s="252"/>
      <c r="E24" s="119" t="b">
        <v>0</v>
      </c>
      <c r="F24" s="166"/>
      <c r="G24" s="120" t="b">
        <v>0</v>
      </c>
      <c r="H24" s="230"/>
      <c r="I24" s="122" t="str">
        <f>IF(K24&gt;1,VLOOKUP(K24,DB!$A$4:$B$500,2,0),"")</f>
        <v/>
      </c>
      <c r="J24" s="123" t="str">
        <f>IF(L24&gt;1,VLOOKUP(L24,DB!$A$4:$B$500,2,0),"")</f>
        <v/>
      </c>
      <c r="K24" s="167"/>
      <c r="L24" s="125"/>
      <c r="M24" s="115" t="str">
        <f>IF(B24&gt;1,VLOOKUP(B24,DB!$D$4:$F$800,3,0),"")</f>
        <v/>
      </c>
      <c r="N24" s="127"/>
      <c r="O24" s="128" t="str">
        <f t="shared" si="34"/>
        <v>RON</v>
      </c>
      <c r="Q24" s="64" t="str">
        <f t="shared" si="35"/>
        <v/>
      </c>
      <c r="R24" s="64" t="str">
        <f t="shared" si="36"/>
        <v>RON</v>
      </c>
      <c r="S24" s="64" t="str">
        <f t="shared" si="37"/>
        <v/>
      </c>
      <c r="T24" s="64" t="str">
        <f t="shared" si="38"/>
        <v/>
      </c>
      <c r="U24" s="64" t="str">
        <f t="shared" si="39"/>
        <v/>
      </c>
      <c r="V24" s="129" t="s">
        <v>1096</v>
      </c>
      <c r="W24" s="130" t="str">
        <f t="shared" si="5"/>
        <v/>
      </c>
      <c r="X24" s="131" t="str">
        <f t="shared" si="6"/>
        <v/>
      </c>
      <c r="Y24" s="132" t="str">
        <f t="shared" si="7"/>
        <v/>
      </c>
      <c r="Z24" s="104" t="b">
        <v>0</v>
      </c>
      <c r="AA24" s="64"/>
      <c r="AC24" s="133"/>
      <c r="AD24" s="133" t="str">
        <f t="shared" si="40"/>
        <v>-</v>
      </c>
      <c r="AE24" s="133" t="str">
        <f t="shared" si="41"/>
        <v>-</v>
      </c>
      <c r="AF24" s="134">
        <v>0.2923611111111111</v>
      </c>
      <c r="AG24" s="135">
        <v>0.3333333333333333</v>
      </c>
      <c r="AH24" s="136">
        <f>COUNTIFS($AD$18:$AD$167,"&gt;07:00",$AD$18:$AD$167,"&lt;=08:00")</f>
        <v>0</v>
      </c>
      <c r="AI24" s="137">
        <f>COUNTIFS($AE$18:$AE$167,"&gt;07:00",$AE$18:$AE$167,"&lt;=08:00")</f>
        <v>0</v>
      </c>
      <c r="AJ24" s="138">
        <f t="shared" si="8"/>
        <v>0</v>
      </c>
      <c r="AL24" s="139" t="s">
        <v>1096</v>
      </c>
      <c r="AM24" s="140">
        <f t="shared" si="9"/>
        <v>0</v>
      </c>
      <c r="AN24" s="141">
        <f t="shared" si="10"/>
        <v>0</v>
      </c>
      <c r="AO24" s="141">
        <f t="shared" si="11"/>
        <v>0</v>
      </c>
      <c r="AP24" s="141">
        <f t="shared" si="12"/>
        <v>0</v>
      </c>
      <c r="AQ24" s="141">
        <f t="shared" si="13"/>
        <v>0</v>
      </c>
      <c r="AR24" s="141">
        <f t="shared" si="14"/>
        <v>0</v>
      </c>
      <c r="AS24" s="141">
        <f t="shared" si="15"/>
        <v>0</v>
      </c>
      <c r="AT24" s="141">
        <f t="shared" si="16"/>
        <v>0</v>
      </c>
      <c r="AU24" s="141">
        <f t="shared" si="17"/>
        <v>0</v>
      </c>
      <c r="AV24" s="141">
        <f t="shared" si="18"/>
        <v>0</v>
      </c>
      <c r="AW24" s="141">
        <f t="shared" si="19"/>
        <v>0</v>
      </c>
      <c r="AX24" s="141">
        <f t="shared" si="20"/>
        <v>0</v>
      </c>
      <c r="AY24" s="141">
        <f t="shared" si="21"/>
        <v>0</v>
      </c>
      <c r="AZ24" s="141">
        <f t="shared" si="22"/>
        <v>0</v>
      </c>
      <c r="BA24" s="141">
        <f t="shared" si="23"/>
        <v>0</v>
      </c>
      <c r="BB24" s="141">
        <f t="shared" si="24"/>
        <v>0</v>
      </c>
      <c r="BC24" s="141">
        <f t="shared" si="25"/>
        <v>0</v>
      </c>
      <c r="BD24" s="141">
        <f t="shared" si="26"/>
        <v>0</v>
      </c>
      <c r="BE24" s="141">
        <f t="shared" si="27"/>
        <v>0</v>
      </c>
      <c r="BF24" s="141">
        <f t="shared" si="28"/>
        <v>0</v>
      </c>
      <c r="BG24" s="141">
        <f t="shared" si="29"/>
        <v>0</v>
      </c>
      <c r="BH24" s="141">
        <f t="shared" si="30"/>
        <v>0</v>
      </c>
      <c r="BI24" s="141">
        <f t="shared" si="31"/>
        <v>0</v>
      </c>
      <c r="BJ24" s="142">
        <f t="shared" si="32"/>
        <v>0</v>
      </c>
      <c r="BK24" s="143">
        <f t="shared" si="33"/>
        <v>0</v>
      </c>
    </row>
    <row r="25">
      <c r="A25" s="168">
        <v>8.0</v>
      </c>
      <c r="B25" s="296"/>
      <c r="C25" s="146" t="str">
        <f>IF(B25&gt;1,VLOOKUP(B25,DB!$D$4:$E$800,2,0),"")</f>
        <v/>
      </c>
      <c r="D25" s="259"/>
      <c r="E25" s="148" t="b">
        <v>0</v>
      </c>
      <c r="F25" s="148"/>
      <c r="G25" s="150" t="b">
        <v>0</v>
      </c>
      <c r="H25" s="228"/>
      <c r="I25" s="152" t="str">
        <f>IF(K25&gt;1,VLOOKUP(K25,DB!$A$4:$B$500,2,0),"")</f>
        <v/>
      </c>
      <c r="J25" s="153" t="str">
        <f>IF(L25&gt;1,VLOOKUP(L25,DB!$A$4:$B$500,2,0),"")</f>
        <v/>
      </c>
      <c r="K25" s="169"/>
      <c r="L25" s="155"/>
      <c r="M25" s="168" t="str">
        <f>IF(B25&gt;1,VLOOKUP(B25,DB!$D$4:$F$800,3,0),"")</f>
        <v/>
      </c>
      <c r="N25" s="170"/>
      <c r="O25" s="155" t="str">
        <f t="shared" si="34"/>
        <v>RON</v>
      </c>
      <c r="Q25" s="64" t="str">
        <f t="shared" si="35"/>
        <v/>
      </c>
      <c r="R25" s="64" t="str">
        <f t="shared" si="36"/>
        <v>RON</v>
      </c>
      <c r="S25" s="64" t="str">
        <f t="shared" si="37"/>
        <v/>
      </c>
      <c r="T25" s="64" t="str">
        <f t="shared" si="38"/>
        <v/>
      </c>
      <c r="U25" s="64" t="str">
        <f t="shared" si="39"/>
        <v/>
      </c>
      <c r="V25" s="158" t="s">
        <v>1100</v>
      </c>
      <c r="W25" s="159" t="str">
        <f t="shared" si="5"/>
        <v/>
      </c>
      <c r="X25" s="160" t="str">
        <f t="shared" si="6"/>
        <v/>
      </c>
      <c r="Y25" s="161" t="str">
        <f t="shared" si="7"/>
        <v/>
      </c>
      <c r="Z25" s="104" t="b">
        <v>0</v>
      </c>
      <c r="AA25" s="64"/>
      <c r="AC25" s="133"/>
      <c r="AD25" s="133" t="str">
        <f t="shared" si="40"/>
        <v>-</v>
      </c>
      <c r="AE25" s="133" t="str">
        <f t="shared" si="41"/>
        <v>-</v>
      </c>
      <c r="AF25" s="162">
        <v>0.33402777777777776</v>
      </c>
      <c r="AG25" s="163">
        <v>0.375</v>
      </c>
      <c r="AH25" s="164">
        <f>COUNTIFS($AD$18:$AD$167,"&gt;08:00",$AD$18:$AD$167,"&lt;=09:00")</f>
        <v>0</v>
      </c>
      <c r="AI25" s="165">
        <f>COUNTIFS($AE$18:$AE$167,"&gt;08:00",$AE$18:$AE$167,"&lt;=09:00")</f>
        <v>0</v>
      </c>
      <c r="AJ25" s="109">
        <f t="shared" si="8"/>
        <v>0</v>
      </c>
      <c r="AL25" s="139" t="s">
        <v>1100</v>
      </c>
      <c r="AM25" s="140">
        <f t="shared" si="9"/>
        <v>0</v>
      </c>
      <c r="AN25" s="141">
        <f t="shared" si="10"/>
        <v>0</v>
      </c>
      <c r="AO25" s="141">
        <f t="shared" si="11"/>
        <v>0</v>
      </c>
      <c r="AP25" s="141">
        <f t="shared" si="12"/>
        <v>0</v>
      </c>
      <c r="AQ25" s="141">
        <f t="shared" si="13"/>
        <v>0</v>
      </c>
      <c r="AR25" s="141">
        <f t="shared" si="14"/>
        <v>0</v>
      </c>
      <c r="AS25" s="141">
        <f t="shared" si="15"/>
        <v>0</v>
      </c>
      <c r="AT25" s="141">
        <f t="shared" si="16"/>
        <v>0</v>
      </c>
      <c r="AU25" s="141">
        <f t="shared" si="17"/>
        <v>0</v>
      </c>
      <c r="AV25" s="141">
        <f t="shared" si="18"/>
        <v>0</v>
      </c>
      <c r="AW25" s="141">
        <f t="shared" si="19"/>
        <v>0</v>
      </c>
      <c r="AX25" s="141">
        <f t="shared" si="20"/>
        <v>0</v>
      </c>
      <c r="AY25" s="141">
        <f t="shared" si="21"/>
        <v>0</v>
      </c>
      <c r="AZ25" s="141">
        <f t="shared" si="22"/>
        <v>0</v>
      </c>
      <c r="BA25" s="141">
        <f t="shared" si="23"/>
        <v>0</v>
      </c>
      <c r="BB25" s="141">
        <f t="shared" si="24"/>
        <v>0</v>
      </c>
      <c r="BC25" s="141">
        <f t="shared" si="25"/>
        <v>0</v>
      </c>
      <c r="BD25" s="141">
        <f t="shared" si="26"/>
        <v>0</v>
      </c>
      <c r="BE25" s="141">
        <f t="shared" si="27"/>
        <v>0</v>
      </c>
      <c r="BF25" s="141">
        <f t="shared" si="28"/>
        <v>0</v>
      </c>
      <c r="BG25" s="141">
        <f t="shared" si="29"/>
        <v>0</v>
      </c>
      <c r="BH25" s="141">
        <f t="shared" si="30"/>
        <v>0</v>
      </c>
      <c r="BI25" s="141">
        <f t="shared" si="31"/>
        <v>0</v>
      </c>
      <c r="BJ25" s="142">
        <f t="shared" si="32"/>
        <v>0</v>
      </c>
      <c r="BK25" s="143">
        <f t="shared" si="33"/>
        <v>0</v>
      </c>
    </row>
    <row r="26">
      <c r="A26" s="115">
        <v>9.0</v>
      </c>
      <c r="B26" s="297"/>
      <c r="C26" s="117" t="str">
        <f>IF(B26&gt;1,VLOOKUP(B26,DB!$D$4:$E$800,2,0),"")</f>
        <v/>
      </c>
      <c r="D26" s="252"/>
      <c r="E26" s="119" t="b">
        <v>0</v>
      </c>
      <c r="F26" s="119"/>
      <c r="G26" s="120" t="b">
        <v>0</v>
      </c>
      <c r="H26" s="230"/>
      <c r="I26" s="122" t="str">
        <f>IF(K26&gt;1,VLOOKUP(K26,DB!$A$4:$B$500,2,0),"")</f>
        <v/>
      </c>
      <c r="J26" s="123" t="str">
        <f>IF(L26&gt;1,VLOOKUP(L26,DB!$A$4:$B$500,2,0),"")</f>
        <v/>
      </c>
      <c r="K26" s="167"/>
      <c r="L26" s="125"/>
      <c r="M26" s="115" t="str">
        <f>IF(B26&gt;1,VLOOKUP(B26,DB!$D$4:$F$800,3,0),"")</f>
        <v/>
      </c>
      <c r="N26" s="171"/>
      <c r="O26" s="128" t="str">
        <f t="shared" si="34"/>
        <v>RON</v>
      </c>
      <c r="Q26" s="64" t="str">
        <f t="shared" si="35"/>
        <v/>
      </c>
      <c r="R26" s="64" t="str">
        <f t="shared" si="36"/>
        <v>RON</v>
      </c>
      <c r="S26" s="64" t="str">
        <f t="shared" si="37"/>
        <v/>
      </c>
      <c r="T26" s="64" t="str">
        <f t="shared" si="38"/>
        <v/>
      </c>
      <c r="U26" s="64" t="str">
        <f t="shared" si="39"/>
        <v/>
      </c>
      <c r="V26" s="129" t="s">
        <v>1077</v>
      </c>
      <c r="W26" s="130" t="str">
        <f t="shared" si="5"/>
        <v/>
      </c>
      <c r="X26" s="131" t="str">
        <f t="shared" si="6"/>
        <v/>
      </c>
      <c r="Y26" s="132" t="str">
        <f t="shared" si="7"/>
        <v/>
      </c>
      <c r="Z26" s="104" t="b">
        <v>0</v>
      </c>
      <c r="AA26" s="64"/>
      <c r="AC26" s="133"/>
      <c r="AD26" s="133" t="str">
        <f t="shared" si="40"/>
        <v>-</v>
      </c>
      <c r="AE26" s="133" t="str">
        <f t="shared" si="41"/>
        <v>-</v>
      </c>
      <c r="AF26" s="134">
        <v>0.37569444444444444</v>
      </c>
      <c r="AG26" s="135">
        <v>0.4166666666666667</v>
      </c>
      <c r="AH26" s="136">
        <f>COUNTIFS($AD$18:$AD$167,"&gt;09:00",$AD$18:$AD$167,"&lt;=10:00")</f>
        <v>0</v>
      </c>
      <c r="AI26" s="137">
        <f>COUNTIFS($AE$18:$AE$167,"&gt;09:00",$AE$18:$AE$167,"&lt;=10:00")</f>
        <v>0</v>
      </c>
      <c r="AJ26" s="138">
        <f t="shared" si="8"/>
        <v>0</v>
      </c>
      <c r="AL26" s="139" t="s">
        <v>1077</v>
      </c>
      <c r="AM26" s="140">
        <f t="shared" si="9"/>
        <v>0</v>
      </c>
      <c r="AN26" s="141">
        <f t="shared" si="10"/>
        <v>0</v>
      </c>
      <c r="AO26" s="141">
        <f t="shared" si="11"/>
        <v>0</v>
      </c>
      <c r="AP26" s="141">
        <f t="shared" si="12"/>
        <v>0</v>
      </c>
      <c r="AQ26" s="141">
        <f t="shared" si="13"/>
        <v>0</v>
      </c>
      <c r="AR26" s="141">
        <f t="shared" si="14"/>
        <v>0</v>
      </c>
      <c r="AS26" s="141">
        <f t="shared" si="15"/>
        <v>0</v>
      </c>
      <c r="AT26" s="141">
        <f t="shared" si="16"/>
        <v>0</v>
      </c>
      <c r="AU26" s="141">
        <f t="shared" si="17"/>
        <v>0</v>
      </c>
      <c r="AV26" s="141">
        <f t="shared" si="18"/>
        <v>0</v>
      </c>
      <c r="AW26" s="141">
        <f t="shared" si="19"/>
        <v>0</v>
      </c>
      <c r="AX26" s="141">
        <f t="shared" si="20"/>
        <v>0</v>
      </c>
      <c r="AY26" s="141">
        <f t="shared" si="21"/>
        <v>0</v>
      </c>
      <c r="AZ26" s="141">
        <f t="shared" si="22"/>
        <v>0</v>
      </c>
      <c r="BA26" s="141">
        <f t="shared" si="23"/>
        <v>0</v>
      </c>
      <c r="BB26" s="141">
        <f t="shared" si="24"/>
        <v>0</v>
      </c>
      <c r="BC26" s="141">
        <f t="shared" si="25"/>
        <v>0</v>
      </c>
      <c r="BD26" s="141">
        <f t="shared" si="26"/>
        <v>0</v>
      </c>
      <c r="BE26" s="141">
        <f t="shared" si="27"/>
        <v>0</v>
      </c>
      <c r="BF26" s="141">
        <f t="shared" si="28"/>
        <v>0</v>
      </c>
      <c r="BG26" s="141">
        <f t="shared" si="29"/>
        <v>0</v>
      </c>
      <c r="BH26" s="141">
        <f t="shared" si="30"/>
        <v>0</v>
      </c>
      <c r="BI26" s="141">
        <f t="shared" si="31"/>
        <v>0</v>
      </c>
      <c r="BJ26" s="142">
        <f t="shared" si="32"/>
        <v>0</v>
      </c>
      <c r="BK26" s="143">
        <f t="shared" si="33"/>
        <v>0</v>
      </c>
    </row>
    <row r="27">
      <c r="A27" s="168">
        <v>10.0</v>
      </c>
      <c r="B27" s="298"/>
      <c r="C27" s="146" t="str">
        <f>IF(B27&gt;1,VLOOKUP(B27,DB!$D$4:$E$800,2,0),"")</f>
        <v/>
      </c>
      <c r="D27" s="259"/>
      <c r="E27" s="148" t="b">
        <v>0</v>
      </c>
      <c r="F27" s="148"/>
      <c r="G27" s="150" t="b">
        <v>0</v>
      </c>
      <c r="H27" s="228"/>
      <c r="I27" s="152" t="str">
        <f>IF(K27&gt;1,VLOOKUP(K27,DB!$A$4:$B$500,2,0),"")</f>
        <v/>
      </c>
      <c r="J27" s="153" t="str">
        <f>IF(L27&gt;1,VLOOKUP(L27,DB!$A$4:$B$500,2,0),"")</f>
        <v/>
      </c>
      <c r="K27" s="169"/>
      <c r="L27" s="172"/>
      <c r="M27" s="168" t="str">
        <f>IF(B27&gt;1,VLOOKUP(B27,DB!$D$4:$F$800,3,0),"")</f>
        <v/>
      </c>
      <c r="N27" s="170"/>
      <c r="O27" s="155" t="str">
        <f t="shared" si="34"/>
        <v>RON</v>
      </c>
      <c r="Q27" s="64" t="str">
        <f t="shared" si="35"/>
        <v/>
      </c>
      <c r="R27" s="64" t="str">
        <f t="shared" si="36"/>
        <v>RON</v>
      </c>
      <c r="S27" s="64" t="str">
        <f t="shared" si="37"/>
        <v/>
      </c>
      <c r="T27" s="64" t="str">
        <f t="shared" si="38"/>
        <v/>
      </c>
      <c r="U27" s="64" t="str">
        <f t="shared" si="39"/>
        <v/>
      </c>
      <c r="V27" s="158" t="s">
        <v>1079</v>
      </c>
      <c r="W27" s="159" t="str">
        <f t="shared" si="5"/>
        <v/>
      </c>
      <c r="X27" s="160" t="str">
        <f t="shared" si="6"/>
        <v/>
      </c>
      <c r="Y27" s="161" t="str">
        <f t="shared" si="7"/>
        <v/>
      </c>
      <c r="Z27" s="104" t="b">
        <v>0</v>
      </c>
      <c r="AA27" s="64"/>
      <c r="AC27" s="133"/>
      <c r="AD27" s="133" t="str">
        <f t="shared" si="40"/>
        <v>-</v>
      </c>
      <c r="AE27" s="133" t="str">
        <f t="shared" si="41"/>
        <v>-</v>
      </c>
      <c r="AF27" s="162">
        <v>0.4173611111111111</v>
      </c>
      <c r="AG27" s="163">
        <v>0.4583333333333333</v>
      </c>
      <c r="AH27" s="164">
        <f>COUNTIFS($AD$18:$AD$167,"&gt;10:00",$AD$18:$AD$167,"&lt;=11:00")</f>
        <v>0</v>
      </c>
      <c r="AI27" s="165">
        <f>COUNTIFS($AE$18:$AE$167,"&gt;10:00",$AE$18:$AE$167,"&lt;=11:00")</f>
        <v>0</v>
      </c>
      <c r="AJ27" s="109">
        <f t="shared" si="8"/>
        <v>0</v>
      </c>
      <c r="AL27" s="139" t="s">
        <v>1079</v>
      </c>
      <c r="AM27" s="140">
        <f t="shared" si="9"/>
        <v>0</v>
      </c>
      <c r="AN27" s="141">
        <f t="shared" si="10"/>
        <v>0</v>
      </c>
      <c r="AO27" s="141">
        <f t="shared" si="11"/>
        <v>0</v>
      </c>
      <c r="AP27" s="141">
        <f t="shared" si="12"/>
        <v>0</v>
      </c>
      <c r="AQ27" s="141">
        <f t="shared" si="13"/>
        <v>0</v>
      </c>
      <c r="AR27" s="141">
        <f t="shared" si="14"/>
        <v>0</v>
      </c>
      <c r="AS27" s="141">
        <f t="shared" si="15"/>
        <v>0</v>
      </c>
      <c r="AT27" s="141">
        <f t="shared" si="16"/>
        <v>0</v>
      </c>
      <c r="AU27" s="141">
        <f t="shared" si="17"/>
        <v>0</v>
      </c>
      <c r="AV27" s="141">
        <f t="shared" si="18"/>
        <v>0</v>
      </c>
      <c r="AW27" s="141">
        <f t="shared" si="19"/>
        <v>0</v>
      </c>
      <c r="AX27" s="141">
        <f t="shared" si="20"/>
        <v>0</v>
      </c>
      <c r="AY27" s="141">
        <f t="shared" si="21"/>
        <v>0</v>
      </c>
      <c r="AZ27" s="141">
        <f t="shared" si="22"/>
        <v>0</v>
      </c>
      <c r="BA27" s="141">
        <f t="shared" si="23"/>
        <v>0</v>
      </c>
      <c r="BB27" s="141">
        <f t="shared" si="24"/>
        <v>0</v>
      </c>
      <c r="BC27" s="141">
        <f t="shared" si="25"/>
        <v>0</v>
      </c>
      <c r="BD27" s="141">
        <f t="shared" si="26"/>
        <v>0</v>
      </c>
      <c r="BE27" s="141">
        <f t="shared" si="27"/>
        <v>0</v>
      </c>
      <c r="BF27" s="141">
        <f t="shared" si="28"/>
        <v>0</v>
      </c>
      <c r="BG27" s="141">
        <f t="shared" si="29"/>
        <v>0</v>
      </c>
      <c r="BH27" s="141">
        <f t="shared" si="30"/>
        <v>0</v>
      </c>
      <c r="BI27" s="141">
        <f t="shared" si="31"/>
        <v>0</v>
      </c>
      <c r="BJ27" s="142">
        <f t="shared" si="32"/>
        <v>0</v>
      </c>
      <c r="BK27" s="143">
        <f t="shared" si="33"/>
        <v>0</v>
      </c>
    </row>
    <row r="28">
      <c r="A28" s="115">
        <v>11.0</v>
      </c>
      <c r="B28" s="297"/>
      <c r="C28" s="117" t="str">
        <f>IF(B28&gt;1,VLOOKUP(B28,DB!$D$4:$E$800,2,0),"")</f>
        <v/>
      </c>
      <c r="D28" s="252"/>
      <c r="E28" s="119" t="b">
        <v>0</v>
      </c>
      <c r="F28" s="119"/>
      <c r="G28" s="120" t="b">
        <v>0</v>
      </c>
      <c r="H28" s="230"/>
      <c r="I28" s="122" t="str">
        <f>IF(K28&gt;1,VLOOKUP(K28,DB!$A$4:$B$500,2,0),"")</f>
        <v/>
      </c>
      <c r="J28" s="123" t="str">
        <f>IF(L28&gt;1,VLOOKUP(L28,DB!$A$4:$B$500,2,0),"")</f>
        <v/>
      </c>
      <c r="K28" s="124"/>
      <c r="L28" s="128"/>
      <c r="M28" s="115" t="str">
        <f>IF(B28&gt;1,VLOOKUP(B28,DB!$D$4:$F$800,3,0),"")</f>
        <v/>
      </c>
      <c r="N28" s="171"/>
      <c r="O28" s="128" t="str">
        <f t="shared" si="34"/>
        <v>RON</v>
      </c>
      <c r="Q28" s="64" t="str">
        <f t="shared" si="35"/>
        <v/>
      </c>
      <c r="R28" s="64" t="str">
        <f t="shared" si="36"/>
        <v>RON</v>
      </c>
      <c r="S28" s="64" t="str">
        <f t="shared" si="37"/>
        <v/>
      </c>
      <c r="T28" s="64" t="str">
        <f t="shared" si="38"/>
        <v/>
      </c>
      <c r="U28" s="64" t="str">
        <f t="shared" si="39"/>
        <v/>
      </c>
      <c r="V28" s="129" t="s">
        <v>1081</v>
      </c>
      <c r="W28" s="130" t="str">
        <f t="shared" si="5"/>
        <v/>
      </c>
      <c r="X28" s="131" t="str">
        <f t="shared" si="6"/>
        <v/>
      </c>
      <c r="Y28" s="132" t="str">
        <f t="shared" si="7"/>
        <v/>
      </c>
      <c r="Z28" s="104" t="b">
        <v>0</v>
      </c>
      <c r="AA28" s="64"/>
      <c r="AC28" s="133"/>
      <c r="AD28" s="133" t="str">
        <f t="shared" si="40"/>
        <v>-</v>
      </c>
      <c r="AE28" s="133" t="str">
        <f t="shared" si="41"/>
        <v>-</v>
      </c>
      <c r="AF28" s="134">
        <v>0.45902777777777776</v>
      </c>
      <c r="AG28" s="135">
        <v>0.5</v>
      </c>
      <c r="AH28" s="136">
        <f>COUNTIFS($AD$18:$AD$167,"&gt;11:00",$AD$18:$AD$167,"&lt;=12:00")</f>
        <v>0</v>
      </c>
      <c r="AI28" s="137">
        <f>COUNTIFS($AE$18:$AE$167,"&gt;11:00",$AE$18:$AE$167,"&lt;=12:00")</f>
        <v>0</v>
      </c>
      <c r="AJ28" s="138">
        <f t="shared" si="8"/>
        <v>0</v>
      </c>
      <c r="AL28" s="139" t="s">
        <v>1081</v>
      </c>
      <c r="AM28" s="140">
        <f t="shared" si="9"/>
        <v>0</v>
      </c>
      <c r="AN28" s="141">
        <f t="shared" si="10"/>
        <v>0</v>
      </c>
      <c r="AO28" s="141">
        <f t="shared" si="11"/>
        <v>0</v>
      </c>
      <c r="AP28" s="141">
        <f t="shared" si="12"/>
        <v>0</v>
      </c>
      <c r="AQ28" s="141">
        <f t="shared" si="13"/>
        <v>0</v>
      </c>
      <c r="AR28" s="141">
        <f t="shared" si="14"/>
        <v>0</v>
      </c>
      <c r="AS28" s="141">
        <f t="shared" si="15"/>
        <v>0</v>
      </c>
      <c r="AT28" s="141">
        <f t="shared" si="16"/>
        <v>0</v>
      </c>
      <c r="AU28" s="141">
        <f t="shared" si="17"/>
        <v>0</v>
      </c>
      <c r="AV28" s="141">
        <f t="shared" si="18"/>
        <v>0</v>
      </c>
      <c r="AW28" s="141">
        <f t="shared" si="19"/>
        <v>0</v>
      </c>
      <c r="AX28" s="141">
        <f t="shared" si="20"/>
        <v>0</v>
      </c>
      <c r="AY28" s="141">
        <f t="shared" si="21"/>
        <v>0</v>
      </c>
      <c r="AZ28" s="141">
        <f t="shared" si="22"/>
        <v>0</v>
      </c>
      <c r="BA28" s="141">
        <f t="shared" si="23"/>
        <v>0</v>
      </c>
      <c r="BB28" s="141">
        <f t="shared" si="24"/>
        <v>0</v>
      </c>
      <c r="BC28" s="141">
        <f t="shared" si="25"/>
        <v>0</v>
      </c>
      <c r="BD28" s="141">
        <f t="shared" si="26"/>
        <v>0</v>
      </c>
      <c r="BE28" s="141">
        <f t="shared" si="27"/>
        <v>0</v>
      </c>
      <c r="BF28" s="141">
        <f t="shared" si="28"/>
        <v>0</v>
      </c>
      <c r="BG28" s="141">
        <f t="shared" si="29"/>
        <v>0</v>
      </c>
      <c r="BH28" s="141">
        <f t="shared" si="30"/>
        <v>0</v>
      </c>
      <c r="BI28" s="141">
        <f t="shared" si="31"/>
        <v>0</v>
      </c>
      <c r="BJ28" s="142">
        <f t="shared" si="32"/>
        <v>0</v>
      </c>
      <c r="BK28" s="143">
        <f t="shared" si="33"/>
        <v>0</v>
      </c>
    </row>
    <row r="29">
      <c r="A29" s="168">
        <v>12.0</v>
      </c>
      <c r="B29" s="296"/>
      <c r="C29" s="146" t="str">
        <f>IF(B29&gt;1,VLOOKUP(B29,DB!$D$4:$E$800,2,0),"")</f>
        <v/>
      </c>
      <c r="D29" s="259"/>
      <c r="E29" s="148" t="b">
        <v>0</v>
      </c>
      <c r="F29" s="148"/>
      <c r="G29" s="150" t="b">
        <v>0</v>
      </c>
      <c r="H29" s="228"/>
      <c r="I29" s="152" t="str">
        <f>IF(K29&gt;1,VLOOKUP(K29,DB!$A$4:$B$500,2,0),"")</f>
        <v/>
      </c>
      <c r="J29" s="153" t="str">
        <f>IF(L29&gt;1,VLOOKUP(L29,DB!$A$4:$B$500,2,0),"")</f>
        <v/>
      </c>
      <c r="K29" s="169"/>
      <c r="L29" s="172"/>
      <c r="M29" s="168" t="str">
        <f>IF(B29&gt;1,VLOOKUP(B29,DB!$D$4:$F$800,3,0),"")</f>
        <v/>
      </c>
      <c r="N29" s="170"/>
      <c r="O29" s="155" t="str">
        <f t="shared" si="34"/>
        <v>RON</v>
      </c>
      <c r="Q29" s="64" t="str">
        <f t="shared" si="35"/>
        <v/>
      </c>
      <c r="R29" s="64" t="str">
        <f t="shared" si="36"/>
        <v>RON</v>
      </c>
      <c r="S29" s="64" t="str">
        <f t="shared" si="37"/>
        <v/>
      </c>
      <c r="T29" s="64" t="str">
        <f t="shared" si="38"/>
        <v/>
      </c>
      <c r="U29" s="64" t="str">
        <f t="shared" si="39"/>
        <v/>
      </c>
      <c r="V29" s="158" t="s">
        <v>1085</v>
      </c>
      <c r="W29" s="159" t="str">
        <f t="shared" si="5"/>
        <v/>
      </c>
      <c r="X29" s="160" t="str">
        <f t="shared" si="6"/>
        <v/>
      </c>
      <c r="Y29" s="161" t="str">
        <f t="shared" si="7"/>
        <v/>
      </c>
      <c r="Z29" s="104" t="b">
        <v>0</v>
      </c>
      <c r="AA29" s="64"/>
      <c r="AC29" s="133"/>
      <c r="AD29" s="133" t="str">
        <f t="shared" si="40"/>
        <v>-</v>
      </c>
      <c r="AE29" s="133" t="str">
        <f t="shared" si="41"/>
        <v>-</v>
      </c>
      <c r="AF29" s="162">
        <v>0.5006944444444444</v>
      </c>
      <c r="AG29" s="163">
        <v>0.5416666666666666</v>
      </c>
      <c r="AH29" s="164">
        <f>COUNTIFS($AD$18:$AD$167,"&gt;12:00",$AD$18:$AD$167,"&lt;=13:00")</f>
        <v>0</v>
      </c>
      <c r="AI29" s="165">
        <f>COUNTIFS($AE$18:$AE$167,"&gt;12:00",$AE$18:$AE$167,"&lt;=13:00")</f>
        <v>0</v>
      </c>
      <c r="AJ29" s="109">
        <f t="shared" si="8"/>
        <v>0</v>
      </c>
      <c r="AL29" s="139" t="s">
        <v>1085</v>
      </c>
      <c r="AM29" s="140">
        <f t="shared" si="9"/>
        <v>0</v>
      </c>
      <c r="AN29" s="141">
        <f t="shared" si="10"/>
        <v>0</v>
      </c>
      <c r="AO29" s="141">
        <f t="shared" si="11"/>
        <v>0</v>
      </c>
      <c r="AP29" s="141">
        <f t="shared" si="12"/>
        <v>0</v>
      </c>
      <c r="AQ29" s="141">
        <f t="shared" si="13"/>
        <v>0</v>
      </c>
      <c r="AR29" s="141">
        <f t="shared" si="14"/>
        <v>0</v>
      </c>
      <c r="AS29" s="141">
        <f t="shared" si="15"/>
        <v>0</v>
      </c>
      <c r="AT29" s="141">
        <f t="shared" si="16"/>
        <v>0</v>
      </c>
      <c r="AU29" s="141">
        <f t="shared" si="17"/>
        <v>0</v>
      </c>
      <c r="AV29" s="141">
        <f t="shared" si="18"/>
        <v>0</v>
      </c>
      <c r="AW29" s="141">
        <f t="shared" si="19"/>
        <v>0</v>
      </c>
      <c r="AX29" s="141">
        <f t="shared" si="20"/>
        <v>0</v>
      </c>
      <c r="AY29" s="141">
        <f t="shared" si="21"/>
        <v>0</v>
      </c>
      <c r="AZ29" s="141">
        <f t="shared" si="22"/>
        <v>0</v>
      </c>
      <c r="BA29" s="141">
        <f t="shared" si="23"/>
        <v>0</v>
      </c>
      <c r="BB29" s="141">
        <f t="shared" si="24"/>
        <v>0</v>
      </c>
      <c r="BC29" s="141">
        <f t="shared" si="25"/>
        <v>0</v>
      </c>
      <c r="BD29" s="141">
        <f t="shared" si="26"/>
        <v>0</v>
      </c>
      <c r="BE29" s="141">
        <f t="shared" si="27"/>
        <v>0</v>
      </c>
      <c r="BF29" s="141">
        <f t="shared" si="28"/>
        <v>0</v>
      </c>
      <c r="BG29" s="141">
        <f t="shared" si="29"/>
        <v>0</v>
      </c>
      <c r="BH29" s="141">
        <f t="shared" si="30"/>
        <v>0</v>
      </c>
      <c r="BI29" s="141">
        <f t="shared" si="31"/>
        <v>0</v>
      </c>
      <c r="BJ29" s="142">
        <f t="shared" si="32"/>
        <v>0</v>
      </c>
      <c r="BK29" s="143">
        <f t="shared" si="33"/>
        <v>0</v>
      </c>
    </row>
    <row r="30">
      <c r="A30" s="115">
        <v>13.0</v>
      </c>
      <c r="B30" s="297"/>
      <c r="C30" s="117" t="str">
        <f>IF(B30&gt;1,VLOOKUP(B30,DB!$D$4:$E$800,2,0),"")</f>
        <v/>
      </c>
      <c r="D30" s="252"/>
      <c r="E30" s="119" t="b">
        <v>0</v>
      </c>
      <c r="F30" s="119"/>
      <c r="G30" s="120" t="b">
        <v>0</v>
      </c>
      <c r="H30" s="230"/>
      <c r="I30" s="122" t="str">
        <f>IF(K30&gt;1,VLOOKUP(K30,DB!$A$4:$B$500,2,0),"")</f>
        <v/>
      </c>
      <c r="J30" s="123" t="str">
        <f>IF(L30&gt;1,VLOOKUP(L30,DB!$A$4:$B$500,2,0),"")</f>
        <v/>
      </c>
      <c r="K30" s="167"/>
      <c r="L30" s="128"/>
      <c r="M30" s="115" t="str">
        <f>IF(B30&gt;1,VLOOKUP(B30,DB!$D$4:$F$800,3,0),"")</f>
        <v/>
      </c>
      <c r="N30" s="171"/>
      <c r="O30" s="128" t="str">
        <f t="shared" si="34"/>
        <v>RON</v>
      </c>
      <c r="Q30" s="64" t="str">
        <f t="shared" si="35"/>
        <v/>
      </c>
      <c r="R30" s="64" t="str">
        <f t="shared" si="36"/>
        <v>RON</v>
      </c>
      <c r="S30" s="64" t="str">
        <f t="shared" si="37"/>
        <v/>
      </c>
      <c r="T30" s="64" t="str">
        <f t="shared" si="38"/>
        <v/>
      </c>
      <c r="U30" s="64" t="str">
        <f t="shared" si="39"/>
        <v/>
      </c>
      <c r="V30" s="129" t="s">
        <v>1088</v>
      </c>
      <c r="W30" s="130" t="str">
        <f t="shared" si="5"/>
        <v/>
      </c>
      <c r="X30" s="131" t="str">
        <f t="shared" si="6"/>
        <v/>
      </c>
      <c r="Y30" s="132" t="str">
        <f t="shared" si="7"/>
        <v/>
      </c>
      <c r="Z30" s="104" t="b">
        <v>0</v>
      </c>
      <c r="AA30" s="64"/>
      <c r="AC30" s="133"/>
      <c r="AD30" s="133" t="str">
        <f t="shared" si="40"/>
        <v>-</v>
      </c>
      <c r="AE30" s="133" t="str">
        <f t="shared" si="41"/>
        <v>-</v>
      </c>
      <c r="AF30" s="134">
        <v>0.5423611111111111</v>
      </c>
      <c r="AG30" s="135">
        <v>0.5833333333333334</v>
      </c>
      <c r="AH30" s="136">
        <f>COUNTIFS($AD$18:$AD$167,"&gt;13:00",$AD$18:$AD$167,"&lt;=14:00")</f>
        <v>0</v>
      </c>
      <c r="AI30" s="137">
        <f>COUNTIFS($AE$18:$AE$167,"&gt;13:00",$AE$18:$AE$167,"&lt;=14:00")</f>
        <v>0</v>
      </c>
      <c r="AJ30" s="138">
        <f t="shared" si="8"/>
        <v>0</v>
      </c>
      <c r="AL30" s="139" t="s">
        <v>1088</v>
      </c>
      <c r="AM30" s="140">
        <f t="shared" si="9"/>
        <v>0</v>
      </c>
      <c r="AN30" s="141">
        <f t="shared" si="10"/>
        <v>0</v>
      </c>
      <c r="AO30" s="141">
        <f t="shared" si="11"/>
        <v>0</v>
      </c>
      <c r="AP30" s="141">
        <f t="shared" si="12"/>
        <v>0</v>
      </c>
      <c r="AQ30" s="141">
        <f t="shared" si="13"/>
        <v>0</v>
      </c>
      <c r="AR30" s="141">
        <f t="shared" si="14"/>
        <v>0</v>
      </c>
      <c r="AS30" s="141">
        <f t="shared" si="15"/>
        <v>0</v>
      </c>
      <c r="AT30" s="141">
        <f t="shared" si="16"/>
        <v>0</v>
      </c>
      <c r="AU30" s="141">
        <f t="shared" si="17"/>
        <v>0</v>
      </c>
      <c r="AV30" s="141">
        <f t="shared" si="18"/>
        <v>0</v>
      </c>
      <c r="AW30" s="141">
        <f t="shared" si="19"/>
        <v>0</v>
      </c>
      <c r="AX30" s="141">
        <f t="shared" si="20"/>
        <v>0</v>
      </c>
      <c r="AY30" s="141">
        <f t="shared" si="21"/>
        <v>0</v>
      </c>
      <c r="AZ30" s="141">
        <f t="shared" si="22"/>
        <v>0</v>
      </c>
      <c r="BA30" s="141">
        <f t="shared" si="23"/>
        <v>0</v>
      </c>
      <c r="BB30" s="141">
        <f t="shared" si="24"/>
        <v>0</v>
      </c>
      <c r="BC30" s="141">
        <f t="shared" si="25"/>
        <v>0</v>
      </c>
      <c r="BD30" s="141">
        <f t="shared" si="26"/>
        <v>0</v>
      </c>
      <c r="BE30" s="141">
        <f t="shared" si="27"/>
        <v>0</v>
      </c>
      <c r="BF30" s="141">
        <f t="shared" si="28"/>
        <v>0</v>
      </c>
      <c r="BG30" s="141">
        <f t="shared" si="29"/>
        <v>0</v>
      </c>
      <c r="BH30" s="141">
        <f t="shared" si="30"/>
        <v>0</v>
      </c>
      <c r="BI30" s="141">
        <f t="shared" si="31"/>
        <v>0</v>
      </c>
      <c r="BJ30" s="142">
        <f t="shared" si="32"/>
        <v>0</v>
      </c>
      <c r="BK30" s="143">
        <f t="shared" si="33"/>
        <v>0</v>
      </c>
    </row>
    <row r="31">
      <c r="A31" s="168">
        <v>14.0</v>
      </c>
      <c r="B31" s="296"/>
      <c r="C31" s="146" t="str">
        <f>IF(B31&gt;1,VLOOKUP(B31,DB!$D$4:$E$800,2,0),"")</f>
        <v/>
      </c>
      <c r="D31" s="259"/>
      <c r="E31" s="148" t="b">
        <v>0</v>
      </c>
      <c r="F31" s="148"/>
      <c r="G31" s="150" t="b">
        <v>0</v>
      </c>
      <c r="H31" s="228"/>
      <c r="I31" s="152" t="str">
        <f>IF(K31&gt;1,VLOOKUP(K31,DB!$A$4:$B$500,2,0),"")</f>
        <v/>
      </c>
      <c r="J31" s="153" t="str">
        <f>IF(L31&gt;1,VLOOKUP(L31,DB!$A$4:$B$500,2,0),"")</f>
        <v/>
      </c>
      <c r="K31" s="169"/>
      <c r="L31" s="155"/>
      <c r="M31" s="168" t="str">
        <f>IF(B31&gt;1,VLOOKUP(B31,DB!$D$4:$F$800,3,0),"")</f>
        <v/>
      </c>
      <c r="N31" s="170"/>
      <c r="O31" s="155" t="str">
        <f t="shared" si="34"/>
        <v>RON</v>
      </c>
      <c r="Q31" s="64" t="str">
        <f t="shared" si="35"/>
        <v/>
      </c>
      <c r="R31" s="64" t="str">
        <f t="shared" si="36"/>
        <v>RON</v>
      </c>
      <c r="S31" s="64" t="str">
        <f t="shared" si="37"/>
        <v/>
      </c>
      <c r="T31" s="64" t="str">
        <f t="shared" si="38"/>
        <v/>
      </c>
      <c r="U31" s="64" t="str">
        <f t="shared" si="39"/>
        <v/>
      </c>
      <c r="V31" s="158" t="s">
        <v>1093</v>
      </c>
      <c r="W31" s="159" t="str">
        <f t="shared" si="5"/>
        <v/>
      </c>
      <c r="X31" s="160" t="str">
        <f t="shared" si="6"/>
        <v/>
      </c>
      <c r="Y31" s="161" t="str">
        <f t="shared" si="7"/>
        <v/>
      </c>
      <c r="Z31" s="104" t="b">
        <v>0</v>
      </c>
      <c r="AA31" s="64"/>
      <c r="AC31" s="133"/>
      <c r="AD31" s="133" t="str">
        <f t="shared" si="40"/>
        <v>-</v>
      </c>
      <c r="AE31" s="133" t="str">
        <f t="shared" si="41"/>
        <v>-</v>
      </c>
      <c r="AF31" s="162">
        <v>0.5840277777777778</v>
      </c>
      <c r="AG31" s="163">
        <v>0.625</v>
      </c>
      <c r="AH31" s="164">
        <f>COUNTIFS($AD$18:$AD$167,"&gt;14:00",$AD$18:$AD$167,"&lt;=15:00")</f>
        <v>0</v>
      </c>
      <c r="AI31" s="165">
        <f>COUNTIFS($AE$18:$AE$167,"&gt;14:00",$AE$18:$AE$167,"&lt;=15:00")</f>
        <v>0</v>
      </c>
      <c r="AJ31" s="109">
        <f t="shared" si="8"/>
        <v>0</v>
      </c>
      <c r="AL31" s="139" t="s">
        <v>1093</v>
      </c>
      <c r="AM31" s="140">
        <f t="shared" si="9"/>
        <v>0</v>
      </c>
      <c r="AN31" s="141">
        <f t="shared" si="10"/>
        <v>0</v>
      </c>
      <c r="AO31" s="141">
        <f t="shared" si="11"/>
        <v>0</v>
      </c>
      <c r="AP31" s="141">
        <f t="shared" si="12"/>
        <v>0</v>
      </c>
      <c r="AQ31" s="141">
        <f t="shared" si="13"/>
        <v>0</v>
      </c>
      <c r="AR31" s="141">
        <f t="shared" si="14"/>
        <v>0</v>
      </c>
      <c r="AS31" s="141">
        <f t="shared" si="15"/>
        <v>0</v>
      </c>
      <c r="AT31" s="141">
        <f t="shared" si="16"/>
        <v>0</v>
      </c>
      <c r="AU31" s="141">
        <f t="shared" si="17"/>
        <v>0</v>
      </c>
      <c r="AV31" s="141">
        <f t="shared" si="18"/>
        <v>0</v>
      </c>
      <c r="AW31" s="141">
        <f t="shared" si="19"/>
        <v>0</v>
      </c>
      <c r="AX31" s="141">
        <f t="shared" si="20"/>
        <v>0</v>
      </c>
      <c r="AY31" s="141">
        <f t="shared" si="21"/>
        <v>0</v>
      </c>
      <c r="AZ31" s="141">
        <f t="shared" si="22"/>
        <v>0</v>
      </c>
      <c r="BA31" s="141">
        <f t="shared" si="23"/>
        <v>0</v>
      </c>
      <c r="BB31" s="141">
        <f t="shared" si="24"/>
        <v>0</v>
      </c>
      <c r="BC31" s="141">
        <f t="shared" si="25"/>
        <v>0</v>
      </c>
      <c r="BD31" s="141">
        <f t="shared" si="26"/>
        <v>0</v>
      </c>
      <c r="BE31" s="141">
        <f t="shared" si="27"/>
        <v>0</v>
      </c>
      <c r="BF31" s="141">
        <f t="shared" si="28"/>
        <v>0</v>
      </c>
      <c r="BG31" s="141">
        <f t="shared" si="29"/>
        <v>0</v>
      </c>
      <c r="BH31" s="141">
        <f t="shared" si="30"/>
        <v>0</v>
      </c>
      <c r="BI31" s="141">
        <f t="shared" si="31"/>
        <v>0</v>
      </c>
      <c r="BJ31" s="142">
        <f t="shared" si="32"/>
        <v>0</v>
      </c>
      <c r="BK31" s="143">
        <f t="shared" si="33"/>
        <v>0</v>
      </c>
    </row>
    <row r="32">
      <c r="A32" s="115">
        <v>15.0</v>
      </c>
      <c r="B32" s="295"/>
      <c r="C32" s="117" t="str">
        <f>IF(B32&gt;1,VLOOKUP(B32,DB!$D$4:$E$800,2,0),"")</f>
        <v/>
      </c>
      <c r="D32" s="252"/>
      <c r="E32" s="119" t="b">
        <v>0</v>
      </c>
      <c r="F32" s="119"/>
      <c r="G32" s="120" t="b">
        <v>0</v>
      </c>
      <c r="H32" s="230"/>
      <c r="I32" s="122" t="str">
        <f>IF(K32&gt;1,VLOOKUP(K32,DB!$A$4:$B$500,2,0),"")</f>
        <v/>
      </c>
      <c r="J32" s="123" t="str">
        <f>IF(L32&gt;1,VLOOKUP(L32,DB!$A$4:$B$500,2,0),"")</f>
        <v/>
      </c>
      <c r="K32" s="124"/>
      <c r="L32" s="128"/>
      <c r="M32" s="115" t="str">
        <f>IF(B32&gt;1,VLOOKUP(B32,DB!$D$4:$F$800,3,0),"")</f>
        <v/>
      </c>
      <c r="N32" s="171"/>
      <c r="O32" s="128" t="str">
        <f t="shared" si="34"/>
        <v>RON</v>
      </c>
      <c r="Q32" s="64" t="str">
        <f t="shared" si="35"/>
        <v/>
      </c>
      <c r="R32" s="64" t="str">
        <f t="shared" si="36"/>
        <v>RON</v>
      </c>
      <c r="S32" s="64" t="str">
        <f t="shared" si="37"/>
        <v/>
      </c>
      <c r="T32" s="64" t="str">
        <f t="shared" si="38"/>
        <v/>
      </c>
      <c r="U32" s="64" t="str">
        <f t="shared" si="39"/>
        <v/>
      </c>
      <c r="V32" s="129" t="s">
        <v>1097</v>
      </c>
      <c r="W32" s="130" t="str">
        <f t="shared" si="5"/>
        <v/>
      </c>
      <c r="X32" s="131" t="str">
        <f t="shared" si="6"/>
        <v/>
      </c>
      <c r="Y32" s="132" t="str">
        <f t="shared" si="7"/>
        <v/>
      </c>
      <c r="Z32" s="104" t="b">
        <v>0</v>
      </c>
      <c r="AA32" s="64"/>
      <c r="AC32" s="133"/>
      <c r="AD32" s="133" t="str">
        <f t="shared" si="40"/>
        <v>-</v>
      </c>
      <c r="AE32" s="133" t="str">
        <f t="shared" si="41"/>
        <v>-</v>
      </c>
      <c r="AF32" s="134">
        <v>0.6256944444444444</v>
      </c>
      <c r="AG32" s="135">
        <v>0.6666666666666666</v>
      </c>
      <c r="AH32" s="136">
        <f>COUNTIFS($AD$18:$AD$167,"&gt;15:00",$AD$18:$AD$167,"&lt;=16:00")</f>
        <v>0</v>
      </c>
      <c r="AI32" s="137">
        <f>COUNTIFS($AE$18:$AE$167,"&gt;15:00",$AE$18:$AE$167,"&lt;=16:00")</f>
        <v>0</v>
      </c>
      <c r="AJ32" s="138">
        <f t="shared" si="8"/>
        <v>0</v>
      </c>
      <c r="AL32" s="139" t="s">
        <v>1097</v>
      </c>
      <c r="AM32" s="140">
        <f t="shared" si="9"/>
        <v>0</v>
      </c>
      <c r="AN32" s="141">
        <f t="shared" si="10"/>
        <v>0</v>
      </c>
      <c r="AO32" s="141">
        <f t="shared" si="11"/>
        <v>0</v>
      </c>
      <c r="AP32" s="141">
        <f t="shared" si="12"/>
        <v>0</v>
      </c>
      <c r="AQ32" s="141">
        <f t="shared" si="13"/>
        <v>0</v>
      </c>
      <c r="AR32" s="141">
        <f t="shared" si="14"/>
        <v>0</v>
      </c>
      <c r="AS32" s="141">
        <f t="shared" si="15"/>
        <v>0</v>
      </c>
      <c r="AT32" s="141">
        <f t="shared" si="16"/>
        <v>0</v>
      </c>
      <c r="AU32" s="141">
        <f t="shared" si="17"/>
        <v>0</v>
      </c>
      <c r="AV32" s="141">
        <f t="shared" si="18"/>
        <v>0</v>
      </c>
      <c r="AW32" s="141">
        <f t="shared" si="19"/>
        <v>0</v>
      </c>
      <c r="AX32" s="141">
        <f t="shared" si="20"/>
        <v>0</v>
      </c>
      <c r="AY32" s="141">
        <f t="shared" si="21"/>
        <v>0</v>
      </c>
      <c r="AZ32" s="141">
        <f t="shared" si="22"/>
        <v>0</v>
      </c>
      <c r="BA32" s="141">
        <f t="shared" si="23"/>
        <v>0</v>
      </c>
      <c r="BB32" s="141">
        <f t="shared" si="24"/>
        <v>0</v>
      </c>
      <c r="BC32" s="141">
        <f t="shared" si="25"/>
        <v>0</v>
      </c>
      <c r="BD32" s="141">
        <f t="shared" si="26"/>
        <v>0</v>
      </c>
      <c r="BE32" s="141">
        <f t="shared" si="27"/>
        <v>0</v>
      </c>
      <c r="BF32" s="141">
        <f t="shared" si="28"/>
        <v>0</v>
      </c>
      <c r="BG32" s="141">
        <f t="shared" si="29"/>
        <v>0</v>
      </c>
      <c r="BH32" s="141">
        <f t="shared" si="30"/>
        <v>0</v>
      </c>
      <c r="BI32" s="141">
        <f t="shared" si="31"/>
        <v>0</v>
      </c>
      <c r="BJ32" s="142">
        <f t="shared" si="32"/>
        <v>0</v>
      </c>
      <c r="BK32" s="143">
        <f t="shared" si="33"/>
        <v>0</v>
      </c>
    </row>
    <row r="33">
      <c r="A33" s="168">
        <v>16.0</v>
      </c>
      <c r="B33" s="296"/>
      <c r="C33" s="146" t="str">
        <f>IF(B33&gt;1,VLOOKUP(B33,DB!$D$4:$E$800,2,0),"")</f>
        <v/>
      </c>
      <c r="D33" s="259"/>
      <c r="E33" s="148" t="b">
        <v>0</v>
      </c>
      <c r="F33" s="148"/>
      <c r="G33" s="150" t="b">
        <v>0</v>
      </c>
      <c r="H33" s="228"/>
      <c r="I33" s="152" t="str">
        <f>IF(K33&gt;1,VLOOKUP(K33,DB!$A$4:$B$500,2,0),"")</f>
        <v/>
      </c>
      <c r="J33" s="153" t="str">
        <f>IF(L33&gt;1,VLOOKUP(L33,DB!$A$4:$B$500,2,0),"")</f>
        <v/>
      </c>
      <c r="K33" s="169"/>
      <c r="L33" s="155"/>
      <c r="M33" s="168" t="str">
        <f>IF(B33&gt;1,VLOOKUP(B33,DB!$D$4:$F$800,3,0),"")</f>
        <v/>
      </c>
      <c r="N33" s="170"/>
      <c r="O33" s="155" t="str">
        <f t="shared" si="34"/>
        <v>RON</v>
      </c>
      <c r="Q33" s="64" t="str">
        <f t="shared" si="35"/>
        <v/>
      </c>
      <c r="R33" s="64" t="str">
        <f t="shared" si="36"/>
        <v>RON</v>
      </c>
      <c r="S33" s="64" t="str">
        <f t="shared" si="37"/>
        <v/>
      </c>
      <c r="T33" s="64" t="str">
        <f t="shared" si="38"/>
        <v/>
      </c>
      <c r="U33" s="64" t="str">
        <f t="shared" si="39"/>
        <v/>
      </c>
      <c r="V33" s="173" t="s">
        <v>1101</v>
      </c>
      <c r="W33" s="174" t="str">
        <f t="shared" si="5"/>
        <v/>
      </c>
      <c r="X33" s="175" t="str">
        <f t="shared" si="6"/>
        <v/>
      </c>
      <c r="Y33" s="176" t="str">
        <f t="shared" si="7"/>
        <v/>
      </c>
      <c r="Z33" s="104" t="b">
        <v>0</v>
      </c>
      <c r="AA33" s="64"/>
      <c r="AC33" s="133"/>
      <c r="AD33" s="133" t="str">
        <f t="shared" si="40"/>
        <v>-</v>
      </c>
      <c r="AE33" s="133" t="str">
        <f t="shared" si="41"/>
        <v>-</v>
      </c>
      <c r="AF33" s="162">
        <v>0.6673611111111111</v>
      </c>
      <c r="AG33" s="163">
        <v>0.7083333333333334</v>
      </c>
      <c r="AH33" s="164">
        <f>COUNTIFS($AD$18:$AD$167,"&gt;16:00",$AD$18:$AD$167,"&lt;=17:00")</f>
        <v>0</v>
      </c>
      <c r="AI33" s="165">
        <f>COUNTIFS($AE$18:$AE$167,"&gt;16:00",$AE$18:$AE$167,"&lt;=17:00")</f>
        <v>0</v>
      </c>
      <c r="AJ33" s="109">
        <f t="shared" si="8"/>
        <v>0</v>
      </c>
      <c r="AL33" s="177" t="s">
        <v>1101</v>
      </c>
      <c r="AM33" s="178">
        <f t="shared" si="9"/>
        <v>0</v>
      </c>
      <c r="AN33" s="179">
        <f t="shared" si="10"/>
        <v>0</v>
      </c>
      <c r="AO33" s="179">
        <f t="shared" si="11"/>
        <v>0</v>
      </c>
      <c r="AP33" s="179">
        <f t="shared" si="12"/>
        <v>0</v>
      </c>
      <c r="AQ33" s="179">
        <f t="shared" si="13"/>
        <v>0</v>
      </c>
      <c r="AR33" s="179">
        <f t="shared" si="14"/>
        <v>0</v>
      </c>
      <c r="AS33" s="179">
        <f t="shared" si="15"/>
        <v>0</v>
      </c>
      <c r="AT33" s="179">
        <f t="shared" si="16"/>
        <v>0</v>
      </c>
      <c r="AU33" s="179">
        <f t="shared" si="17"/>
        <v>0</v>
      </c>
      <c r="AV33" s="179">
        <f t="shared" si="18"/>
        <v>0</v>
      </c>
      <c r="AW33" s="179">
        <f t="shared" si="19"/>
        <v>0</v>
      </c>
      <c r="AX33" s="179">
        <f t="shared" si="20"/>
        <v>0</v>
      </c>
      <c r="AY33" s="179">
        <f t="shared" si="21"/>
        <v>0</v>
      </c>
      <c r="AZ33" s="179">
        <f t="shared" si="22"/>
        <v>0</v>
      </c>
      <c r="BA33" s="179">
        <f t="shared" si="23"/>
        <v>0</v>
      </c>
      <c r="BB33" s="179">
        <f t="shared" si="24"/>
        <v>0</v>
      </c>
      <c r="BC33" s="179">
        <f t="shared" si="25"/>
        <v>0</v>
      </c>
      <c r="BD33" s="179">
        <f t="shared" si="26"/>
        <v>0</v>
      </c>
      <c r="BE33" s="179">
        <f t="shared" si="27"/>
        <v>0</v>
      </c>
      <c r="BF33" s="179">
        <f t="shared" si="28"/>
        <v>0</v>
      </c>
      <c r="BG33" s="179">
        <f t="shared" si="29"/>
        <v>0</v>
      </c>
      <c r="BH33" s="179">
        <f t="shared" si="30"/>
        <v>0</v>
      </c>
      <c r="BI33" s="179">
        <f t="shared" si="31"/>
        <v>0</v>
      </c>
      <c r="BJ33" s="180">
        <f t="shared" si="32"/>
        <v>0</v>
      </c>
      <c r="BK33" s="181">
        <f t="shared" si="33"/>
        <v>0</v>
      </c>
    </row>
    <row r="34">
      <c r="A34" s="115">
        <v>17.0</v>
      </c>
      <c r="B34" s="295"/>
      <c r="C34" s="117" t="str">
        <f>IF(B34&gt;1,VLOOKUP(B34,DB!$D$4:$E$800,2,0),"")</f>
        <v/>
      </c>
      <c r="D34" s="252"/>
      <c r="E34" s="119" t="b">
        <v>0</v>
      </c>
      <c r="F34" s="119"/>
      <c r="G34" s="120" t="b">
        <v>0</v>
      </c>
      <c r="H34" s="230"/>
      <c r="I34" s="122" t="str">
        <f>IF(K34&gt;1,VLOOKUP(K34,DB!$A$4:$B$500,2,0),"")</f>
        <v/>
      </c>
      <c r="J34" s="123" t="str">
        <f>IF(L34&gt;1,VLOOKUP(L34,DB!$A$4:$B$500,2,0),"")</f>
        <v/>
      </c>
      <c r="K34" s="167"/>
      <c r="L34" s="125"/>
      <c r="M34" s="115" t="str">
        <f>IF(B34&gt;1,VLOOKUP(B34,DB!$D$4:$F$800,3,0),"")</f>
        <v/>
      </c>
      <c r="N34" s="171"/>
      <c r="O34" s="128" t="str">
        <f t="shared" si="34"/>
        <v>RON</v>
      </c>
      <c r="Q34" s="64" t="str">
        <f t="shared" si="35"/>
        <v/>
      </c>
      <c r="R34" s="64" t="str">
        <f t="shared" si="36"/>
        <v>RON</v>
      </c>
      <c r="S34" s="64" t="str">
        <f t="shared" si="37"/>
        <v/>
      </c>
      <c r="T34" s="64" t="str">
        <f t="shared" si="38"/>
        <v/>
      </c>
      <c r="U34" s="64" t="str">
        <f t="shared" si="39"/>
        <v/>
      </c>
      <c r="V34" s="182" t="s">
        <v>1139</v>
      </c>
      <c r="W34" s="183" t="str">
        <f t="shared" si="5"/>
        <v/>
      </c>
      <c r="X34" s="184" t="str">
        <f t="shared" si="6"/>
        <v/>
      </c>
      <c r="Y34" s="185" t="str">
        <f t="shared" si="7"/>
        <v/>
      </c>
      <c r="Z34" s="104" t="b">
        <v>0</v>
      </c>
      <c r="AA34" s="64"/>
      <c r="AC34" s="133"/>
      <c r="AD34" s="133" t="str">
        <f t="shared" si="40"/>
        <v>-</v>
      </c>
      <c r="AE34" s="133" t="str">
        <f t="shared" si="41"/>
        <v>-</v>
      </c>
      <c r="AF34" s="134">
        <v>0.7090277777777778</v>
      </c>
      <c r="AG34" s="135">
        <v>0.75</v>
      </c>
      <c r="AH34" s="136">
        <f>COUNTIFS($AD$18:$AD$167,"&gt;17:00",$AD$18:$AD$167,"&lt;=18:00")</f>
        <v>0</v>
      </c>
      <c r="AI34" s="137">
        <f>COUNTIFS($AE$18:$AE$167,"&gt;17:00",$AE$18:$AE$167,"&lt;=18:00")</f>
        <v>0</v>
      </c>
      <c r="AJ34" s="138">
        <f t="shared" si="8"/>
        <v>0</v>
      </c>
      <c r="AM34" s="186">
        <f t="shared" ref="AM34:BJ34" si="42">SUM(AM17:AM33)</f>
        <v>0</v>
      </c>
      <c r="AN34" s="187">
        <f t="shared" si="42"/>
        <v>0</v>
      </c>
      <c r="AO34" s="187">
        <f t="shared" si="42"/>
        <v>0</v>
      </c>
      <c r="AP34" s="187">
        <f t="shared" si="42"/>
        <v>0</v>
      </c>
      <c r="AQ34" s="187">
        <f t="shared" si="42"/>
        <v>0</v>
      </c>
      <c r="AR34" s="187">
        <f t="shared" si="42"/>
        <v>0</v>
      </c>
      <c r="AS34" s="187">
        <f t="shared" si="42"/>
        <v>0</v>
      </c>
      <c r="AT34" s="187">
        <f t="shared" si="42"/>
        <v>0</v>
      </c>
      <c r="AU34" s="187">
        <f t="shared" si="42"/>
        <v>0</v>
      </c>
      <c r="AV34" s="187">
        <f t="shared" si="42"/>
        <v>0</v>
      </c>
      <c r="AW34" s="187">
        <f t="shared" si="42"/>
        <v>0</v>
      </c>
      <c r="AX34" s="187">
        <f t="shared" si="42"/>
        <v>0</v>
      </c>
      <c r="AY34" s="187">
        <f t="shared" si="42"/>
        <v>0</v>
      </c>
      <c r="AZ34" s="187">
        <f t="shared" si="42"/>
        <v>0</v>
      </c>
      <c r="BA34" s="187">
        <f t="shared" si="42"/>
        <v>0</v>
      </c>
      <c r="BB34" s="187">
        <f t="shared" si="42"/>
        <v>0</v>
      </c>
      <c r="BC34" s="187">
        <f t="shared" si="42"/>
        <v>0</v>
      </c>
      <c r="BD34" s="187">
        <f t="shared" si="42"/>
        <v>0</v>
      </c>
      <c r="BE34" s="187">
        <f t="shared" si="42"/>
        <v>0</v>
      </c>
      <c r="BF34" s="187">
        <f t="shared" si="42"/>
        <v>0</v>
      </c>
      <c r="BG34" s="187">
        <f t="shared" si="42"/>
        <v>0</v>
      </c>
      <c r="BH34" s="187">
        <f t="shared" si="42"/>
        <v>0</v>
      </c>
      <c r="BI34" s="187">
        <f t="shared" si="42"/>
        <v>0</v>
      </c>
      <c r="BJ34" s="188">
        <f t="shared" si="42"/>
        <v>0</v>
      </c>
    </row>
    <row r="35">
      <c r="A35" s="168">
        <v>18.0</v>
      </c>
      <c r="B35" s="298"/>
      <c r="C35" s="146" t="str">
        <f>IF(B35&gt;1,VLOOKUP(B35,DB!$D$4:$E$800,2,0),"")</f>
        <v/>
      </c>
      <c r="D35" s="259"/>
      <c r="E35" s="148" t="b">
        <v>0</v>
      </c>
      <c r="F35" s="149"/>
      <c r="G35" s="150" t="b">
        <v>0</v>
      </c>
      <c r="H35" s="228"/>
      <c r="I35" s="152" t="str">
        <f>IF(K35&gt;1,VLOOKUP(K35,DB!$A$4:$B$500,2,0),"")</f>
        <v/>
      </c>
      <c r="J35" s="153" t="str">
        <f>IF(L35&gt;1,VLOOKUP(L35,DB!$A$4:$B$500,2,0),"")</f>
        <v/>
      </c>
      <c r="K35" s="154"/>
      <c r="L35" s="172"/>
      <c r="M35" s="168" t="str">
        <f>IF(B35&gt;1,VLOOKUP(B35,DB!$D$4:$F$800,3,0),"")</f>
        <v/>
      </c>
      <c r="N35" s="170"/>
      <c r="O35" s="155" t="str">
        <f t="shared" si="34"/>
        <v>RON</v>
      </c>
      <c r="Q35" s="64" t="str">
        <f t="shared" si="35"/>
        <v/>
      </c>
      <c r="R35" s="64" t="str">
        <f t="shared" si="36"/>
        <v>RON</v>
      </c>
      <c r="S35" s="64" t="str">
        <f t="shared" si="37"/>
        <v/>
      </c>
      <c r="T35" s="64" t="str">
        <f t="shared" si="38"/>
        <v/>
      </c>
      <c r="U35" s="64" t="str">
        <f t="shared" si="39"/>
        <v/>
      </c>
      <c r="V35" s="158" t="s">
        <v>1148</v>
      </c>
      <c r="W35" s="159" t="str">
        <f t="shared" si="5"/>
        <v/>
      </c>
      <c r="X35" s="160" t="str">
        <f t="shared" si="6"/>
        <v/>
      </c>
      <c r="Y35" s="161" t="str">
        <f t="shared" si="7"/>
        <v/>
      </c>
      <c r="Z35" s="104" t="b">
        <v>0</v>
      </c>
      <c r="AA35" s="64"/>
      <c r="AC35" s="133"/>
      <c r="AD35" s="133" t="str">
        <f t="shared" si="40"/>
        <v>-</v>
      </c>
      <c r="AE35" s="133" t="str">
        <f t="shared" si="41"/>
        <v>-</v>
      </c>
      <c r="AF35" s="162">
        <v>0.7506944444444444</v>
      </c>
      <c r="AG35" s="163">
        <v>0.7916666666666666</v>
      </c>
      <c r="AH35" s="164">
        <f>COUNTIFS($AD$18:$AD$167,"&gt;18:00",$AD$18:$AD$167,"&lt;=19:00")</f>
        <v>0</v>
      </c>
      <c r="AI35" s="165">
        <f>COUNTIFS($AE$18:$AE$167,"&gt;18:00",$AE$18:$AE$167,"&lt;=19:00")</f>
        <v>0</v>
      </c>
      <c r="AJ35" s="109">
        <f t="shared" si="8"/>
        <v>0</v>
      </c>
    </row>
    <row r="36">
      <c r="A36" s="115">
        <v>19.0</v>
      </c>
      <c r="B36" s="297"/>
      <c r="C36" s="117" t="str">
        <f>IF(B36&gt;1,VLOOKUP(B36,DB!$D$4:$E$800,2,0),"")</f>
        <v/>
      </c>
      <c r="D36" s="252"/>
      <c r="E36" s="119" t="b">
        <v>0</v>
      </c>
      <c r="F36" s="119"/>
      <c r="G36" s="120" t="b">
        <v>0</v>
      </c>
      <c r="H36" s="230"/>
      <c r="I36" s="122" t="str">
        <f>IF(K36&gt;1,VLOOKUP(K36,DB!$A$4:$B$500,2,0),"")</f>
        <v/>
      </c>
      <c r="J36" s="123" t="str">
        <f>IF(L36&gt;1,VLOOKUP(L36,DB!$A$4:$B$500,2,0),"")</f>
        <v/>
      </c>
      <c r="K36" s="167"/>
      <c r="L36" s="125"/>
      <c r="M36" s="115" t="str">
        <f>IF(B36&gt;1,VLOOKUP(B36,DB!$D$4:$F$800,3,0),"")</f>
        <v/>
      </c>
      <c r="N36" s="171"/>
      <c r="O36" s="128" t="str">
        <f t="shared" si="34"/>
        <v>RON</v>
      </c>
      <c r="Q36" s="64" t="str">
        <f t="shared" si="35"/>
        <v/>
      </c>
      <c r="R36" s="64" t="str">
        <f t="shared" si="36"/>
        <v>RON</v>
      </c>
      <c r="S36" s="64" t="str">
        <f t="shared" si="37"/>
        <v/>
      </c>
      <c r="T36" s="64" t="str">
        <f t="shared" si="38"/>
        <v/>
      </c>
      <c r="U36" s="64" t="str">
        <f t="shared" si="39"/>
        <v/>
      </c>
      <c r="V36" s="129" t="s">
        <v>1140</v>
      </c>
      <c r="W36" s="130" t="str">
        <f t="shared" si="5"/>
        <v/>
      </c>
      <c r="X36" s="131" t="str">
        <f t="shared" si="6"/>
        <v/>
      </c>
      <c r="Y36" s="132" t="str">
        <f t="shared" si="7"/>
        <v/>
      </c>
      <c r="Z36" s="104" t="b">
        <v>0</v>
      </c>
      <c r="AA36" s="64"/>
      <c r="AC36" s="133"/>
      <c r="AD36" s="133" t="str">
        <f t="shared" si="40"/>
        <v>-</v>
      </c>
      <c r="AE36" s="133" t="str">
        <f t="shared" si="41"/>
        <v>-</v>
      </c>
      <c r="AF36" s="134">
        <v>0.7923611111111111</v>
      </c>
      <c r="AG36" s="135">
        <v>0.8333333333333334</v>
      </c>
      <c r="AH36" s="136">
        <f>COUNTIFS($AD$18:$AD$167,"&gt;19:00",$AD$18:$AD$167,"&lt;=20:00")</f>
        <v>0</v>
      </c>
      <c r="AI36" s="137">
        <f>COUNTIFS($AE$18:$AE$167,"&gt;19:00",$AE$18:$AE$167,"&lt;=20:00")</f>
        <v>0</v>
      </c>
      <c r="AJ36" s="138">
        <f t="shared" si="8"/>
        <v>0</v>
      </c>
    </row>
    <row r="37">
      <c r="A37" s="168">
        <v>20.0</v>
      </c>
      <c r="B37" s="298"/>
      <c r="C37" s="146" t="str">
        <f>IF(B37&gt;1,VLOOKUP(B37,DB!$D$4:$E$800,2,0),"")</f>
        <v/>
      </c>
      <c r="D37" s="259"/>
      <c r="E37" s="148" t="b">
        <v>0</v>
      </c>
      <c r="F37" s="148"/>
      <c r="G37" s="150" t="b">
        <v>0</v>
      </c>
      <c r="H37" s="228"/>
      <c r="I37" s="152" t="str">
        <f>IF(K37&gt;1,VLOOKUP(K37,DB!$A$4:$B$500,2,0),"")</f>
        <v/>
      </c>
      <c r="J37" s="153" t="str">
        <f>IF(L37&gt;1,VLOOKUP(L37,DB!$A$4:$B$500,2,0),"")</f>
        <v/>
      </c>
      <c r="K37" s="169"/>
      <c r="L37" s="150"/>
      <c r="M37" s="168" t="str">
        <f>IF(B37&gt;1,VLOOKUP(B37,DB!$D$4:$F$800,3,0),"")</f>
        <v/>
      </c>
      <c r="N37" s="170"/>
      <c r="O37" s="155" t="str">
        <f t="shared" si="34"/>
        <v>RON</v>
      </c>
      <c r="Q37" s="64" t="str">
        <f t="shared" si="35"/>
        <v/>
      </c>
      <c r="R37" s="64" t="str">
        <f t="shared" si="36"/>
        <v>RON</v>
      </c>
      <c r="S37" s="64" t="str">
        <f t="shared" si="37"/>
        <v/>
      </c>
      <c r="T37" s="64" t="str">
        <f t="shared" si="38"/>
        <v/>
      </c>
      <c r="U37" s="64" t="str">
        <f t="shared" si="39"/>
        <v/>
      </c>
      <c r="V37" s="158" t="s">
        <v>1141</v>
      </c>
      <c r="W37" s="159" t="str">
        <f t="shared" si="5"/>
        <v/>
      </c>
      <c r="X37" s="160" t="str">
        <f t="shared" si="6"/>
        <v/>
      </c>
      <c r="Y37" s="161" t="str">
        <f t="shared" si="7"/>
        <v/>
      </c>
      <c r="Z37" s="104" t="b">
        <v>0</v>
      </c>
      <c r="AA37" s="64"/>
      <c r="AC37" s="133"/>
      <c r="AD37" s="133" t="str">
        <f t="shared" si="40"/>
        <v>-</v>
      </c>
      <c r="AE37" s="133" t="str">
        <f t="shared" si="41"/>
        <v>-</v>
      </c>
      <c r="AF37" s="162">
        <v>0.8340277777777778</v>
      </c>
      <c r="AG37" s="163">
        <v>0.875</v>
      </c>
      <c r="AH37" s="164">
        <f>COUNTIFS($AD$18:$AD$167,"&gt;20:00",$AD$18:$AD$167,"&lt;=21:00")</f>
        <v>0</v>
      </c>
      <c r="AI37" s="165">
        <f>COUNTIFS($AE$18:$AE$167,"&gt;20:00",$AE$18:$AE$167,"&lt;=21:00")</f>
        <v>0</v>
      </c>
      <c r="AJ37" s="109">
        <f t="shared" si="8"/>
        <v>0</v>
      </c>
    </row>
    <row r="38">
      <c r="A38" s="115">
        <v>21.0</v>
      </c>
      <c r="B38" s="295"/>
      <c r="C38" s="117" t="str">
        <f>IF(B38&gt;1,VLOOKUP(B38,DB!$D$4:$E$800,2,0),"")</f>
        <v/>
      </c>
      <c r="D38" s="252"/>
      <c r="E38" s="119" t="b">
        <v>0</v>
      </c>
      <c r="F38" s="119"/>
      <c r="G38" s="120" t="b">
        <v>0</v>
      </c>
      <c r="H38" s="230"/>
      <c r="I38" s="122" t="str">
        <f>IF(K38&gt;1,VLOOKUP(K38,DB!$A$4:$B$500,2,0),"")</f>
        <v/>
      </c>
      <c r="J38" s="123" t="str">
        <f>IF(L38&gt;1,VLOOKUP(L38,DB!$A$4:$B$500,2,0),"")</f>
        <v/>
      </c>
      <c r="K38" s="124"/>
      <c r="L38" s="120"/>
      <c r="M38" s="115" t="str">
        <f>IF(B38&gt;1,VLOOKUP(B38,DB!$D$4:$F$800,3,0),"")</f>
        <v/>
      </c>
      <c r="N38" s="171"/>
      <c r="O38" s="128" t="str">
        <f t="shared" si="34"/>
        <v>RON</v>
      </c>
      <c r="Q38" s="64" t="str">
        <f t="shared" si="35"/>
        <v/>
      </c>
      <c r="R38" s="64" t="str">
        <f t="shared" si="36"/>
        <v>RON</v>
      </c>
      <c r="S38" s="64" t="str">
        <f t="shared" si="37"/>
        <v/>
      </c>
      <c r="T38" s="64" t="str">
        <f t="shared" si="38"/>
        <v/>
      </c>
      <c r="U38" s="64" t="str">
        <f t="shared" si="39"/>
        <v/>
      </c>
      <c r="V38" s="129" t="s">
        <v>1142</v>
      </c>
      <c r="W38" s="130" t="str">
        <f t="shared" si="5"/>
        <v/>
      </c>
      <c r="X38" s="131" t="str">
        <f t="shared" si="6"/>
        <v/>
      </c>
      <c r="Y38" s="132" t="str">
        <f t="shared" si="7"/>
        <v/>
      </c>
      <c r="Z38" s="104" t="b">
        <v>0</v>
      </c>
      <c r="AA38" s="64"/>
      <c r="AC38" s="133"/>
      <c r="AD38" s="133" t="str">
        <f t="shared" si="40"/>
        <v>-</v>
      </c>
      <c r="AE38" s="133" t="str">
        <f t="shared" si="41"/>
        <v>-</v>
      </c>
      <c r="AF38" s="134">
        <v>0.8756944444444444</v>
      </c>
      <c r="AG38" s="135">
        <v>0.9166666666666666</v>
      </c>
      <c r="AH38" s="136">
        <f>COUNTIFS($AD$18:$AD$167,"&gt;21:00",$AD$18:$AD$167,"&lt;=22:00")</f>
        <v>0</v>
      </c>
      <c r="AI38" s="137">
        <f>COUNTIFS($AE$18:$AE$167,"&gt;21:00",$AE$18:$AE$167,"&lt;=22:00")</f>
        <v>0</v>
      </c>
      <c r="AJ38" s="138">
        <f t="shared" si="8"/>
        <v>0</v>
      </c>
    </row>
    <row r="39">
      <c r="A39" s="168">
        <v>22.0</v>
      </c>
      <c r="B39" s="145"/>
      <c r="C39" s="146" t="str">
        <f>IF(B39&gt;1,VLOOKUP(B39,DB!$D$4:$E$800,2,0),"")</f>
        <v/>
      </c>
      <c r="D39" s="259"/>
      <c r="E39" s="189" t="b">
        <v>0</v>
      </c>
      <c r="F39" s="148"/>
      <c r="G39" s="190" t="b">
        <v>0</v>
      </c>
      <c r="H39" s="228"/>
      <c r="I39" s="152" t="str">
        <f>IF(K39&gt;1,VLOOKUP(K39,DB!$A$4:$B$500,2,0),"")</f>
        <v/>
      </c>
      <c r="J39" s="153" t="str">
        <f>IF(L39&gt;1,VLOOKUP(L39,DB!$A$4:$B$500,2,0),"")</f>
        <v/>
      </c>
      <c r="K39" s="169"/>
      <c r="L39" s="150"/>
      <c r="M39" s="168" t="str">
        <f>IF(B39&gt;1,VLOOKUP(B39,DB!$D$4:$F$800,3,0),"")</f>
        <v/>
      </c>
      <c r="N39" s="170"/>
      <c r="O39" s="155" t="str">
        <f t="shared" si="34"/>
        <v>RON</v>
      </c>
      <c r="Q39" s="64" t="str">
        <f t="shared" si="35"/>
        <v/>
      </c>
      <c r="R39" s="64" t="str">
        <f t="shared" si="36"/>
        <v>RON</v>
      </c>
      <c r="S39" s="64" t="str">
        <f t="shared" si="37"/>
        <v/>
      </c>
      <c r="T39" s="64" t="str">
        <f t="shared" si="38"/>
        <v/>
      </c>
      <c r="U39" s="64" t="str">
        <f t="shared" si="39"/>
        <v/>
      </c>
      <c r="V39" s="158" t="s">
        <v>1143</v>
      </c>
      <c r="W39" s="159" t="str">
        <f t="shared" si="5"/>
        <v/>
      </c>
      <c r="X39" s="160" t="str">
        <f t="shared" si="6"/>
        <v/>
      </c>
      <c r="Y39" s="161" t="str">
        <f t="shared" si="7"/>
        <v/>
      </c>
      <c r="Z39" s="104" t="b">
        <v>0</v>
      </c>
      <c r="AA39" s="64"/>
      <c r="AC39" s="133"/>
      <c r="AD39" s="133" t="str">
        <f t="shared" si="40"/>
        <v>-</v>
      </c>
      <c r="AE39" s="133" t="str">
        <f t="shared" si="41"/>
        <v>-</v>
      </c>
      <c r="AF39" s="162">
        <v>0.9173611111111111</v>
      </c>
      <c r="AG39" s="163">
        <v>0.9583333333333334</v>
      </c>
      <c r="AH39" s="164">
        <f>COUNTIFS($AD$18:$AD$167,"&gt;22:00",$AD$18:$AD$167,"&lt;=23:00")</f>
        <v>0</v>
      </c>
      <c r="AI39" s="165">
        <f>COUNTIFS($AE$18:$AE$167,"&gt;22:00",$AE$18:$AE$167,"&lt;=23:00")</f>
        <v>0</v>
      </c>
      <c r="AJ39" s="109">
        <f t="shared" si="8"/>
        <v>0</v>
      </c>
    </row>
    <row r="40">
      <c r="A40" s="115">
        <v>23.0</v>
      </c>
      <c r="B40" s="297"/>
      <c r="C40" s="117" t="str">
        <f>IF(B40&gt;1,VLOOKUP(B40,DB!$D$4:$E$800,2,0),"")</f>
        <v/>
      </c>
      <c r="D40" s="252"/>
      <c r="E40" s="191" t="b">
        <v>0</v>
      </c>
      <c r="F40" s="119"/>
      <c r="G40" s="192" t="b">
        <v>0</v>
      </c>
      <c r="H40" s="230"/>
      <c r="I40" s="122" t="str">
        <f>IF(K40&gt;1,VLOOKUP(K40,DB!$A$4:$B$500,2,0),"")</f>
        <v/>
      </c>
      <c r="J40" s="123" t="str">
        <f>IF(L40&gt;1,VLOOKUP(L40,DB!$A$4:$B$500,2,0),"")</f>
        <v/>
      </c>
      <c r="K40" s="124"/>
      <c r="L40" s="120"/>
      <c r="M40" s="115" t="str">
        <f>IF(B40&gt;1,VLOOKUP(B40,DB!$D$4:$F$800,3,0),"")</f>
        <v/>
      </c>
      <c r="N40" s="193"/>
      <c r="O40" s="128" t="str">
        <f t="shared" si="34"/>
        <v>RON</v>
      </c>
      <c r="Q40" s="64" t="str">
        <f t="shared" si="35"/>
        <v/>
      </c>
      <c r="R40" s="64" t="str">
        <f t="shared" si="36"/>
        <v>RON</v>
      </c>
      <c r="S40" s="64" t="str">
        <f t="shared" si="37"/>
        <v/>
      </c>
      <c r="T40" s="64" t="str">
        <f t="shared" si="38"/>
        <v/>
      </c>
      <c r="U40" s="64" t="str">
        <f t="shared" si="39"/>
        <v/>
      </c>
      <c r="V40" s="129" t="s">
        <v>1144</v>
      </c>
      <c r="W40" s="130" t="str">
        <f t="shared" si="5"/>
        <v/>
      </c>
      <c r="X40" s="131" t="str">
        <f t="shared" si="6"/>
        <v/>
      </c>
      <c r="Y40" s="132" t="str">
        <f t="shared" si="7"/>
        <v/>
      </c>
      <c r="Z40" s="104" t="b">
        <v>0</v>
      </c>
      <c r="AA40" s="64"/>
      <c r="AC40" s="133"/>
      <c r="AD40" s="133" t="str">
        <f t="shared" si="40"/>
        <v>-</v>
      </c>
      <c r="AE40" s="133" t="str">
        <f t="shared" si="41"/>
        <v>-</v>
      </c>
      <c r="AF40" s="194">
        <v>0.9590277777777778</v>
      </c>
      <c r="AG40" s="195">
        <v>0.0</v>
      </c>
      <c r="AH40" s="196">
        <f>COUNTIF($AD$18:$AD$167,"&gt;23:00")</f>
        <v>0</v>
      </c>
      <c r="AI40" s="197">
        <f>COUNTIF($AE$18:$AE$167,"&gt;23:00")</f>
        <v>0</v>
      </c>
      <c r="AJ40" s="198">
        <f t="shared" si="8"/>
        <v>0</v>
      </c>
    </row>
    <row r="41">
      <c r="A41" s="168">
        <v>24.0</v>
      </c>
      <c r="B41" s="298"/>
      <c r="C41" s="146" t="str">
        <f>IF(B41&gt;1,VLOOKUP(B41,DB!$D$4:$E$800,2,0),"")</f>
        <v/>
      </c>
      <c r="D41" s="259"/>
      <c r="E41" s="199" t="b">
        <v>0</v>
      </c>
      <c r="F41" s="148"/>
      <c r="G41" s="190" t="b">
        <v>0</v>
      </c>
      <c r="H41" s="228"/>
      <c r="I41" s="152" t="str">
        <f>IF(K41&gt;1,VLOOKUP(K41,DB!$A$4:$B$500,2,0),"")</f>
        <v/>
      </c>
      <c r="J41" s="153" t="str">
        <f>IF(L41&gt;1,VLOOKUP(L41,DB!$A$4:$B$500,2,0),"")</f>
        <v/>
      </c>
      <c r="K41" s="169"/>
      <c r="L41" s="150"/>
      <c r="M41" s="168" t="str">
        <f>IF(B41&gt;1,VLOOKUP(B41,DB!$D$4:$F$800,3,0),"")</f>
        <v/>
      </c>
      <c r="N41" s="200"/>
      <c r="O41" s="155" t="str">
        <f t="shared" si="34"/>
        <v>RON</v>
      </c>
      <c r="Q41" s="64" t="str">
        <f t="shared" si="35"/>
        <v/>
      </c>
      <c r="R41" s="64" t="str">
        <f t="shared" si="36"/>
        <v>RON</v>
      </c>
      <c r="S41" s="64" t="str">
        <f t="shared" si="37"/>
        <v/>
      </c>
      <c r="T41" s="64" t="str">
        <f t="shared" si="38"/>
        <v/>
      </c>
      <c r="U41" s="64" t="str">
        <f t="shared" si="39"/>
        <v/>
      </c>
      <c r="V41" s="158" t="s">
        <v>1145</v>
      </c>
      <c r="W41" s="159" t="str">
        <f t="shared" si="5"/>
        <v/>
      </c>
      <c r="X41" s="160" t="str">
        <f t="shared" si="6"/>
        <v/>
      </c>
      <c r="Y41" s="161" t="str">
        <f t="shared" si="7"/>
        <v/>
      </c>
      <c r="Z41" s="104" t="b">
        <v>0</v>
      </c>
      <c r="AA41" s="64"/>
      <c r="AC41" s="133"/>
      <c r="AD41" s="133" t="str">
        <f t="shared" si="40"/>
        <v>-</v>
      </c>
      <c r="AE41" s="133" t="str">
        <f t="shared" si="41"/>
        <v>-</v>
      </c>
      <c r="AF41" s="201" t="s">
        <v>1123</v>
      </c>
      <c r="AG41" s="202"/>
      <c r="AH41" s="203">
        <f t="shared" ref="AH41:AJ41" si="43">SUM(AH17:AH40)</f>
        <v>0</v>
      </c>
      <c r="AI41" s="204">
        <f t="shared" si="43"/>
        <v>0</v>
      </c>
      <c r="AJ41" s="204">
        <f t="shared" si="43"/>
        <v>0</v>
      </c>
    </row>
    <row r="42">
      <c r="A42" s="205">
        <v>25.0</v>
      </c>
      <c r="B42" s="297"/>
      <c r="C42" s="117" t="str">
        <f>IF(B42&gt;1,VLOOKUP(B42,DB!$D$4:$E$800,2,0),"")</f>
        <v/>
      </c>
      <c r="D42" s="252"/>
      <c r="E42" s="206" t="b">
        <v>0</v>
      </c>
      <c r="F42" s="119"/>
      <c r="G42" s="192" t="b">
        <v>0</v>
      </c>
      <c r="H42" s="230"/>
      <c r="I42" s="122" t="str">
        <f>IF(K42&gt;1,VLOOKUP(K42,DB!$A$4:$B$500,2,0),"")</f>
        <v/>
      </c>
      <c r="J42" s="123" t="str">
        <f>IF(L42&gt;1,VLOOKUP(L42,DB!$A$4:$B$500,2,0),"")</f>
        <v/>
      </c>
      <c r="K42" s="124"/>
      <c r="L42" s="120"/>
      <c r="M42" s="115" t="str">
        <f>IF(B42&gt;1,VLOOKUP(B42,DB!$D$4:$F$800,3,0),"")</f>
        <v/>
      </c>
      <c r="N42" s="193"/>
      <c r="O42" s="128" t="str">
        <f t="shared" si="34"/>
        <v>RON</v>
      </c>
      <c r="Q42" s="64" t="str">
        <f t="shared" si="35"/>
        <v/>
      </c>
      <c r="R42" s="64" t="str">
        <f t="shared" si="36"/>
        <v>RON</v>
      </c>
      <c r="S42" s="64" t="str">
        <f t="shared" si="37"/>
        <v/>
      </c>
      <c r="T42" s="64" t="str">
        <f t="shared" si="38"/>
        <v/>
      </c>
      <c r="U42" s="64" t="str">
        <f t="shared" si="39"/>
        <v/>
      </c>
      <c r="V42" s="129" t="s">
        <v>1146</v>
      </c>
      <c r="W42" s="130" t="str">
        <f t="shared" si="5"/>
        <v/>
      </c>
      <c r="X42" s="131" t="str">
        <f t="shared" si="6"/>
        <v/>
      </c>
      <c r="Y42" s="132" t="str">
        <f t="shared" si="7"/>
        <v/>
      </c>
      <c r="Z42" s="104" t="b">
        <v>0</v>
      </c>
      <c r="AA42" s="64"/>
      <c r="AC42" s="133"/>
      <c r="AD42" s="133" t="str">
        <f t="shared" si="40"/>
        <v>-</v>
      </c>
      <c r="AE42" s="133" t="str">
        <f t="shared" si="41"/>
        <v>-</v>
      </c>
      <c r="AF42" s="207" t="s">
        <v>1157</v>
      </c>
      <c r="AG42" s="208"/>
      <c r="AH42" s="209">
        <f t="shared" ref="AH42:AI42" si="44">COUNTIF(I18:I165,"SA*")</f>
        <v>0</v>
      </c>
      <c r="AI42" s="210">
        <f t="shared" si="44"/>
        <v>0</v>
      </c>
      <c r="AJ42" s="210">
        <f t="shared" ref="AJ42:AJ43" si="46">SUM(AH42:AI42)</f>
        <v>0</v>
      </c>
    </row>
    <row r="43">
      <c r="A43" s="168">
        <v>26.0</v>
      </c>
      <c r="B43" s="298"/>
      <c r="C43" s="146" t="str">
        <f>IF(B43&gt;1,VLOOKUP(B43,DB!$D$4:$E$800,2,0),"")</f>
        <v/>
      </c>
      <c r="D43" s="259"/>
      <c r="E43" s="199" t="b">
        <v>0</v>
      </c>
      <c r="F43" s="148"/>
      <c r="G43" s="190" t="b">
        <v>0</v>
      </c>
      <c r="H43" s="228"/>
      <c r="I43" s="152" t="str">
        <f>IF(K43&gt;1,VLOOKUP(K43,DB!$A$4:$B$500,2,0),"")</f>
        <v/>
      </c>
      <c r="J43" s="153" t="str">
        <f>IF(L43&gt;1,VLOOKUP(L43,DB!$A$4:$B$500,2,0),"")</f>
        <v/>
      </c>
      <c r="K43" s="169"/>
      <c r="L43" s="150"/>
      <c r="M43" s="168" t="str">
        <f>IF(B43&gt;1,VLOOKUP(B43,DB!$D$4:$F$800,3,0),"")</f>
        <v/>
      </c>
      <c r="N43" s="211"/>
      <c r="O43" s="155" t="str">
        <f t="shared" si="34"/>
        <v>RON</v>
      </c>
      <c r="Q43" s="64" t="str">
        <f t="shared" si="35"/>
        <v/>
      </c>
      <c r="R43" s="64" t="str">
        <f t="shared" si="36"/>
        <v>RON</v>
      </c>
      <c r="S43" s="64" t="str">
        <f t="shared" si="37"/>
        <v/>
      </c>
      <c r="T43" s="64" t="str">
        <f t="shared" si="38"/>
        <v/>
      </c>
      <c r="U43" s="64" t="str">
        <f t="shared" si="39"/>
        <v/>
      </c>
      <c r="V43" s="158" t="s">
        <v>1147</v>
      </c>
      <c r="W43" s="159" t="str">
        <f t="shared" si="5"/>
        <v/>
      </c>
      <c r="X43" s="160" t="str">
        <f t="shared" si="6"/>
        <v/>
      </c>
      <c r="Y43" s="161" t="str">
        <f t="shared" si="7"/>
        <v/>
      </c>
      <c r="Z43" s="104" t="b">
        <v>0</v>
      </c>
      <c r="AA43" s="64"/>
      <c r="AC43" s="133"/>
      <c r="AD43" s="133" t="str">
        <f t="shared" si="40"/>
        <v>-</v>
      </c>
      <c r="AE43" s="133" t="str">
        <f t="shared" si="41"/>
        <v>-</v>
      </c>
      <c r="AF43" s="212" t="s">
        <v>1158</v>
      </c>
      <c r="AG43" s="213"/>
      <c r="AH43" s="214">
        <f t="shared" ref="AH43:AI43" si="45">COUNTIF(I18:I165,"HGR")</f>
        <v>0</v>
      </c>
      <c r="AI43" s="215">
        <f t="shared" si="45"/>
        <v>0</v>
      </c>
      <c r="AJ43" s="215">
        <f t="shared" si="46"/>
        <v>0</v>
      </c>
    </row>
    <row r="44">
      <c r="A44" s="115">
        <v>27.0</v>
      </c>
      <c r="B44" s="297"/>
      <c r="C44" s="117" t="str">
        <f>IF(B44&gt;1,VLOOKUP(B44,DB!$D$4:$E$800,2,0),"")</f>
        <v/>
      </c>
      <c r="D44" s="252"/>
      <c r="E44" s="206" t="b">
        <v>0</v>
      </c>
      <c r="F44" s="119"/>
      <c r="G44" s="192" t="b">
        <v>0</v>
      </c>
      <c r="H44" s="230"/>
      <c r="I44" s="122" t="str">
        <f>IF(K44&gt;1,VLOOKUP(K44,DB!$A$4:$B$500,2,0),"")</f>
        <v/>
      </c>
      <c r="J44" s="123" t="str">
        <f>IF(L44&gt;1,VLOOKUP(L44,DB!$A$4:$B$500,2,0),"")</f>
        <v/>
      </c>
      <c r="K44" s="124"/>
      <c r="L44" s="120"/>
      <c r="M44" s="115" t="str">
        <f>IF(B44&gt;1,VLOOKUP(B44,DB!$D$4:$F$800,3,0),"")</f>
        <v/>
      </c>
      <c r="N44" s="193"/>
      <c r="O44" s="128" t="str">
        <f t="shared" si="34"/>
        <v>RON</v>
      </c>
      <c r="Q44" s="64" t="str">
        <f t="shared" si="35"/>
        <v/>
      </c>
      <c r="R44" s="64" t="str">
        <f t="shared" si="36"/>
        <v>RON</v>
      </c>
      <c r="S44" s="64" t="str">
        <f t="shared" si="37"/>
        <v/>
      </c>
      <c r="T44" s="64" t="str">
        <f t="shared" si="38"/>
        <v/>
      </c>
      <c r="U44" s="64" t="str">
        <f t="shared" si="39"/>
        <v/>
      </c>
      <c r="V44" s="129" t="s">
        <v>1149</v>
      </c>
      <c r="W44" s="130" t="str">
        <f t="shared" si="5"/>
        <v/>
      </c>
      <c r="X44" s="131" t="str">
        <f t="shared" si="6"/>
        <v/>
      </c>
      <c r="Y44" s="132" t="str">
        <f t="shared" si="7"/>
        <v/>
      </c>
      <c r="Z44" s="104" t="b">
        <v>0</v>
      </c>
      <c r="AA44" s="64"/>
      <c r="AC44" s="133"/>
      <c r="AD44" s="133" t="str">
        <f t="shared" si="40"/>
        <v>-</v>
      </c>
      <c r="AE44" s="133" t="str">
        <f t="shared" si="41"/>
        <v>-</v>
      </c>
    </row>
    <row r="45">
      <c r="A45" s="168">
        <v>28.0</v>
      </c>
      <c r="B45" s="298"/>
      <c r="C45" s="146" t="str">
        <f>IF(B45&gt;1,VLOOKUP(B45,DB!$D$4:$E$800,2,0),"")</f>
        <v/>
      </c>
      <c r="D45" s="259"/>
      <c r="E45" s="189" t="b">
        <v>0</v>
      </c>
      <c r="F45" s="148"/>
      <c r="G45" s="190" t="b">
        <v>0</v>
      </c>
      <c r="H45" s="228"/>
      <c r="I45" s="152" t="str">
        <f>IF(K45&gt;1,VLOOKUP(K45,DB!$A$4:$B$500,2,0),"")</f>
        <v/>
      </c>
      <c r="J45" s="153" t="str">
        <f>IF(L45&gt;1,VLOOKUP(L45,DB!$A$4:$B$500,2,0),"")</f>
        <v/>
      </c>
      <c r="K45" s="169"/>
      <c r="L45" s="150"/>
      <c r="M45" s="168" t="str">
        <f>IF(B45&gt;1,VLOOKUP(B45,DB!$D$4:$F$800,3,0),"")</f>
        <v/>
      </c>
      <c r="N45" s="211"/>
      <c r="O45" s="155" t="str">
        <f t="shared" si="34"/>
        <v>RON</v>
      </c>
      <c r="Q45" s="64" t="str">
        <f t="shared" si="35"/>
        <v/>
      </c>
      <c r="R45" s="64" t="str">
        <f t="shared" si="36"/>
        <v>RON</v>
      </c>
      <c r="S45" s="64" t="str">
        <f t="shared" si="37"/>
        <v/>
      </c>
      <c r="T45" s="64" t="str">
        <f t="shared" si="38"/>
        <v/>
      </c>
      <c r="U45" s="64" t="str">
        <f t="shared" si="39"/>
        <v/>
      </c>
      <c r="V45" s="158" t="s">
        <v>1150</v>
      </c>
      <c r="W45" s="159" t="str">
        <f t="shared" si="5"/>
        <v/>
      </c>
      <c r="X45" s="160" t="str">
        <f t="shared" si="6"/>
        <v/>
      </c>
      <c r="Y45" s="161" t="str">
        <f t="shared" si="7"/>
        <v/>
      </c>
      <c r="Z45" s="104" t="b">
        <v>0</v>
      </c>
      <c r="AA45" s="64"/>
      <c r="AC45" s="133"/>
      <c r="AD45" s="133" t="str">
        <f t="shared" si="40"/>
        <v>-</v>
      </c>
      <c r="AE45" s="133" t="str">
        <f t="shared" si="41"/>
        <v>-</v>
      </c>
    </row>
    <row r="46">
      <c r="A46" s="115">
        <v>29.0</v>
      </c>
      <c r="B46" s="297"/>
      <c r="C46" s="117" t="str">
        <f>IF(B46&gt;1,VLOOKUP(B46,DB!$D$4:$E$800,2,0),"")</f>
        <v/>
      </c>
      <c r="D46" s="252"/>
      <c r="E46" s="191" t="b">
        <v>0</v>
      </c>
      <c r="F46" s="119"/>
      <c r="G46" s="192" t="b">
        <v>0</v>
      </c>
      <c r="H46" s="230"/>
      <c r="I46" s="122" t="str">
        <f>IF(K46&gt;1,VLOOKUP(K46,DB!$A$4:$B$500,2,0),"")</f>
        <v/>
      </c>
      <c r="J46" s="123" t="str">
        <f>IF(L46&gt;1,VLOOKUP(L46,DB!$A$4:$B$500,2,0),"")</f>
        <v/>
      </c>
      <c r="K46" s="124"/>
      <c r="L46" s="120"/>
      <c r="M46" s="115" t="str">
        <f>IF(B46&gt;1,VLOOKUP(B46,DB!$D$4:$F$800,3,0),"")</f>
        <v/>
      </c>
      <c r="N46" s="193"/>
      <c r="O46" s="128" t="str">
        <f t="shared" si="34"/>
        <v>RON</v>
      </c>
      <c r="Q46" s="64" t="str">
        <f t="shared" si="35"/>
        <v/>
      </c>
      <c r="R46" s="64" t="str">
        <f t="shared" si="36"/>
        <v>RON</v>
      </c>
      <c r="S46" s="64" t="str">
        <f t="shared" si="37"/>
        <v/>
      </c>
      <c r="T46" s="64" t="str">
        <f t="shared" si="38"/>
        <v/>
      </c>
      <c r="U46" s="64" t="str">
        <f t="shared" si="39"/>
        <v/>
      </c>
      <c r="V46" s="129" t="s">
        <v>1156</v>
      </c>
      <c r="W46" s="130" t="str">
        <f t="shared" si="5"/>
        <v/>
      </c>
      <c r="X46" s="131" t="str">
        <f t="shared" si="6"/>
        <v/>
      </c>
      <c r="Y46" s="132" t="str">
        <f t="shared" si="7"/>
        <v/>
      </c>
      <c r="Z46" s="104" t="b">
        <v>0</v>
      </c>
      <c r="AA46" s="64"/>
      <c r="AC46" s="133"/>
      <c r="AD46" s="133" t="str">
        <f t="shared" si="40"/>
        <v>-</v>
      </c>
      <c r="AE46" s="133" t="str">
        <f t="shared" si="41"/>
        <v>-</v>
      </c>
    </row>
    <row r="47">
      <c r="A47" s="168">
        <v>30.0</v>
      </c>
      <c r="B47" s="298"/>
      <c r="C47" s="146" t="str">
        <f>IF(B47&gt;1,VLOOKUP(B47,DB!$D$4:$E$800,2,0),"")</f>
        <v/>
      </c>
      <c r="D47" s="259"/>
      <c r="E47" s="199" t="b">
        <v>0</v>
      </c>
      <c r="F47" s="148"/>
      <c r="G47" s="190" t="b">
        <v>0</v>
      </c>
      <c r="H47" s="228"/>
      <c r="I47" s="152" t="str">
        <f>IF(K47&gt;1,VLOOKUP(K47,DB!$A$4:$B$500,2,0),"")</f>
        <v/>
      </c>
      <c r="J47" s="153" t="str">
        <f>IF(L47&gt;1,VLOOKUP(L47,DB!$A$4:$B$500,2,0),"")</f>
        <v/>
      </c>
      <c r="K47" s="169"/>
      <c r="L47" s="150"/>
      <c r="M47" s="168" t="str">
        <f>IF(B47&gt;1,VLOOKUP(B47,DB!$D$4:$F$800,3,0),"")</f>
        <v/>
      </c>
      <c r="N47" s="200"/>
      <c r="O47" s="155" t="str">
        <f t="shared" si="34"/>
        <v>RON</v>
      </c>
      <c r="Q47" s="64" t="str">
        <f t="shared" si="35"/>
        <v/>
      </c>
      <c r="R47" s="64" t="str">
        <f t="shared" si="36"/>
        <v>RON</v>
      </c>
      <c r="S47" s="64" t="str">
        <f t="shared" si="37"/>
        <v/>
      </c>
      <c r="T47" s="64" t="str">
        <f t="shared" si="38"/>
        <v/>
      </c>
      <c r="U47" s="64" t="str">
        <f t="shared" si="39"/>
        <v/>
      </c>
      <c r="V47" s="158" t="s">
        <v>1151</v>
      </c>
      <c r="W47" s="159" t="str">
        <f t="shared" si="5"/>
        <v/>
      </c>
      <c r="X47" s="160" t="str">
        <f t="shared" si="6"/>
        <v/>
      </c>
      <c r="Y47" s="161" t="str">
        <f t="shared" si="7"/>
        <v/>
      </c>
      <c r="Z47" s="104" t="b">
        <v>0</v>
      </c>
      <c r="AA47" s="64"/>
      <c r="AC47" s="133"/>
      <c r="AD47" s="133" t="str">
        <f t="shared" si="40"/>
        <v>-</v>
      </c>
      <c r="AE47" s="133" t="str">
        <f t="shared" si="41"/>
        <v>-</v>
      </c>
    </row>
    <row r="48">
      <c r="A48" s="115">
        <v>31.0</v>
      </c>
      <c r="B48" s="297"/>
      <c r="C48" s="117" t="str">
        <f>IF(B48&gt;1,VLOOKUP(B48,DB!$D$4:$E$800,2,0),"")</f>
        <v/>
      </c>
      <c r="D48" s="252"/>
      <c r="E48" s="206" t="b">
        <v>0</v>
      </c>
      <c r="F48" s="119"/>
      <c r="G48" s="192" t="b">
        <v>0</v>
      </c>
      <c r="H48" s="230"/>
      <c r="I48" s="122" t="str">
        <f>IF(K48&gt;1,VLOOKUP(K48,DB!$A$4:$B$500,2,0),"")</f>
        <v/>
      </c>
      <c r="J48" s="123" t="str">
        <f>IF(L48&gt;1,VLOOKUP(L48,DB!$A$4:$B$500,2,0),"")</f>
        <v/>
      </c>
      <c r="K48" s="124"/>
      <c r="L48" s="120"/>
      <c r="M48" s="115" t="str">
        <f>IF(B48&gt;1,VLOOKUP(B48,DB!$D$4:$F$800,3,0),"")</f>
        <v/>
      </c>
      <c r="N48" s="220"/>
      <c r="O48" s="128" t="str">
        <f t="shared" si="34"/>
        <v>RON</v>
      </c>
      <c r="Q48" s="64" t="str">
        <f t="shared" si="35"/>
        <v/>
      </c>
      <c r="R48" s="64" t="str">
        <f t="shared" si="36"/>
        <v>RON</v>
      </c>
      <c r="S48" s="64" t="str">
        <f t="shared" si="37"/>
        <v/>
      </c>
      <c r="T48" s="64" t="str">
        <f t="shared" si="38"/>
        <v/>
      </c>
      <c r="U48" s="64" t="str">
        <f t="shared" si="39"/>
        <v/>
      </c>
      <c r="V48" s="129" t="s">
        <v>1161</v>
      </c>
      <c r="W48" s="130" t="str">
        <f t="shared" si="5"/>
        <v/>
      </c>
      <c r="X48" s="131" t="str">
        <f t="shared" si="6"/>
        <v/>
      </c>
      <c r="Y48" s="132" t="str">
        <f t="shared" si="7"/>
        <v/>
      </c>
      <c r="Z48" s="104" t="b">
        <v>0</v>
      </c>
      <c r="AA48" s="64"/>
      <c r="AC48" s="133"/>
      <c r="AD48" s="133" t="str">
        <f t="shared" si="40"/>
        <v>-</v>
      </c>
      <c r="AE48" s="133" t="str">
        <f t="shared" si="41"/>
        <v>-</v>
      </c>
    </row>
    <row r="49">
      <c r="A49" s="168">
        <v>32.0</v>
      </c>
      <c r="B49" s="146"/>
      <c r="C49" s="146" t="str">
        <f>IF(B49&gt;1,VLOOKUP(B49,DB!$D$4:$E$800,2,0),"")</f>
        <v/>
      </c>
      <c r="D49" s="259"/>
      <c r="E49" s="199" t="b">
        <v>0</v>
      </c>
      <c r="F49" s="148"/>
      <c r="G49" s="190" t="b">
        <v>0</v>
      </c>
      <c r="H49" s="300"/>
      <c r="I49" s="152" t="str">
        <f>IF(K49&gt;1,VLOOKUP(K49,DB!$A$4:$B$500,2,0),"")</f>
        <v/>
      </c>
      <c r="J49" s="153" t="str">
        <f>IF(L49&gt;1,VLOOKUP(L49,DB!$A$4:$B$500,2,0),"")</f>
        <v/>
      </c>
      <c r="K49" s="169"/>
      <c r="L49" s="150"/>
      <c r="M49" s="168" t="str">
        <f>IF(B49&gt;1,VLOOKUP(B49,DB!$D$4:$F$800,3,0),"")</f>
        <v/>
      </c>
      <c r="N49" s="211"/>
      <c r="O49" s="155" t="str">
        <f t="shared" si="34"/>
        <v>RON</v>
      </c>
      <c r="Q49" s="64" t="str">
        <f t="shared" si="35"/>
        <v/>
      </c>
      <c r="R49" s="64" t="str">
        <f t="shared" si="36"/>
        <v>RON</v>
      </c>
      <c r="S49" s="64" t="str">
        <f t="shared" si="37"/>
        <v/>
      </c>
      <c r="T49" s="64" t="str">
        <f t="shared" si="38"/>
        <v/>
      </c>
      <c r="U49" s="64" t="str">
        <f t="shared" si="39"/>
        <v/>
      </c>
      <c r="V49" s="158" t="s">
        <v>1152</v>
      </c>
      <c r="W49" s="159" t="str">
        <f t="shared" si="5"/>
        <v/>
      </c>
      <c r="X49" s="160" t="str">
        <f t="shared" si="6"/>
        <v/>
      </c>
      <c r="Y49" s="161" t="str">
        <f t="shared" si="7"/>
        <v/>
      </c>
      <c r="Z49" s="104" t="b">
        <v>0</v>
      </c>
      <c r="AA49" s="64"/>
      <c r="AC49" s="133"/>
      <c r="AD49" s="133" t="str">
        <f t="shared" si="40"/>
        <v>-</v>
      </c>
      <c r="AE49" s="133" t="str">
        <f t="shared" si="41"/>
        <v>-</v>
      </c>
    </row>
    <row r="50">
      <c r="A50" s="115">
        <v>33.0</v>
      </c>
      <c r="B50" s="117"/>
      <c r="C50" s="117" t="str">
        <f>IF(B50&gt;1,VLOOKUP(B50,DB!$D$4:$E$800,2,0),"")</f>
        <v/>
      </c>
      <c r="D50" s="252"/>
      <c r="E50" s="206" t="b">
        <v>0</v>
      </c>
      <c r="F50" s="119"/>
      <c r="G50" s="192" t="b">
        <v>0</v>
      </c>
      <c r="H50" s="299"/>
      <c r="I50" s="122" t="str">
        <f>IF(K50&gt;1,VLOOKUP(K50,DB!$A$4:$B$500,2,0),"")</f>
        <v/>
      </c>
      <c r="J50" s="123" t="str">
        <f>IF(L50&gt;1,VLOOKUP(L50,DB!$A$4:$B$500,2,0),"")</f>
        <v/>
      </c>
      <c r="K50" s="124"/>
      <c r="L50" s="120"/>
      <c r="M50" s="115" t="str">
        <f>IF(B50&gt;1,VLOOKUP(B50,DB!$D$4:$F$800,3,0),"")</f>
        <v/>
      </c>
      <c r="N50" s="220"/>
      <c r="O50" s="128" t="str">
        <f t="shared" si="34"/>
        <v>RON</v>
      </c>
      <c r="Q50" s="64" t="str">
        <f t="shared" si="35"/>
        <v/>
      </c>
      <c r="R50" s="64" t="str">
        <f t="shared" si="36"/>
        <v>RON</v>
      </c>
      <c r="S50" s="64" t="str">
        <f t="shared" si="37"/>
        <v/>
      </c>
      <c r="T50" s="64" t="str">
        <f t="shared" si="38"/>
        <v/>
      </c>
      <c r="U50" s="64" t="str">
        <f t="shared" si="39"/>
        <v/>
      </c>
      <c r="V50" s="129" t="s">
        <v>1154</v>
      </c>
      <c r="W50" s="130" t="str">
        <f t="shared" si="5"/>
        <v/>
      </c>
      <c r="X50" s="131" t="str">
        <f t="shared" si="6"/>
        <v/>
      </c>
      <c r="Y50" s="132" t="str">
        <f t="shared" si="7"/>
        <v/>
      </c>
      <c r="Z50" s="104" t="b">
        <v>0</v>
      </c>
      <c r="AA50" s="64"/>
      <c r="AC50" s="133"/>
      <c r="AD50" s="133" t="str">
        <f t="shared" si="40"/>
        <v>-</v>
      </c>
      <c r="AE50" s="133" t="str">
        <f t="shared" si="41"/>
        <v>-</v>
      </c>
    </row>
    <row r="51">
      <c r="A51" s="168">
        <v>34.0</v>
      </c>
      <c r="B51" s="146"/>
      <c r="C51" s="146" t="str">
        <f>IF(B51&gt;1,VLOOKUP(B51,DB!$D$4:$E$800,2,0),"")</f>
        <v/>
      </c>
      <c r="D51" s="259"/>
      <c r="E51" s="199" t="b">
        <v>0</v>
      </c>
      <c r="F51" s="148"/>
      <c r="G51" s="190" t="b">
        <v>0</v>
      </c>
      <c r="H51" s="300"/>
      <c r="I51" s="152" t="str">
        <f>IF(K51&gt;1,VLOOKUP(K51,DB!$A$4:$B$500,2,0),"")</f>
        <v/>
      </c>
      <c r="J51" s="153" t="str">
        <f>IF(L51&gt;1,VLOOKUP(L51,DB!$A$4:$B$500,2,0),"")</f>
        <v/>
      </c>
      <c r="K51" s="169"/>
      <c r="L51" s="150"/>
      <c r="M51" s="168" t="str">
        <f>IF(B51&gt;1,VLOOKUP(B51,DB!$D$4:$F$800,3,0),"")</f>
        <v/>
      </c>
      <c r="N51" s="200"/>
      <c r="O51" s="155" t="str">
        <f t="shared" si="34"/>
        <v>RON</v>
      </c>
      <c r="Q51" s="64" t="str">
        <f t="shared" si="35"/>
        <v/>
      </c>
      <c r="R51" s="64" t="str">
        <f t="shared" si="36"/>
        <v>RON</v>
      </c>
      <c r="S51" s="64" t="str">
        <f t="shared" si="37"/>
        <v/>
      </c>
      <c r="T51" s="64" t="str">
        <f t="shared" si="38"/>
        <v/>
      </c>
      <c r="U51" s="64" t="str">
        <f t="shared" si="39"/>
        <v/>
      </c>
      <c r="V51" s="158" t="s">
        <v>1159</v>
      </c>
      <c r="W51" s="159" t="str">
        <f t="shared" si="5"/>
        <v/>
      </c>
      <c r="X51" s="160" t="str">
        <f t="shared" si="6"/>
        <v/>
      </c>
      <c r="Y51" s="161" t="str">
        <f t="shared" si="7"/>
        <v/>
      </c>
      <c r="Z51" s="104" t="b">
        <v>0</v>
      </c>
      <c r="AA51" s="64"/>
      <c r="AC51" s="133"/>
      <c r="AD51" s="133" t="str">
        <f t="shared" si="40"/>
        <v>-</v>
      </c>
      <c r="AE51" s="133" t="str">
        <f t="shared" si="41"/>
        <v>-</v>
      </c>
    </row>
    <row r="52">
      <c r="A52" s="115">
        <v>35.0</v>
      </c>
      <c r="B52" s="117"/>
      <c r="C52" s="117" t="str">
        <f>IF(B52&gt;1,VLOOKUP(B52,DB!$D$4:$E$800,2,0),"")</f>
        <v/>
      </c>
      <c r="D52" s="252"/>
      <c r="E52" s="206" t="b">
        <v>0</v>
      </c>
      <c r="F52" s="119"/>
      <c r="G52" s="192" t="b">
        <v>0</v>
      </c>
      <c r="H52" s="299"/>
      <c r="I52" s="122" t="str">
        <f>IF(K52&gt;1,VLOOKUP(K52,DB!$A$4:$B$500,2,0),"")</f>
        <v/>
      </c>
      <c r="J52" s="123" t="str">
        <f>IF(L52&gt;1,VLOOKUP(L52,DB!$A$4:$B$500,2,0),"")</f>
        <v/>
      </c>
      <c r="K52" s="124"/>
      <c r="L52" s="120"/>
      <c r="M52" s="115" t="str">
        <f>IF(B52&gt;1,VLOOKUP(B52,DB!$D$4:$F$800,3,0),"")</f>
        <v/>
      </c>
      <c r="N52" s="220"/>
      <c r="O52" s="128" t="str">
        <f t="shared" si="34"/>
        <v>RON</v>
      </c>
      <c r="Q52" s="64" t="str">
        <f t="shared" si="35"/>
        <v/>
      </c>
      <c r="R52" s="64" t="str">
        <f t="shared" si="36"/>
        <v>RON</v>
      </c>
      <c r="S52" s="64" t="str">
        <f t="shared" si="37"/>
        <v/>
      </c>
      <c r="T52" s="64" t="str">
        <f t="shared" si="38"/>
        <v/>
      </c>
      <c r="U52" s="64" t="str">
        <f t="shared" si="39"/>
        <v/>
      </c>
      <c r="V52" s="129" t="s">
        <v>1155</v>
      </c>
      <c r="W52" s="130" t="str">
        <f t="shared" si="5"/>
        <v/>
      </c>
      <c r="X52" s="131" t="str">
        <f t="shared" si="6"/>
        <v/>
      </c>
      <c r="Y52" s="132" t="str">
        <f t="shared" si="7"/>
        <v/>
      </c>
      <c r="Z52" s="104" t="b">
        <v>0</v>
      </c>
      <c r="AA52" s="64"/>
      <c r="AC52" s="133"/>
      <c r="AD52" s="133" t="str">
        <f t="shared" si="40"/>
        <v>-</v>
      </c>
      <c r="AE52" s="133" t="str">
        <f t="shared" si="41"/>
        <v>-</v>
      </c>
    </row>
    <row r="53">
      <c r="A53" s="168">
        <v>36.0</v>
      </c>
      <c r="B53" s="146"/>
      <c r="C53" s="146" t="str">
        <f>IF(B53&gt;1,VLOOKUP(B53,DB!$D$4:$E$800,2,0),"")</f>
        <v/>
      </c>
      <c r="D53" s="259"/>
      <c r="E53" s="199" t="b">
        <v>0</v>
      </c>
      <c r="F53" s="148"/>
      <c r="G53" s="190" t="b">
        <v>0</v>
      </c>
      <c r="H53" s="300"/>
      <c r="I53" s="152" t="str">
        <f>IF(K53&gt;1,VLOOKUP(K53,DB!$A$4:$B$500,2,0),"")</f>
        <v/>
      </c>
      <c r="J53" s="153" t="str">
        <f>IF(L53&gt;1,VLOOKUP(L53,DB!$A$4:$B$500,2,0),"")</f>
        <v/>
      </c>
      <c r="K53" s="169"/>
      <c r="L53" s="150"/>
      <c r="M53" s="168" t="str">
        <f>IF(B53&gt;1,VLOOKUP(B53,DB!$D$4:$F$800,3,0),"")</f>
        <v/>
      </c>
      <c r="N53" s="200"/>
      <c r="O53" s="155" t="str">
        <f t="shared" si="34"/>
        <v>RON</v>
      </c>
      <c r="Q53" s="64" t="str">
        <f t="shared" si="35"/>
        <v/>
      </c>
      <c r="R53" s="64" t="str">
        <f t="shared" si="36"/>
        <v>RON</v>
      </c>
      <c r="S53" s="64" t="str">
        <f t="shared" si="37"/>
        <v/>
      </c>
      <c r="T53" s="64" t="str">
        <f t="shared" si="38"/>
        <v/>
      </c>
      <c r="U53" s="64" t="str">
        <f t="shared" si="39"/>
        <v/>
      </c>
      <c r="V53" s="158" t="s">
        <v>1163</v>
      </c>
      <c r="W53" s="159" t="str">
        <f t="shared" si="5"/>
        <v/>
      </c>
      <c r="X53" s="160" t="str">
        <f t="shared" si="6"/>
        <v/>
      </c>
      <c r="Y53" s="161" t="str">
        <f t="shared" si="7"/>
        <v/>
      </c>
      <c r="Z53" s="104" t="b">
        <v>0</v>
      </c>
      <c r="AA53" s="64"/>
      <c r="AC53" s="133"/>
      <c r="AD53" s="133" t="str">
        <f t="shared" si="40"/>
        <v>-</v>
      </c>
      <c r="AE53" s="133" t="str">
        <f t="shared" si="41"/>
        <v>-</v>
      </c>
    </row>
    <row r="54">
      <c r="A54" s="115">
        <v>37.0</v>
      </c>
      <c r="B54" s="117"/>
      <c r="C54" s="117" t="str">
        <f>IF(B54&gt;1,VLOOKUP(B54,DB!$D$4:$E$800,2,0),"")</f>
        <v/>
      </c>
      <c r="D54" s="252"/>
      <c r="E54" s="206" t="b">
        <v>0</v>
      </c>
      <c r="F54" s="119"/>
      <c r="G54" s="192" t="b">
        <v>0</v>
      </c>
      <c r="H54" s="299"/>
      <c r="I54" s="122" t="str">
        <f>IF(K54&gt;1,VLOOKUP(K54,DB!$A$4:$B$500,2,0),"")</f>
        <v/>
      </c>
      <c r="J54" s="123" t="str">
        <f>IF(L54&gt;1,VLOOKUP(L54,DB!$A$4:$B$500,2,0),"")</f>
        <v/>
      </c>
      <c r="K54" s="124"/>
      <c r="L54" s="120"/>
      <c r="M54" s="115" t="str">
        <f>IF(B54&gt;1,VLOOKUP(B54,DB!$D$4:$F$800,3,0),"")</f>
        <v/>
      </c>
      <c r="N54" s="193"/>
      <c r="O54" s="128" t="str">
        <f t="shared" si="34"/>
        <v>RON</v>
      </c>
      <c r="Q54" s="64" t="str">
        <f t="shared" si="35"/>
        <v/>
      </c>
      <c r="R54" s="64" t="str">
        <f t="shared" si="36"/>
        <v>RON</v>
      </c>
      <c r="S54" s="64" t="str">
        <f t="shared" si="37"/>
        <v/>
      </c>
      <c r="T54" s="64" t="str">
        <f t="shared" si="38"/>
        <v/>
      </c>
      <c r="U54" s="64" t="str">
        <f t="shared" si="39"/>
        <v/>
      </c>
      <c r="V54" s="129" t="s">
        <v>1164</v>
      </c>
      <c r="W54" s="130" t="str">
        <f t="shared" si="5"/>
        <v/>
      </c>
      <c r="X54" s="131" t="str">
        <f t="shared" si="6"/>
        <v/>
      </c>
      <c r="Y54" s="132" t="str">
        <f t="shared" si="7"/>
        <v/>
      </c>
      <c r="Z54" s="104" t="b">
        <v>0</v>
      </c>
      <c r="AA54" s="64"/>
      <c r="AC54" s="133"/>
      <c r="AD54" s="133" t="str">
        <f t="shared" si="40"/>
        <v>-</v>
      </c>
      <c r="AE54" s="133" t="str">
        <f t="shared" si="41"/>
        <v>-</v>
      </c>
    </row>
    <row r="55">
      <c r="A55" s="168">
        <v>38.0</v>
      </c>
      <c r="B55" s="146"/>
      <c r="C55" s="146" t="str">
        <f>IF(B55&gt;1,VLOOKUP(B55,DB!$D$4:$E$800,2,0),"")</f>
        <v/>
      </c>
      <c r="D55" s="259"/>
      <c r="E55" s="199" t="b">
        <v>0</v>
      </c>
      <c r="F55" s="148"/>
      <c r="G55" s="190" t="b">
        <v>0</v>
      </c>
      <c r="H55" s="300"/>
      <c r="I55" s="152" t="str">
        <f>IF(K55&gt;1,VLOOKUP(K55,DB!$A$4:$B$500,2,0),"")</f>
        <v/>
      </c>
      <c r="J55" s="153" t="str">
        <f>IF(L55&gt;1,VLOOKUP(L55,DB!$A$4:$B$500,2,0),"")</f>
        <v/>
      </c>
      <c r="K55" s="169"/>
      <c r="L55" s="150"/>
      <c r="M55" s="168" t="str">
        <f>IF(B55&gt;1,VLOOKUP(B55,DB!$D$4:$F$800,3,0),"")</f>
        <v/>
      </c>
      <c r="N55" s="200"/>
      <c r="O55" s="155" t="str">
        <f t="shared" si="34"/>
        <v>RON</v>
      </c>
      <c r="Q55" s="64" t="str">
        <f t="shared" si="35"/>
        <v/>
      </c>
      <c r="R55" s="64" t="str">
        <f t="shared" si="36"/>
        <v>RON</v>
      </c>
      <c r="S55" s="64" t="str">
        <f t="shared" si="37"/>
        <v/>
      </c>
      <c r="T55" s="64" t="str">
        <f t="shared" si="38"/>
        <v/>
      </c>
      <c r="U55" s="64" t="str">
        <f t="shared" si="39"/>
        <v/>
      </c>
      <c r="V55" s="158" t="s">
        <v>1165</v>
      </c>
      <c r="W55" s="159" t="str">
        <f t="shared" si="5"/>
        <v/>
      </c>
      <c r="X55" s="160" t="str">
        <f t="shared" si="6"/>
        <v/>
      </c>
      <c r="Y55" s="161" t="str">
        <f t="shared" si="7"/>
        <v/>
      </c>
      <c r="Z55" s="104" t="b">
        <v>0</v>
      </c>
      <c r="AA55" s="64"/>
      <c r="AC55" s="133"/>
      <c r="AD55" s="133" t="str">
        <f t="shared" si="40"/>
        <v>-</v>
      </c>
      <c r="AE55" s="133" t="str">
        <f t="shared" si="41"/>
        <v>-</v>
      </c>
      <c r="AF55" s="4"/>
    </row>
    <row r="56">
      <c r="A56" s="115">
        <v>39.0</v>
      </c>
      <c r="B56" s="117"/>
      <c r="C56" s="117" t="str">
        <f>IF(B56&gt;1,VLOOKUP(B56,DB!$D$4:$E$800,2,0),"")</f>
        <v/>
      </c>
      <c r="D56" s="252"/>
      <c r="E56" s="206" t="b">
        <v>0</v>
      </c>
      <c r="F56" s="119"/>
      <c r="G56" s="192" t="b">
        <v>0</v>
      </c>
      <c r="H56" s="299"/>
      <c r="I56" s="122" t="str">
        <f>IF(K56&gt;1,VLOOKUP(K56,DB!$A$4:$B$500,2,0),"")</f>
        <v/>
      </c>
      <c r="J56" s="123" t="str">
        <f>IF(L56&gt;1,VLOOKUP(L56,DB!$A$4:$B$500,2,0),"")</f>
        <v/>
      </c>
      <c r="K56" s="124"/>
      <c r="L56" s="120"/>
      <c r="M56" s="115" t="str">
        <f>IF(B56&gt;1,VLOOKUP(B56,DB!$D$4:$F$800,3,0),"")</f>
        <v/>
      </c>
      <c r="N56" s="193"/>
      <c r="O56" s="128" t="str">
        <f t="shared" si="34"/>
        <v>RON</v>
      </c>
      <c r="Q56" s="64" t="str">
        <f t="shared" si="35"/>
        <v/>
      </c>
      <c r="R56" s="64" t="str">
        <f t="shared" si="36"/>
        <v>RON</v>
      </c>
      <c r="S56" s="64" t="str">
        <f t="shared" si="37"/>
        <v/>
      </c>
      <c r="T56" s="64" t="str">
        <f t="shared" si="38"/>
        <v/>
      </c>
      <c r="U56" s="64" t="str">
        <f t="shared" si="39"/>
        <v/>
      </c>
      <c r="V56" s="129" t="s">
        <v>1166</v>
      </c>
      <c r="W56" s="130" t="str">
        <f t="shared" si="5"/>
        <v/>
      </c>
      <c r="X56" s="131" t="str">
        <f t="shared" si="6"/>
        <v/>
      </c>
      <c r="Y56" s="132" t="str">
        <f t="shared" si="7"/>
        <v/>
      </c>
      <c r="Z56" s="104" t="b">
        <v>0</v>
      </c>
      <c r="AA56" s="64"/>
      <c r="AC56" s="133"/>
      <c r="AD56" s="133" t="str">
        <f t="shared" si="40"/>
        <v>-</v>
      </c>
      <c r="AE56" s="133" t="str">
        <f t="shared" si="41"/>
        <v>-</v>
      </c>
      <c r="AF56" s="4"/>
    </row>
    <row r="57">
      <c r="A57" s="168">
        <v>40.0</v>
      </c>
      <c r="B57" s="146"/>
      <c r="C57" s="146" t="str">
        <f>IF(B57&gt;1,VLOOKUP(B57,DB!$D$4:$E$800,2,0),"")</f>
        <v/>
      </c>
      <c r="D57" s="259"/>
      <c r="E57" s="199" t="b">
        <v>0</v>
      </c>
      <c r="F57" s="148"/>
      <c r="G57" s="190" t="b">
        <v>0</v>
      </c>
      <c r="H57" s="300"/>
      <c r="I57" s="152" t="str">
        <f>IF(K57&gt;1,VLOOKUP(K57,DB!$A$4:$B$500,2,0),"")</f>
        <v/>
      </c>
      <c r="J57" s="153" t="str">
        <f>IF(L57&gt;1,VLOOKUP(L57,DB!$A$4:$B$500,2,0),"")</f>
        <v/>
      </c>
      <c r="K57" s="169"/>
      <c r="L57" s="150"/>
      <c r="M57" s="168" t="str">
        <f>IF(B57&gt;1,VLOOKUP(B57,DB!$D$4:$F$800,3,0),"")</f>
        <v/>
      </c>
      <c r="N57" s="200"/>
      <c r="O57" s="155" t="str">
        <f t="shared" si="34"/>
        <v>RON</v>
      </c>
      <c r="Q57" s="64" t="str">
        <f t="shared" si="35"/>
        <v/>
      </c>
      <c r="R57" s="64" t="str">
        <f t="shared" si="36"/>
        <v>RON</v>
      </c>
      <c r="S57" s="64" t="str">
        <f t="shared" si="37"/>
        <v/>
      </c>
      <c r="T57" s="64" t="str">
        <f t="shared" si="38"/>
        <v/>
      </c>
      <c r="U57" s="64" t="str">
        <f t="shared" si="39"/>
        <v/>
      </c>
      <c r="V57" s="158" t="s">
        <v>1169</v>
      </c>
      <c r="W57" s="159" t="str">
        <f t="shared" si="5"/>
        <v/>
      </c>
      <c r="X57" s="160" t="str">
        <f t="shared" si="6"/>
        <v/>
      </c>
      <c r="Y57" s="161" t="str">
        <f t="shared" si="7"/>
        <v/>
      </c>
      <c r="Z57" s="104" t="b">
        <v>0</v>
      </c>
      <c r="AA57" s="64"/>
      <c r="AC57" s="133"/>
      <c r="AD57" s="133" t="str">
        <f t="shared" si="40"/>
        <v>-</v>
      </c>
      <c r="AE57" s="133" t="str">
        <f t="shared" si="41"/>
        <v>-</v>
      </c>
      <c r="AF57" s="4"/>
    </row>
    <row r="58">
      <c r="A58" s="115">
        <v>41.0</v>
      </c>
      <c r="B58" s="115"/>
      <c r="C58" s="117" t="str">
        <f>IF(B58&gt;1,VLOOKUP(B58,DB!$D$4:$E$800,2,0),"")</f>
        <v/>
      </c>
      <c r="D58" s="252"/>
      <c r="E58" s="224" t="b">
        <v>0</v>
      </c>
      <c r="F58" s="119"/>
      <c r="G58" s="120" t="b">
        <v>0</v>
      </c>
      <c r="H58" s="230"/>
      <c r="I58" s="122" t="str">
        <f>IF(K58&gt;1,VLOOKUP(K58,DB!$A$4:$B$500,2,0),"")</f>
        <v/>
      </c>
      <c r="J58" s="123" t="str">
        <f>IF(L58&gt;1,VLOOKUP(L58,DB!$A$4:$B$500,2,0),"")</f>
        <v/>
      </c>
      <c r="K58" s="124"/>
      <c r="L58" s="120"/>
      <c r="M58" s="115" t="str">
        <f>IF(B58&gt;1,VLOOKUP(B58,DB!$D$4:$F$800,3,0),"")</f>
        <v/>
      </c>
      <c r="N58" s="171"/>
      <c r="O58" s="128" t="str">
        <f t="shared" si="34"/>
        <v>RON</v>
      </c>
      <c r="Q58" s="64" t="str">
        <f t="shared" si="35"/>
        <v/>
      </c>
      <c r="R58" s="64" t="str">
        <f t="shared" si="36"/>
        <v>RON</v>
      </c>
      <c r="S58" s="64" t="str">
        <f t="shared" si="37"/>
        <v/>
      </c>
      <c r="T58" s="64" t="str">
        <f t="shared" si="38"/>
        <v/>
      </c>
      <c r="U58" s="64" t="str">
        <f t="shared" si="39"/>
        <v/>
      </c>
      <c r="V58" s="129" t="s">
        <v>1170</v>
      </c>
      <c r="W58" s="130" t="str">
        <f t="shared" si="5"/>
        <v/>
      </c>
      <c r="X58" s="131" t="str">
        <f t="shared" si="6"/>
        <v/>
      </c>
      <c r="Y58" s="132" t="str">
        <f t="shared" si="7"/>
        <v/>
      </c>
      <c r="Z58" s="104" t="b">
        <v>0</v>
      </c>
      <c r="AA58" s="64"/>
      <c r="AC58" s="133"/>
      <c r="AD58" s="133" t="str">
        <f t="shared" si="40"/>
        <v>-</v>
      </c>
      <c r="AE58" s="133" t="str">
        <f t="shared" si="41"/>
        <v>-</v>
      </c>
      <c r="AF58" s="4"/>
    </row>
    <row r="59">
      <c r="A59" s="168">
        <v>42.0</v>
      </c>
      <c r="B59" s="168"/>
      <c r="C59" s="146" t="str">
        <f>IF(B59&gt;1,VLOOKUP(B59,DB!$D$4:$E$800,2,0),"")</f>
        <v/>
      </c>
      <c r="D59" s="259"/>
      <c r="E59" s="226" t="b">
        <v>0</v>
      </c>
      <c r="F59" s="148"/>
      <c r="G59" s="227" t="b">
        <v>0</v>
      </c>
      <c r="H59" s="228"/>
      <c r="I59" s="152" t="str">
        <f>IF(K59&gt;1,VLOOKUP(K59,DB!$A$4:$B$500,2,0),"")</f>
        <v/>
      </c>
      <c r="J59" s="153" t="str">
        <f>IF(L59&gt;1,VLOOKUP(L59,DB!$A$4:$B$500,2,0),"")</f>
        <v/>
      </c>
      <c r="K59" s="169"/>
      <c r="L59" s="150"/>
      <c r="M59" s="168" t="str">
        <f>IF(B59&gt;1,VLOOKUP(B59,DB!$D$4:$F$800,3,0),"")</f>
        <v/>
      </c>
      <c r="N59" s="170"/>
      <c r="O59" s="155" t="str">
        <f t="shared" si="34"/>
        <v>RON</v>
      </c>
      <c r="Q59" s="64" t="str">
        <f t="shared" si="35"/>
        <v/>
      </c>
      <c r="R59" s="64" t="str">
        <f t="shared" si="36"/>
        <v>RON</v>
      </c>
      <c r="S59" s="64" t="str">
        <f t="shared" si="37"/>
        <v/>
      </c>
      <c r="T59" s="64" t="str">
        <f t="shared" si="38"/>
        <v/>
      </c>
      <c r="U59" s="64" t="str">
        <f t="shared" si="39"/>
        <v/>
      </c>
      <c r="V59" s="158" t="s">
        <v>1172</v>
      </c>
      <c r="W59" s="159" t="str">
        <f t="shared" si="5"/>
        <v/>
      </c>
      <c r="X59" s="160" t="str">
        <f t="shared" si="6"/>
        <v/>
      </c>
      <c r="Y59" s="161" t="str">
        <f t="shared" si="7"/>
        <v/>
      </c>
      <c r="Z59" s="104" t="b">
        <v>0</v>
      </c>
      <c r="AA59" s="64"/>
      <c r="AC59" s="133"/>
      <c r="AD59" s="133" t="str">
        <f t="shared" si="40"/>
        <v>-</v>
      </c>
      <c r="AE59" s="133" t="str">
        <f t="shared" si="41"/>
        <v>-</v>
      </c>
      <c r="AF59" s="4"/>
    </row>
    <row r="60">
      <c r="A60" s="115">
        <v>43.0</v>
      </c>
      <c r="B60" s="115"/>
      <c r="C60" s="117" t="str">
        <f>IF(B60&gt;1,VLOOKUP(B60,DB!$D$4:$E$800,2,0),"")</f>
        <v/>
      </c>
      <c r="D60" s="252"/>
      <c r="E60" s="229" t="b">
        <v>0</v>
      </c>
      <c r="F60" s="119"/>
      <c r="G60" s="192" t="b">
        <v>0</v>
      </c>
      <c r="H60" s="230"/>
      <c r="I60" s="122" t="str">
        <f>IF(K60&gt;1,VLOOKUP(K60,DB!$A$4:$B$500,2,0),"")</f>
        <v/>
      </c>
      <c r="J60" s="123" t="str">
        <f>IF(L60&gt;1,VLOOKUP(L60,DB!$A$4:$B$500,2,0),"")</f>
        <v/>
      </c>
      <c r="K60" s="124"/>
      <c r="L60" s="120"/>
      <c r="M60" s="115" t="str">
        <f>IF(B60&gt;1,VLOOKUP(B60,DB!$D$4:$F$800,3,0),"")</f>
        <v/>
      </c>
      <c r="N60" s="171"/>
      <c r="O60" s="128" t="str">
        <f t="shared" si="34"/>
        <v>RON</v>
      </c>
      <c r="Q60" s="64" t="str">
        <f t="shared" si="35"/>
        <v/>
      </c>
      <c r="R60" s="64" t="str">
        <f t="shared" si="36"/>
        <v>RON</v>
      </c>
      <c r="S60" s="64" t="str">
        <f t="shared" si="37"/>
        <v/>
      </c>
      <c r="T60" s="64" t="str">
        <f t="shared" si="38"/>
        <v/>
      </c>
      <c r="U60" s="64" t="str">
        <f t="shared" si="39"/>
        <v/>
      </c>
      <c r="V60" s="129" t="s">
        <v>1173</v>
      </c>
      <c r="W60" s="130" t="str">
        <f t="shared" si="5"/>
        <v/>
      </c>
      <c r="X60" s="131" t="str">
        <f t="shared" si="6"/>
        <v/>
      </c>
      <c r="Y60" s="132" t="str">
        <f t="shared" si="7"/>
        <v/>
      </c>
      <c r="Z60" s="104" t="b">
        <v>0</v>
      </c>
      <c r="AA60" s="64"/>
      <c r="AC60" s="133"/>
      <c r="AD60" s="133" t="str">
        <f t="shared" si="40"/>
        <v>-</v>
      </c>
      <c r="AE60" s="133" t="str">
        <f t="shared" si="41"/>
        <v>-</v>
      </c>
    </row>
    <row r="61">
      <c r="A61" s="168">
        <v>44.0</v>
      </c>
      <c r="B61" s="168"/>
      <c r="C61" s="146" t="str">
        <f>IF(B61&gt;1,VLOOKUP(B61,DB!$D$4:$E$800,2,0),"")</f>
        <v/>
      </c>
      <c r="D61" s="259"/>
      <c r="E61" s="231" t="b">
        <v>0</v>
      </c>
      <c r="F61" s="148"/>
      <c r="G61" s="190" t="b">
        <v>0</v>
      </c>
      <c r="H61" s="228"/>
      <c r="I61" s="152" t="str">
        <f>IF(K61&gt;1,VLOOKUP(K61,DB!$A$4:$B$500,2,0),"")</f>
        <v/>
      </c>
      <c r="J61" s="153" t="str">
        <f>IF(L61&gt;1,VLOOKUP(L61,DB!$A$4:$B$500,2,0),"")</f>
        <v/>
      </c>
      <c r="K61" s="169"/>
      <c r="L61" s="150"/>
      <c r="M61" s="168" t="str">
        <f>IF(B61&gt;1,VLOOKUP(B61,DB!$D$4:$F$800,3,0),"")</f>
        <v/>
      </c>
      <c r="N61" s="211"/>
      <c r="O61" s="155" t="str">
        <f t="shared" si="34"/>
        <v>RON</v>
      </c>
      <c r="Q61" s="64" t="str">
        <f t="shared" si="35"/>
        <v/>
      </c>
      <c r="R61" s="64" t="str">
        <f t="shared" si="36"/>
        <v>RON</v>
      </c>
      <c r="S61" s="64" t="str">
        <f t="shared" si="37"/>
        <v/>
      </c>
      <c r="T61" s="64" t="str">
        <f t="shared" si="38"/>
        <v/>
      </c>
      <c r="U61" s="64" t="str">
        <f t="shared" si="39"/>
        <v/>
      </c>
      <c r="V61" s="158" t="s">
        <v>1174</v>
      </c>
      <c r="W61" s="159" t="str">
        <f t="shared" si="5"/>
        <v/>
      </c>
      <c r="X61" s="160" t="str">
        <f t="shared" si="6"/>
        <v/>
      </c>
      <c r="Y61" s="161" t="str">
        <f t="shared" si="7"/>
        <v/>
      </c>
      <c r="Z61" s="104" t="b">
        <v>0</v>
      </c>
      <c r="AA61" s="64"/>
      <c r="AC61" s="133"/>
      <c r="AD61" s="133" t="str">
        <f t="shared" si="40"/>
        <v>-</v>
      </c>
      <c r="AE61" s="133" t="str">
        <f t="shared" si="41"/>
        <v>-</v>
      </c>
    </row>
    <row r="62">
      <c r="A62" s="115">
        <v>45.0</v>
      </c>
      <c r="B62" s="115"/>
      <c r="C62" s="117" t="str">
        <f>IF(B62&gt;1,VLOOKUP(B62,DB!$D$4:$E$800,2,0),"")</f>
        <v/>
      </c>
      <c r="D62" s="264"/>
      <c r="E62" s="232" t="b">
        <v>0</v>
      </c>
      <c r="F62" s="233"/>
      <c r="G62" s="234" t="b">
        <v>0</v>
      </c>
      <c r="H62" s="235"/>
      <c r="I62" s="122" t="str">
        <f>IF(K62&gt;1,VLOOKUP(K62,DB!$A$4:$B$500,2,0),"")</f>
        <v/>
      </c>
      <c r="J62" s="123" t="str">
        <f>IF(L62&gt;1,VLOOKUP(L62,DB!$A$4:$B$500,2,0),"")</f>
        <v/>
      </c>
      <c r="K62" s="236"/>
      <c r="L62" s="227"/>
      <c r="M62" s="115" t="str">
        <f>IF(B62&gt;1,VLOOKUP(B62,DB!$D$4:$F$800,3,0),"")</f>
        <v/>
      </c>
      <c r="N62" s="220"/>
      <c r="O62" s="128" t="str">
        <f t="shared" si="34"/>
        <v>RON</v>
      </c>
      <c r="Q62" s="64" t="str">
        <f t="shared" si="35"/>
        <v/>
      </c>
      <c r="R62" s="64" t="str">
        <f t="shared" si="36"/>
        <v>RON</v>
      </c>
      <c r="S62" s="64" t="str">
        <f t="shared" si="37"/>
        <v/>
      </c>
      <c r="T62" s="64" t="str">
        <f t="shared" si="38"/>
        <v/>
      </c>
      <c r="U62" s="64" t="str">
        <f t="shared" si="39"/>
        <v/>
      </c>
      <c r="V62" s="129" t="s">
        <v>1176</v>
      </c>
      <c r="W62" s="130" t="str">
        <f t="shared" si="5"/>
        <v/>
      </c>
      <c r="X62" s="131" t="str">
        <f t="shared" si="6"/>
        <v/>
      </c>
      <c r="Y62" s="132" t="str">
        <f t="shared" si="7"/>
        <v/>
      </c>
      <c r="Z62" s="104" t="b">
        <v>0</v>
      </c>
      <c r="AA62" s="64"/>
      <c r="AC62" s="133"/>
      <c r="AD62" s="133" t="str">
        <f t="shared" si="40"/>
        <v>-</v>
      </c>
      <c r="AE62" s="133" t="str">
        <f t="shared" si="41"/>
        <v>-</v>
      </c>
    </row>
    <row r="63">
      <c r="A63" s="168">
        <v>46.0</v>
      </c>
      <c r="B63" s="168"/>
      <c r="C63" s="146" t="str">
        <f>IF(B63&gt;1,VLOOKUP(B63,DB!$D$4:$E$800,2,0),"")</f>
        <v/>
      </c>
      <c r="D63" s="259"/>
      <c r="E63" s="231" t="b">
        <v>0</v>
      </c>
      <c r="F63" s="148"/>
      <c r="G63" s="190" t="b">
        <v>0</v>
      </c>
      <c r="H63" s="228"/>
      <c r="I63" s="152" t="str">
        <f>IF(K63&gt;1,VLOOKUP(K63,DB!$A$4:$B$500,2,0),"")</f>
        <v/>
      </c>
      <c r="J63" s="153" t="str">
        <f>IF(L63&gt;1,VLOOKUP(L63,DB!$A$4:$B$500,2,0),"")</f>
        <v/>
      </c>
      <c r="K63" s="169"/>
      <c r="L63" s="150"/>
      <c r="M63" s="168" t="str">
        <f>IF(B63&gt;1,VLOOKUP(B63,DB!$D$4:$F$800,3,0),"")</f>
        <v/>
      </c>
      <c r="N63" s="211"/>
      <c r="O63" s="155" t="str">
        <f t="shared" si="34"/>
        <v>RON</v>
      </c>
      <c r="Q63" s="64" t="str">
        <f t="shared" si="35"/>
        <v/>
      </c>
      <c r="R63" s="64" t="str">
        <f t="shared" si="36"/>
        <v>RON</v>
      </c>
      <c r="S63" s="64" t="str">
        <f t="shared" si="37"/>
        <v/>
      </c>
      <c r="T63" s="64" t="str">
        <f t="shared" si="38"/>
        <v/>
      </c>
      <c r="U63" s="64" t="str">
        <f t="shared" si="39"/>
        <v/>
      </c>
      <c r="V63" s="173" t="s">
        <v>1177</v>
      </c>
      <c r="W63" s="174" t="str">
        <f t="shared" si="5"/>
        <v/>
      </c>
      <c r="X63" s="175" t="str">
        <f t="shared" si="6"/>
        <v/>
      </c>
      <c r="Y63" s="176" t="str">
        <f t="shared" si="7"/>
        <v/>
      </c>
      <c r="Z63" s="104" t="b">
        <v>0</v>
      </c>
      <c r="AA63" s="64"/>
      <c r="AC63" s="133"/>
      <c r="AD63" s="133" t="str">
        <f t="shared" si="40"/>
        <v>-</v>
      </c>
      <c r="AE63" s="133" t="str">
        <f t="shared" si="41"/>
        <v>-</v>
      </c>
    </row>
    <row r="64">
      <c r="A64" s="115">
        <v>47.0</v>
      </c>
      <c r="B64" s="115"/>
      <c r="C64" s="117" t="str">
        <f>IF(B64&gt;1,VLOOKUP(B64,DB!$D$4:$E$800,2,0),"")</f>
        <v/>
      </c>
      <c r="D64" s="252"/>
      <c r="E64" s="229" t="b">
        <v>0</v>
      </c>
      <c r="F64" s="119"/>
      <c r="G64" s="192" t="b">
        <v>0</v>
      </c>
      <c r="H64" s="230"/>
      <c r="I64" s="122" t="str">
        <f>IF(K64&gt;1,VLOOKUP(K64,DB!$A$4:$B$500,2,0),"")</f>
        <v/>
      </c>
      <c r="J64" s="123" t="str">
        <f>IF(L64&gt;1,VLOOKUP(L64,DB!$A$4:$B$500,2,0),"")</f>
        <v/>
      </c>
      <c r="K64" s="124"/>
      <c r="L64" s="120"/>
      <c r="M64" s="115" t="str">
        <f>IF(B64&gt;1,VLOOKUP(B64,DB!$D$4:$F$800,3,0),"")</f>
        <v/>
      </c>
      <c r="N64" s="220"/>
      <c r="O64" s="128" t="str">
        <f t="shared" si="34"/>
        <v>RON</v>
      </c>
      <c r="Q64" s="64" t="str">
        <f t="shared" si="35"/>
        <v/>
      </c>
      <c r="R64" s="64" t="str">
        <f t="shared" si="36"/>
        <v>RON</v>
      </c>
      <c r="S64" s="64" t="str">
        <f t="shared" si="37"/>
        <v/>
      </c>
      <c r="T64" s="64" t="str">
        <f t="shared" si="38"/>
        <v/>
      </c>
      <c r="U64" s="64" t="str">
        <f t="shared" si="39"/>
        <v/>
      </c>
      <c r="V64" s="237" t="s">
        <v>1126</v>
      </c>
      <c r="W64" s="238" t="str">
        <f t="shared" si="5"/>
        <v>PK-VCD</v>
      </c>
      <c r="X64" s="239" t="str">
        <f t="shared" si="6"/>
        <v>PA 34</v>
      </c>
      <c r="Y64" s="240" t="str">
        <f t="shared" si="7"/>
        <v>PENAS</v>
      </c>
      <c r="Z64" s="104" t="b">
        <v>1</v>
      </c>
      <c r="AA64" s="64"/>
      <c r="AC64" s="133"/>
      <c r="AD64" s="133" t="str">
        <f t="shared" si="40"/>
        <v>-</v>
      </c>
      <c r="AE64" s="133" t="str">
        <f t="shared" si="41"/>
        <v>-</v>
      </c>
    </row>
    <row r="65">
      <c r="A65" s="168">
        <v>48.0</v>
      </c>
      <c r="B65" s="168"/>
      <c r="C65" s="146" t="str">
        <f>IF(B65&gt;1,VLOOKUP(B65,DB!$D$4:$E$800,2,0),"")</f>
        <v/>
      </c>
      <c r="D65" s="259"/>
      <c r="E65" s="231" t="b">
        <v>0</v>
      </c>
      <c r="F65" s="148"/>
      <c r="G65" s="190" t="b">
        <v>0</v>
      </c>
      <c r="H65" s="228"/>
      <c r="I65" s="152" t="str">
        <f>IF(K65&gt;1,VLOOKUP(K65,DB!$A$4:$B$500,2,0),"")</f>
        <v/>
      </c>
      <c r="J65" s="153" t="str">
        <f>IF(L65&gt;1,VLOOKUP(L65,DB!$A$4:$B$500,2,0),"")</f>
        <v/>
      </c>
      <c r="K65" s="169"/>
      <c r="L65" s="150"/>
      <c r="M65" s="168" t="str">
        <f>IF(B65&gt;1,VLOOKUP(B65,DB!$D$4:$F$800,3,0),"")</f>
        <v/>
      </c>
      <c r="N65" s="211"/>
      <c r="O65" s="155" t="str">
        <f t="shared" si="34"/>
        <v>RON</v>
      </c>
      <c r="Q65" s="64" t="str">
        <f t="shared" si="35"/>
        <v/>
      </c>
      <c r="R65" s="64" t="str">
        <f t="shared" si="36"/>
        <v>RON</v>
      </c>
      <c r="S65" s="64" t="str">
        <f t="shared" si="37"/>
        <v/>
      </c>
      <c r="T65" s="64" t="str">
        <f t="shared" si="38"/>
        <v/>
      </c>
      <c r="U65" s="64" t="str">
        <f t="shared" si="39"/>
        <v/>
      </c>
      <c r="V65" s="158" t="s">
        <v>1128</v>
      </c>
      <c r="W65" s="159" t="str">
        <f t="shared" si="5"/>
        <v>PK-RSO</v>
      </c>
      <c r="X65" s="160" t="str">
        <f t="shared" si="6"/>
        <v>CT 650</v>
      </c>
      <c r="Y65" s="161" t="str">
        <f t="shared" si="7"/>
        <v>ENGGANG</v>
      </c>
      <c r="Z65" s="104" t="b">
        <v>1</v>
      </c>
      <c r="AA65" s="64"/>
      <c r="AC65" s="133"/>
      <c r="AD65" s="133" t="str">
        <f t="shared" si="40"/>
        <v>-</v>
      </c>
      <c r="AE65" s="133" t="str">
        <f t="shared" si="41"/>
        <v>-</v>
      </c>
    </row>
    <row r="66">
      <c r="A66" s="115">
        <v>49.0</v>
      </c>
      <c r="B66" s="115"/>
      <c r="C66" s="117" t="str">
        <f>IF(B66&gt;1,VLOOKUP(B66,DB!$D$4:$E$800,2,0),"")</f>
        <v/>
      </c>
      <c r="D66" s="252"/>
      <c r="E66" s="229" t="b">
        <v>0</v>
      </c>
      <c r="F66" s="119"/>
      <c r="G66" s="192" t="b">
        <v>0</v>
      </c>
      <c r="H66" s="230"/>
      <c r="I66" s="122" t="str">
        <f>IF(K66&gt;1,VLOOKUP(K66,DB!$A$4:$B$500,2,0),"")</f>
        <v/>
      </c>
      <c r="J66" s="123" t="str">
        <f>IF(L66&gt;1,VLOOKUP(L66,DB!$A$4:$B$500,2,0),"")</f>
        <v/>
      </c>
      <c r="K66" s="124"/>
      <c r="L66" s="120"/>
      <c r="M66" s="115" t="str">
        <f>IF(B66&gt;1,VLOOKUP(B66,DB!$D$4:$F$800,3,0),"")</f>
        <v/>
      </c>
      <c r="N66" s="171"/>
      <c r="O66" s="128" t="str">
        <f t="shared" si="34"/>
        <v>RON</v>
      </c>
      <c r="Q66" s="64" t="str">
        <f t="shared" si="35"/>
        <v/>
      </c>
      <c r="R66" s="64" t="str">
        <f t="shared" si="36"/>
        <v>RON</v>
      </c>
      <c r="S66" s="64" t="str">
        <f t="shared" si="37"/>
        <v/>
      </c>
      <c r="T66" s="64" t="str">
        <f t="shared" si="38"/>
        <v/>
      </c>
      <c r="U66" s="64" t="str">
        <f t="shared" si="39"/>
        <v/>
      </c>
      <c r="V66" s="129" t="s">
        <v>1129</v>
      </c>
      <c r="W66" s="130" t="str">
        <f t="shared" si="5"/>
        <v>PK-DGC</v>
      </c>
      <c r="X66" s="131" t="str">
        <f t="shared" si="6"/>
        <v>BAE ATP</v>
      </c>
      <c r="Y66" s="132" t="str">
        <f t="shared" si="7"/>
        <v>DERAYA</v>
      </c>
      <c r="Z66" s="104" t="b">
        <v>1</v>
      </c>
      <c r="AA66" s="64"/>
      <c r="AC66" s="133"/>
      <c r="AD66" s="133" t="str">
        <f t="shared" si="40"/>
        <v>-</v>
      </c>
      <c r="AE66" s="133" t="str">
        <f t="shared" si="41"/>
        <v>-</v>
      </c>
    </row>
    <row r="67">
      <c r="A67" s="168">
        <v>50.0</v>
      </c>
      <c r="B67" s="168"/>
      <c r="C67" s="146" t="str">
        <f>IF(B67&gt;1,VLOOKUP(B67,DB!$D$4:$E$800,2,0),"")</f>
        <v/>
      </c>
      <c r="D67" s="259"/>
      <c r="E67" s="231" t="b">
        <v>0</v>
      </c>
      <c r="F67" s="148"/>
      <c r="G67" s="190" t="b">
        <v>0</v>
      </c>
      <c r="H67" s="228"/>
      <c r="I67" s="152" t="str">
        <f>IF(K67&gt;1,VLOOKUP(K67,DB!$A$4:$B$500,2,0),"")</f>
        <v/>
      </c>
      <c r="J67" s="153" t="str">
        <f>IF(L67&gt;1,VLOOKUP(L67,DB!$A$4:$B$500,2,0),"")</f>
        <v/>
      </c>
      <c r="K67" s="169"/>
      <c r="L67" s="150"/>
      <c r="M67" s="168" t="str">
        <f>IF(B67&gt;1,VLOOKUP(B67,DB!$D$4:$F$800,3,0),"")</f>
        <v/>
      </c>
      <c r="N67" s="170"/>
      <c r="O67" s="155" t="str">
        <f t="shared" si="34"/>
        <v>RON</v>
      </c>
      <c r="Q67" s="64" t="str">
        <f t="shared" si="35"/>
        <v/>
      </c>
      <c r="R67" s="64" t="str">
        <f t="shared" si="36"/>
        <v>RON</v>
      </c>
      <c r="S67" s="64" t="str">
        <f t="shared" si="37"/>
        <v/>
      </c>
      <c r="T67" s="64" t="str">
        <f t="shared" si="38"/>
        <v/>
      </c>
      <c r="U67" s="64" t="str">
        <f t="shared" si="39"/>
        <v/>
      </c>
      <c r="V67" s="158" t="s">
        <v>1130</v>
      </c>
      <c r="W67" s="159" t="str">
        <f t="shared" si="5"/>
        <v>PK-RDA</v>
      </c>
      <c r="X67" s="160" t="str">
        <f t="shared" si="6"/>
        <v>HK 900</v>
      </c>
      <c r="Y67" s="161" t="str">
        <f t="shared" si="7"/>
        <v>TRI MG</v>
      </c>
      <c r="Z67" s="104" t="b">
        <v>1</v>
      </c>
      <c r="AA67" s="64"/>
      <c r="AC67" s="133"/>
      <c r="AD67" s="133" t="str">
        <f t="shared" si="40"/>
        <v>-</v>
      </c>
      <c r="AE67" s="133" t="str">
        <f t="shared" si="41"/>
        <v>-</v>
      </c>
    </row>
    <row r="68">
      <c r="A68" s="115">
        <v>51.0</v>
      </c>
      <c r="B68" s="115"/>
      <c r="C68" s="117" t="str">
        <f>IF(B68&gt;1,VLOOKUP(B68,DB!$D$4:$E$800,2,0),"")</f>
        <v/>
      </c>
      <c r="D68" s="264"/>
      <c r="E68" s="232" t="b">
        <v>0</v>
      </c>
      <c r="F68" s="233"/>
      <c r="G68" s="234" t="b">
        <v>0</v>
      </c>
      <c r="H68" s="235"/>
      <c r="I68" s="122" t="str">
        <f>IF(K68&gt;1,VLOOKUP(K68,DB!$A$4:$B$500,2,0),"")</f>
        <v/>
      </c>
      <c r="J68" s="123" t="str">
        <f>IF(L68&gt;1,VLOOKUP(L68,DB!$A$4:$B$500,2,0),"")</f>
        <v/>
      </c>
      <c r="K68" s="236"/>
      <c r="L68" s="227"/>
      <c r="M68" s="115" t="str">
        <f>IF(B68&gt;1,VLOOKUP(B68,DB!$D$4:$F$800,3,0),"")</f>
        <v/>
      </c>
      <c r="N68" s="171"/>
      <c r="O68" s="128" t="str">
        <f t="shared" si="34"/>
        <v>RON</v>
      </c>
      <c r="Q68" s="64" t="str">
        <f t="shared" si="35"/>
        <v/>
      </c>
      <c r="R68" s="64" t="str">
        <f t="shared" si="36"/>
        <v>RON</v>
      </c>
      <c r="S68" s="64" t="str">
        <f t="shared" si="37"/>
        <v/>
      </c>
      <c r="T68" s="64" t="str">
        <f t="shared" si="38"/>
        <v/>
      </c>
      <c r="U68" s="64" t="str">
        <f t="shared" si="39"/>
        <v/>
      </c>
      <c r="V68" s="129" t="s">
        <v>1131</v>
      </c>
      <c r="W68" s="130" t="str">
        <f t="shared" si="5"/>
        <v>PK-YGK</v>
      </c>
      <c r="X68" s="131" t="str">
        <f t="shared" si="6"/>
        <v>HK 400</v>
      </c>
      <c r="Y68" s="132" t="str">
        <f t="shared" si="7"/>
        <v>TRI MG</v>
      </c>
      <c r="Z68" s="104" t="b">
        <v>1</v>
      </c>
      <c r="AA68" s="64"/>
      <c r="AC68" s="133"/>
      <c r="AD68" s="133" t="str">
        <f t="shared" si="40"/>
        <v>-</v>
      </c>
      <c r="AE68" s="133" t="str">
        <f t="shared" si="41"/>
        <v>-</v>
      </c>
    </row>
    <row r="69">
      <c r="A69" s="168">
        <v>52.0</v>
      </c>
      <c r="B69" s="168"/>
      <c r="C69" s="146" t="str">
        <f>IF(B69&gt;1,VLOOKUP(B69,DB!$D$4:$E$800,2,0),"")</f>
        <v/>
      </c>
      <c r="D69" s="259"/>
      <c r="E69" s="231" t="b">
        <v>0</v>
      </c>
      <c r="F69" s="148"/>
      <c r="G69" s="190" t="b">
        <v>0</v>
      </c>
      <c r="H69" s="228"/>
      <c r="I69" s="152" t="str">
        <f>IF(K69&gt;1,VLOOKUP(K69,DB!$A$4:$B$500,2,0),"")</f>
        <v/>
      </c>
      <c r="J69" s="153" t="str">
        <f>IF(L69&gt;1,VLOOKUP(L69,DB!$A$4:$B$500,2,0),"")</f>
        <v/>
      </c>
      <c r="K69" s="169"/>
      <c r="L69" s="150"/>
      <c r="M69" s="168" t="str">
        <f>IF(B69&gt;1,VLOOKUP(B69,DB!$D$4:$F$800,3,0),"")</f>
        <v/>
      </c>
      <c r="N69" s="211"/>
      <c r="O69" s="155" t="str">
        <f t="shared" si="34"/>
        <v>RON</v>
      </c>
      <c r="Q69" s="64" t="str">
        <f t="shared" si="35"/>
        <v/>
      </c>
      <c r="R69" s="64" t="str">
        <f t="shared" si="36"/>
        <v>RON</v>
      </c>
      <c r="S69" s="64" t="str">
        <f t="shared" si="37"/>
        <v/>
      </c>
      <c r="T69" s="64" t="str">
        <f t="shared" si="38"/>
        <v/>
      </c>
      <c r="U69" s="64" t="str">
        <f t="shared" si="39"/>
        <v/>
      </c>
      <c r="V69" s="158" t="s">
        <v>1132</v>
      </c>
      <c r="W69" s="159" t="str">
        <f t="shared" si="5"/>
        <v>N-484BA</v>
      </c>
      <c r="X69" s="160" t="str">
        <f t="shared" si="6"/>
        <v>LJ 31</v>
      </c>
      <c r="Y69" s="161" t="str">
        <f t="shared" si="7"/>
        <v>IAP</v>
      </c>
      <c r="Z69" s="104" t="b">
        <v>1</v>
      </c>
      <c r="AA69" s="64"/>
      <c r="AC69" s="133"/>
      <c r="AD69" s="133" t="str">
        <f t="shared" si="40"/>
        <v>-</v>
      </c>
      <c r="AE69" s="133" t="str">
        <f t="shared" si="41"/>
        <v>-</v>
      </c>
    </row>
    <row r="70">
      <c r="A70" s="115">
        <v>53.0</v>
      </c>
      <c r="B70" s="115"/>
      <c r="C70" s="117" t="str">
        <f>IF(B70&gt;1,VLOOKUP(B70,DB!$D$4:$E$800,2,0),"")</f>
        <v/>
      </c>
      <c r="D70" s="252"/>
      <c r="E70" s="229" t="b">
        <v>0</v>
      </c>
      <c r="F70" s="119"/>
      <c r="G70" s="192" t="b">
        <v>0</v>
      </c>
      <c r="H70" s="230"/>
      <c r="I70" s="122" t="str">
        <f>IF(K70&gt;1,VLOOKUP(K70,DB!$A$4:$B$500,2,0),"")</f>
        <v/>
      </c>
      <c r="J70" s="123" t="str">
        <f>IF(L70&gt;1,VLOOKUP(L70,DB!$A$4:$B$500,2,0),"")</f>
        <v/>
      </c>
      <c r="K70" s="124"/>
      <c r="L70" s="120"/>
      <c r="M70" s="115" t="str">
        <f>IF(B70&gt;1,VLOOKUP(B70,DB!$D$4:$F$800,3,0),"")</f>
        <v/>
      </c>
      <c r="N70" s="171"/>
      <c r="O70" s="128" t="str">
        <f t="shared" si="34"/>
        <v>RON</v>
      </c>
      <c r="Q70" s="64" t="str">
        <f t="shared" si="35"/>
        <v/>
      </c>
      <c r="R70" s="64" t="str">
        <f t="shared" si="36"/>
        <v>RON</v>
      </c>
      <c r="S70" s="64" t="str">
        <f t="shared" si="37"/>
        <v/>
      </c>
      <c r="T70" s="64" t="str">
        <f t="shared" si="38"/>
        <v/>
      </c>
      <c r="U70" s="64" t="str">
        <f t="shared" si="39"/>
        <v/>
      </c>
      <c r="V70" s="129" t="s">
        <v>1133</v>
      </c>
      <c r="W70" s="130" t="str">
        <f t="shared" si="5"/>
        <v/>
      </c>
      <c r="X70" s="131" t="str">
        <f t="shared" si="6"/>
        <v/>
      </c>
      <c r="Y70" s="132" t="str">
        <f t="shared" si="7"/>
        <v/>
      </c>
      <c r="Z70" s="104" t="b">
        <v>0</v>
      </c>
      <c r="AA70" s="64"/>
      <c r="AC70" s="133"/>
      <c r="AD70" s="133" t="str">
        <f t="shared" si="40"/>
        <v>-</v>
      </c>
      <c r="AE70" s="133" t="str">
        <f t="shared" si="41"/>
        <v>-</v>
      </c>
      <c r="AF70" s="248" t="s">
        <v>1180</v>
      </c>
    </row>
    <row r="71">
      <c r="A71" s="168">
        <v>54.0</v>
      </c>
      <c r="B71" s="168"/>
      <c r="C71" s="146" t="str">
        <f>IF(B71&gt;1,VLOOKUP(B71,DB!$D$4:$E$800,2,0),"")</f>
        <v/>
      </c>
      <c r="D71" s="259"/>
      <c r="E71" s="231" t="b">
        <v>0</v>
      </c>
      <c r="F71" s="148"/>
      <c r="G71" s="190" t="b">
        <v>0</v>
      </c>
      <c r="H71" s="228"/>
      <c r="I71" s="152" t="str">
        <f>IF(K71&gt;1,VLOOKUP(K71,DB!$A$4:$B$500,2,0),"")</f>
        <v/>
      </c>
      <c r="J71" s="153" t="str">
        <f>IF(L71&gt;1,VLOOKUP(L71,DB!$A$4:$B$500,2,0),"")</f>
        <v/>
      </c>
      <c r="K71" s="169"/>
      <c r="L71" s="150"/>
      <c r="M71" s="168" t="str">
        <f>IF(B71&gt;1,VLOOKUP(B71,DB!$D$4:$F$800,3,0),"")</f>
        <v/>
      </c>
      <c r="N71" s="211"/>
      <c r="O71" s="155" t="str">
        <f t="shared" si="34"/>
        <v>RON</v>
      </c>
      <c r="Q71" s="64" t="str">
        <f t="shared" si="35"/>
        <v/>
      </c>
      <c r="R71" s="64" t="str">
        <f t="shared" si="36"/>
        <v>RON</v>
      </c>
      <c r="S71" s="64" t="str">
        <f t="shared" si="37"/>
        <v/>
      </c>
      <c r="T71" s="64" t="str">
        <f t="shared" si="38"/>
        <v/>
      </c>
      <c r="U71" s="64" t="str">
        <f t="shared" si="39"/>
        <v/>
      </c>
      <c r="V71" s="158" t="s">
        <v>1160</v>
      </c>
      <c r="W71" s="159" t="str">
        <f t="shared" si="5"/>
        <v/>
      </c>
      <c r="X71" s="160" t="str">
        <f t="shared" si="6"/>
        <v/>
      </c>
      <c r="Y71" s="161" t="str">
        <f t="shared" si="7"/>
        <v/>
      </c>
      <c r="Z71" s="104" t="b">
        <v>0</v>
      </c>
      <c r="AA71" s="64"/>
      <c r="AC71" s="133"/>
      <c r="AD71" s="133" t="str">
        <f t="shared" si="40"/>
        <v>-</v>
      </c>
      <c r="AE71" s="133" t="str">
        <f t="shared" si="41"/>
        <v>-</v>
      </c>
      <c r="AF71" s="249"/>
      <c r="AG71" s="249"/>
      <c r="AH71" s="249"/>
      <c r="AI71" s="249"/>
      <c r="AJ71" s="249"/>
      <c r="AK71" s="249"/>
      <c r="AL71" s="249"/>
      <c r="AM71" s="249"/>
    </row>
    <row r="72">
      <c r="A72" s="115">
        <v>55.0</v>
      </c>
      <c r="B72" s="115"/>
      <c r="C72" s="117" t="str">
        <f>IF(B72&gt;1,VLOOKUP(B72,DB!$D$4:$E$800,2,0),"")</f>
        <v/>
      </c>
      <c r="D72" s="264"/>
      <c r="E72" s="232" t="b">
        <v>0</v>
      </c>
      <c r="F72" s="233"/>
      <c r="G72" s="234" t="b">
        <v>0</v>
      </c>
      <c r="H72" s="235"/>
      <c r="I72" s="122" t="str">
        <f>IF(K72&gt;1,VLOOKUP(K72,DB!$A$4:$B$500,2,0),"")</f>
        <v/>
      </c>
      <c r="J72" s="123" t="str">
        <f>IF(L72&gt;1,VLOOKUP(L72,DB!$A$4:$B$500,2,0),"")</f>
        <v/>
      </c>
      <c r="K72" s="236"/>
      <c r="L72" s="227"/>
      <c r="M72" s="115" t="str">
        <f>IF(B72&gt;1,VLOOKUP(B72,DB!$D$4:$F$800,3,0),"")</f>
        <v/>
      </c>
      <c r="N72" s="171"/>
      <c r="O72" s="128" t="str">
        <f t="shared" si="34"/>
        <v>RON</v>
      </c>
      <c r="Q72" s="64" t="str">
        <f t="shared" si="35"/>
        <v/>
      </c>
      <c r="R72" s="64" t="str">
        <f t="shared" si="36"/>
        <v>RON</v>
      </c>
      <c r="S72" s="64" t="str">
        <f t="shared" si="37"/>
        <v/>
      </c>
      <c r="T72" s="64" t="str">
        <f t="shared" si="38"/>
        <v/>
      </c>
      <c r="U72" s="64" t="str">
        <f t="shared" si="39"/>
        <v/>
      </c>
      <c r="V72" s="129" t="s">
        <v>1162</v>
      </c>
      <c r="W72" s="130" t="str">
        <f t="shared" si="5"/>
        <v/>
      </c>
      <c r="X72" s="131" t="str">
        <f t="shared" si="6"/>
        <v/>
      </c>
      <c r="Y72" s="132" t="str">
        <f t="shared" si="7"/>
        <v/>
      </c>
      <c r="Z72" s="104" t="b">
        <v>0</v>
      </c>
      <c r="AA72" s="64"/>
      <c r="AC72" s="133"/>
      <c r="AD72" s="133" t="str">
        <f t="shared" si="40"/>
        <v>-</v>
      </c>
      <c r="AE72" s="133" t="str">
        <f t="shared" si="41"/>
        <v>-</v>
      </c>
      <c r="AF72" s="248" t="s">
        <v>1181</v>
      </c>
      <c r="AI72" s="248" t="s">
        <v>1182</v>
      </c>
      <c r="AL72" s="248" t="s">
        <v>1183</v>
      </c>
    </row>
    <row r="73">
      <c r="A73" s="168">
        <v>56.0</v>
      </c>
      <c r="B73" s="168"/>
      <c r="C73" s="146" t="str">
        <f>IF(B73&gt;1,VLOOKUP(B73,DB!$D$4:$E$800,2,0),"")</f>
        <v/>
      </c>
      <c r="D73" s="259"/>
      <c r="E73" s="231" t="b">
        <v>0</v>
      </c>
      <c r="F73" s="148"/>
      <c r="G73" s="190" t="b">
        <v>0</v>
      </c>
      <c r="H73" s="228"/>
      <c r="I73" s="152" t="str">
        <f>IF(K73&gt;1,VLOOKUP(K73,DB!$A$4:$B$500,2,0),"")</f>
        <v/>
      </c>
      <c r="J73" s="153" t="str">
        <f>IF(L73&gt;1,VLOOKUP(L73,DB!$A$4:$B$500,2,0),"")</f>
        <v/>
      </c>
      <c r="K73" s="169"/>
      <c r="L73" s="150"/>
      <c r="M73" s="168" t="str">
        <f>IF(B73&gt;1,VLOOKUP(B73,DB!$D$4:$F$800,3,0),"")</f>
        <v/>
      </c>
      <c r="N73" s="170"/>
      <c r="O73" s="155" t="str">
        <f t="shared" si="34"/>
        <v>RON</v>
      </c>
      <c r="Q73" s="64" t="str">
        <f t="shared" si="35"/>
        <v/>
      </c>
      <c r="R73" s="64" t="str">
        <f t="shared" si="36"/>
        <v>RON</v>
      </c>
      <c r="S73" s="64" t="str">
        <f t="shared" si="37"/>
        <v/>
      </c>
      <c r="T73" s="64" t="str">
        <f t="shared" si="38"/>
        <v/>
      </c>
      <c r="U73" s="64" t="str">
        <f t="shared" si="39"/>
        <v/>
      </c>
      <c r="V73" s="158" t="s">
        <v>1135</v>
      </c>
      <c r="W73" s="159" t="str">
        <f t="shared" si="5"/>
        <v/>
      </c>
      <c r="X73" s="160" t="str">
        <f t="shared" si="6"/>
        <v/>
      </c>
      <c r="Y73" s="161" t="str">
        <f t="shared" si="7"/>
        <v/>
      </c>
      <c r="Z73" s="104" t="b">
        <v>0</v>
      </c>
      <c r="AA73" s="64"/>
      <c r="AC73" s="133"/>
      <c r="AD73" s="133" t="str">
        <f t="shared" si="40"/>
        <v>-</v>
      </c>
      <c r="AE73" s="133" t="str">
        <f t="shared" si="41"/>
        <v>-</v>
      </c>
      <c r="AF73" s="249"/>
      <c r="AG73" s="249"/>
      <c r="AH73" s="249"/>
      <c r="AI73" s="249"/>
      <c r="AJ73" s="249"/>
      <c r="AK73" s="249"/>
      <c r="AL73" s="249"/>
      <c r="AM73" s="249"/>
    </row>
    <row r="74">
      <c r="A74" s="115">
        <v>57.0</v>
      </c>
      <c r="B74" s="115"/>
      <c r="C74" s="117" t="str">
        <f>IF(B74&gt;1,VLOOKUP(B74,DB!$D$4:$E$800,2,0),"")</f>
        <v/>
      </c>
      <c r="D74" s="252"/>
      <c r="E74" s="229" t="b">
        <v>0</v>
      </c>
      <c r="F74" s="119"/>
      <c r="G74" s="192" t="b">
        <v>0</v>
      </c>
      <c r="H74" s="230"/>
      <c r="I74" s="122" t="str">
        <f>IF(K74&gt;1,VLOOKUP(K74,DB!$A$4:$B$500,2,0),"")</f>
        <v/>
      </c>
      <c r="J74" s="123" t="str">
        <f>IF(L74&gt;1,VLOOKUP(L74,DB!$A$4:$B$500,2,0),"")</f>
        <v/>
      </c>
      <c r="K74" s="124"/>
      <c r="L74" s="120"/>
      <c r="M74" s="115" t="str">
        <f>IF(B74&gt;1,VLOOKUP(B74,DB!$D$4:$F$800,3,0),"")</f>
        <v/>
      </c>
      <c r="N74" s="171"/>
      <c r="O74" s="128" t="str">
        <f t="shared" si="34"/>
        <v>RON</v>
      </c>
      <c r="Q74" s="64" t="str">
        <f t="shared" si="35"/>
        <v/>
      </c>
      <c r="R74" s="64" t="str">
        <f t="shared" si="36"/>
        <v>RON</v>
      </c>
      <c r="S74" s="64" t="str">
        <f t="shared" si="37"/>
        <v/>
      </c>
      <c r="T74" s="64" t="str">
        <f t="shared" si="38"/>
        <v/>
      </c>
      <c r="U74" s="64" t="str">
        <f t="shared" si="39"/>
        <v/>
      </c>
      <c r="V74" s="129" t="s">
        <v>1137</v>
      </c>
      <c r="W74" s="130" t="str">
        <f t="shared" si="5"/>
        <v/>
      </c>
      <c r="X74" s="131" t="str">
        <f t="shared" si="6"/>
        <v/>
      </c>
      <c r="Y74" s="132" t="str">
        <f t="shared" si="7"/>
        <v/>
      </c>
      <c r="Z74" s="104" t="b">
        <v>0</v>
      </c>
      <c r="AA74" s="64"/>
      <c r="AC74" s="133"/>
      <c r="AD74" s="133" t="str">
        <f t="shared" si="40"/>
        <v>-</v>
      </c>
      <c r="AE74" s="133" t="str">
        <f t="shared" si="41"/>
        <v>-</v>
      </c>
      <c r="AF74" s="249"/>
      <c r="AG74" s="249"/>
      <c r="AH74" s="249"/>
      <c r="AI74" s="249"/>
      <c r="AJ74" s="249"/>
      <c r="AK74" s="249"/>
      <c r="AL74" s="249"/>
      <c r="AM74" s="249"/>
    </row>
    <row r="75">
      <c r="A75" s="168">
        <v>58.0</v>
      </c>
      <c r="B75" s="168"/>
      <c r="C75" s="146" t="str">
        <f>IF(B75&gt;1,VLOOKUP(B75,DB!$D$4:$E$800,2,0),"")</f>
        <v/>
      </c>
      <c r="D75" s="259"/>
      <c r="E75" s="231" t="b">
        <v>0</v>
      </c>
      <c r="F75" s="148"/>
      <c r="G75" s="190" t="b">
        <v>0</v>
      </c>
      <c r="H75" s="228"/>
      <c r="I75" s="152" t="str">
        <f>IF(K75&gt;1,VLOOKUP(K75,DB!$A$4:$B$500,2,0),"")</f>
        <v/>
      </c>
      <c r="J75" s="153" t="str">
        <f>IF(L75&gt;1,VLOOKUP(L75,DB!$A$4:$B$500,2,0),"")</f>
        <v/>
      </c>
      <c r="K75" s="169"/>
      <c r="L75" s="150"/>
      <c r="M75" s="168" t="str">
        <f>IF(B75&gt;1,VLOOKUP(B75,DB!$D$4:$F$800,3,0),"")</f>
        <v/>
      </c>
      <c r="N75" s="211"/>
      <c r="O75" s="155" t="str">
        <f t="shared" si="34"/>
        <v>RON</v>
      </c>
      <c r="Q75" s="64" t="str">
        <f t="shared" si="35"/>
        <v/>
      </c>
      <c r="R75" s="64" t="str">
        <f t="shared" si="36"/>
        <v>RON</v>
      </c>
      <c r="S75" s="64" t="str">
        <f t="shared" si="37"/>
        <v/>
      </c>
      <c r="T75" s="64" t="str">
        <f t="shared" si="38"/>
        <v/>
      </c>
      <c r="U75" s="64" t="str">
        <f t="shared" si="39"/>
        <v/>
      </c>
      <c r="V75" s="158" t="s">
        <v>1184</v>
      </c>
      <c r="W75" s="159" t="str">
        <f t="shared" si="5"/>
        <v/>
      </c>
      <c r="X75" s="160" t="str">
        <f t="shared" si="6"/>
        <v/>
      </c>
      <c r="Y75" s="161" t="str">
        <f t="shared" si="7"/>
        <v/>
      </c>
      <c r="Z75" s="104" t="b">
        <v>0</v>
      </c>
      <c r="AA75" s="64"/>
      <c r="AC75" s="133"/>
      <c r="AD75" s="133" t="str">
        <f t="shared" si="40"/>
        <v>-</v>
      </c>
      <c r="AE75" s="133" t="str">
        <f t="shared" si="41"/>
        <v>-</v>
      </c>
      <c r="AF75" s="249"/>
      <c r="AG75" s="249"/>
      <c r="AH75" s="249"/>
      <c r="AI75" s="249"/>
      <c r="AJ75" s="249"/>
      <c r="AK75" s="249"/>
      <c r="AL75" s="249"/>
      <c r="AM75" s="249"/>
    </row>
    <row r="76">
      <c r="A76" s="115">
        <v>59.0</v>
      </c>
      <c r="B76" s="115"/>
      <c r="C76" s="117" t="str">
        <f>IF(B76&gt;1,VLOOKUP(B76,DB!$D$4:$E$800,2,0),"")</f>
        <v/>
      </c>
      <c r="D76" s="252"/>
      <c r="E76" s="229" t="b">
        <v>0</v>
      </c>
      <c r="F76" s="119"/>
      <c r="G76" s="192" t="b">
        <v>0</v>
      </c>
      <c r="H76" s="230"/>
      <c r="I76" s="122" t="str">
        <f>IF(K76&gt;1,VLOOKUP(K76,DB!$A$4:$B$500,2,0),"")</f>
        <v/>
      </c>
      <c r="J76" s="123" t="str">
        <f>IF(L76&gt;1,VLOOKUP(L76,DB!$A$4:$B$500,2,0),"")</f>
        <v/>
      </c>
      <c r="K76" s="124"/>
      <c r="L76" s="120"/>
      <c r="M76" s="115" t="str">
        <f>IF(B76&gt;1,VLOOKUP(B76,DB!$D$4:$F$800,3,0),"")</f>
        <v/>
      </c>
      <c r="N76" s="220"/>
      <c r="O76" s="128" t="str">
        <f t="shared" si="34"/>
        <v>RON</v>
      </c>
      <c r="Q76" s="64" t="str">
        <f t="shared" si="35"/>
        <v/>
      </c>
      <c r="R76" s="64" t="str">
        <f t="shared" si="36"/>
        <v>RON</v>
      </c>
      <c r="S76" s="64" t="str">
        <f t="shared" si="37"/>
        <v/>
      </c>
      <c r="T76" s="64" t="str">
        <f t="shared" si="38"/>
        <v/>
      </c>
      <c r="U76" s="64" t="str">
        <f t="shared" si="39"/>
        <v/>
      </c>
      <c r="V76" s="129" t="s">
        <v>1185</v>
      </c>
      <c r="W76" s="130" t="str">
        <f t="shared" si="5"/>
        <v/>
      </c>
      <c r="X76" s="131" t="str">
        <f t="shared" si="6"/>
        <v/>
      </c>
      <c r="Y76" s="132" t="str">
        <f t="shared" si="7"/>
        <v/>
      </c>
      <c r="Z76" s="104" t="b">
        <v>0</v>
      </c>
      <c r="AA76" s="64"/>
      <c r="AC76" s="133"/>
      <c r="AD76" s="133" t="str">
        <f t="shared" si="40"/>
        <v>-</v>
      </c>
      <c r="AE76" s="133" t="str">
        <f t="shared" si="41"/>
        <v>-</v>
      </c>
      <c r="AF76" s="249"/>
      <c r="AG76" s="249"/>
      <c r="AH76" s="249"/>
      <c r="AI76" s="249"/>
      <c r="AJ76" s="249"/>
      <c r="AK76" s="249"/>
      <c r="AL76" s="249"/>
      <c r="AM76" s="249"/>
    </row>
    <row r="77">
      <c r="A77" s="168">
        <v>60.0</v>
      </c>
      <c r="B77" s="168"/>
      <c r="C77" s="146" t="str">
        <f>IF(B77&gt;1,VLOOKUP(B77,DB!$D$4:$E$800,2,0),"")</f>
        <v/>
      </c>
      <c r="D77" s="259"/>
      <c r="E77" s="231" t="b">
        <v>0</v>
      </c>
      <c r="F77" s="148"/>
      <c r="G77" s="190" t="b">
        <v>0</v>
      </c>
      <c r="H77" s="228"/>
      <c r="I77" s="152" t="str">
        <f>IF(K77&gt;1,VLOOKUP(K77,DB!$A$4:$B$500,2,0),"")</f>
        <v/>
      </c>
      <c r="J77" s="153" t="str">
        <f>IF(L77&gt;1,VLOOKUP(L77,DB!$A$4:$B$500,2,0),"")</f>
        <v/>
      </c>
      <c r="K77" s="169"/>
      <c r="L77" s="150"/>
      <c r="M77" s="168" t="str">
        <f>IF(B77&gt;1,VLOOKUP(B77,DB!$D$4:$F$800,3,0),"")</f>
        <v/>
      </c>
      <c r="N77" s="200"/>
      <c r="O77" s="155" t="str">
        <f t="shared" si="34"/>
        <v>RON</v>
      </c>
      <c r="Q77" s="64" t="str">
        <f t="shared" si="35"/>
        <v/>
      </c>
      <c r="R77" s="64" t="str">
        <f t="shared" si="36"/>
        <v>RON</v>
      </c>
      <c r="S77" s="64" t="str">
        <f t="shared" si="37"/>
        <v/>
      </c>
      <c r="T77" s="64" t="str">
        <f t="shared" si="38"/>
        <v/>
      </c>
      <c r="U77" s="64" t="str">
        <f t="shared" si="39"/>
        <v/>
      </c>
      <c r="V77" s="158" t="s">
        <v>1186</v>
      </c>
      <c r="W77" s="159" t="str">
        <f t="shared" si="5"/>
        <v/>
      </c>
      <c r="X77" s="160" t="str">
        <f t="shared" si="6"/>
        <v/>
      </c>
      <c r="Y77" s="161" t="str">
        <f t="shared" si="7"/>
        <v/>
      </c>
      <c r="Z77" s="104" t="b">
        <v>0</v>
      </c>
      <c r="AA77" s="64"/>
      <c r="AC77" s="133"/>
      <c r="AD77" s="133" t="str">
        <f t="shared" si="40"/>
        <v>-</v>
      </c>
      <c r="AE77" s="133" t="str">
        <f t="shared" si="41"/>
        <v>-</v>
      </c>
      <c r="AF77" s="250" t="s">
        <v>1187</v>
      </c>
      <c r="AI77" s="251" t="s">
        <v>1094</v>
      </c>
      <c r="AL77" s="251" t="s">
        <v>1095</v>
      </c>
    </row>
    <row r="78">
      <c r="A78" s="115">
        <v>61.0</v>
      </c>
      <c r="B78" s="115"/>
      <c r="C78" s="117" t="str">
        <f>IF(B78&gt;1,VLOOKUP(B78,DB!$D$4:$E$800,2,0),"")</f>
        <v/>
      </c>
      <c r="D78" s="252"/>
      <c r="E78" s="229" t="b">
        <v>0</v>
      </c>
      <c r="F78" s="119"/>
      <c r="G78" s="192" t="b">
        <v>0</v>
      </c>
      <c r="H78" s="230"/>
      <c r="I78" s="122" t="str">
        <f>IF(K78&gt;1,VLOOKUP(K78,DB!$A$4:$B$500,2,0),"")</f>
        <v/>
      </c>
      <c r="J78" s="123" t="str">
        <f>IF(L78&gt;1,VLOOKUP(L78,DB!$A$4:$B$500,2,0),"")</f>
        <v/>
      </c>
      <c r="K78" s="124"/>
      <c r="L78" s="120"/>
      <c r="M78" s="115" t="str">
        <f>IF(B78&gt;1,VLOOKUP(B78,DB!$D$4:$F$800,3,0),"")</f>
        <v/>
      </c>
      <c r="N78" s="193"/>
      <c r="O78" s="128" t="str">
        <f t="shared" si="34"/>
        <v>RON</v>
      </c>
      <c r="P78" s="253"/>
      <c r="Q78" s="64" t="str">
        <f t="shared" si="35"/>
        <v/>
      </c>
      <c r="R78" s="64" t="str">
        <f t="shared" si="36"/>
        <v>RON</v>
      </c>
      <c r="S78" s="64" t="str">
        <f t="shared" si="37"/>
        <v/>
      </c>
      <c r="T78" s="64" t="str">
        <f t="shared" si="38"/>
        <v/>
      </c>
      <c r="U78" s="64" t="str">
        <f t="shared" si="39"/>
        <v/>
      </c>
      <c r="V78" s="254" t="s">
        <v>1188</v>
      </c>
      <c r="W78" s="255" t="str">
        <f t="shared" si="5"/>
        <v/>
      </c>
      <c r="X78" s="256" t="str">
        <f t="shared" si="6"/>
        <v/>
      </c>
      <c r="Y78" s="257" t="str">
        <f t="shared" si="7"/>
        <v/>
      </c>
      <c r="Z78" s="104" t="b">
        <v>0</v>
      </c>
      <c r="AA78" s="64"/>
      <c r="AC78" s="133"/>
      <c r="AD78" s="133" t="str">
        <f t="shared" si="40"/>
        <v>-</v>
      </c>
      <c r="AE78" s="133" t="str">
        <f t="shared" si="41"/>
        <v>-</v>
      </c>
      <c r="AF78" s="258"/>
      <c r="AG78" s="258"/>
      <c r="AH78" s="258"/>
      <c r="AI78" s="258"/>
      <c r="AJ78" s="258"/>
      <c r="AK78" s="258"/>
      <c r="AL78" s="258"/>
      <c r="AM78" s="258"/>
      <c r="AN78" s="258"/>
    </row>
    <row r="79">
      <c r="A79" s="168">
        <v>62.0</v>
      </c>
      <c r="B79" s="168"/>
      <c r="C79" s="146" t="str">
        <f>IF(B79&gt;1,VLOOKUP(B79,DB!$D$4:$E$800,2,0),"")</f>
        <v/>
      </c>
      <c r="D79" s="259"/>
      <c r="E79" s="231" t="b">
        <v>0</v>
      </c>
      <c r="F79" s="148"/>
      <c r="G79" s="190" t="b">
        <v>0</v>
      </c>
      <c r="H79" s="228"/>
      <c r="I79" s="152" t="str">
        <f>IF(K79&gt;1,VLOOKUP(K79,DB!$A$4:$B$500,2,0),"")</f>
        <v/>
      </c>
      <c r="J79" s="153" t="str">
        <f>IF(L79&gt;1,VLOOKUP(L79,DB!$A$4:$B$500,2,0),"")</f>
        <v/>
      </c>
      <c r="K79" s="169"/>
      <c r="L79" s="150"/>
      <c r="M79" s="168" t="str">
        <f>IF(B79&gt;1,VLOOKUP(B79,DB!$D$4:$F$800,3,0),"")</f>
        <v/>
      </c>
      <c r="N79" s="200"/>
      <c r="O79" s="155" t="str">
        <f t="shared" si="34"/>
        <v>RON</v>
      </c>
      <c r="Q79" s="64" t="str">
        <f t="shared" si="35"/>
        <v/>
      </c>
      <c r="R79" s="64" t="str">
        <f t="shared" si="36"/>
        <v>RON</v>
      </c>
      <c r="S79" s="64" t="str">
        <f t="shared" si="37"/>
        <v/>
      </c>
      <c r="T79" s="64" t="str">
        <f t="shared" si="38"/>
        <v/>
      </c>
      <c r="U79" s="64" t="str">
        <f t="shared" si="39"/>
        <v/>
      </c>
      <c r="V79" s="100" t="s">
        <v>1189</v>
      </c>
      <c r="W79" s="101" t="str">
        <f t="shared" si="5"/>
        <v/>
      </c>
      <c r="X79" s="102" t="str">
        <f t="shared" si="6"/>
        <v/>
      </c>
      <c r="Y79" s="103" t="str">
        <f t="shared" si="7"/>
        <v/>
      </c>
      <c r="Z79" s="104" t="b">
        <v>0</v>
      </c>
      <c r="AA79" s="64"/>
      <c r="AC79" s="133"/>
      <c r="AD79" s="133" t="str">
        <f t="shared" si="40"/>
        <v>-</v>
      </c>
      <c r="AE79" s="133" t="str">
        <f t="shared" si="41"/>
        <v>-</v>
      </c>
      <c r="AF79" s="258"/>
      <c r="AG79" s="258"/>
      <c r="AH79" s="258"/>
      <c r="AI79" s="258"/>
      <c r="AJ79" s="258"/>
      <c r="AK79" s="258"/>
      <c r="AL79" s="258"/>
      <c r="AM79" s="258"/>
      <c r="AN79" s="258"/>
    </row>
    <row r="80">
      <c r="A80" s="115">
        <v>63.0</v>
      </c>
      <c r="B80" s="115"/>
      <c r="C80" s="117" t="str">
        <f>IF(B80&gt;1,VLOOKUP(B80,DB!$D$4:$E$800,2,0),"")</f>
        <v/>
      </c>
      <c r="D80" s="252"/>
      <c r="E80" s="229" t="b">
        <v>0</v>
      </c>
      <c r="F80" s="119"/>
      <c r="G80" s="192" t="b">
        <v>0</v>
      </c>
      <c r="H80" s="230"/>
      <c r="I80" s="122" t="str">
        <f>IF(K80&gt;1,VLOOKUP(K80,DB!$A$4:$B$500,2,0),"")</f>
        <v/>
      </c>
      <c r="J80" s="123" t="str">
        <f>IF(L80&gt;1,VLOOKUP(L80,DB!$A$4:$B$500,2,0),"")</f>
        <v/>
      </c>
      <c r="K80" s="124"/>
      <c r="L80" s="120"/>
      <c r="M80" s="115" t="str">
        <f>IF(B80&gt;1,VLOOKUP(B80,DB!$D$4:$F$800,3,0),"")</f>
        <v/>
      </c>
      <c r="N80" s="193"/>
      <c r="O80" s="128" t="str">
        <f t="shared" si="34"/>
        <v>RON</v>
      </c>
      <c r="Q80" s="64" t="str">
        <f t="shared" si="35"/>
        <v/>
      </c>
      <c r="R80" s="64" t="str">
        <f t="shared" si="36"/>
        <v>RON</v>
      </c>
      <c r="S80" s="64" t="str">
        <f t="shared" si="37"/>
        <v/>
      </c>
      <c r="T80" s="64" t="str">
        <f t="shared" si="38"/>
        <v/>
      </c>
      <c r="U80" s="64" t="str">
        <f t="shared" si="39"/>
        <v/>
      </c>
      <c r="V80" s="129" t="s">
        <v>1190</v>
      </c>
      <c r="W80" s="130" t="str">
        <f t="shared" si="5"/>
        <v/>
      </c>
      <c r="X80" s="131" t="str">
        <f t="shared" si="6"/>
        <v/>
      </c>
      <c r="Y80" s="132" t="str">
        <f t="shared" si="7"/>
        <v/>
      </c>
      <c r="Z80" s="104" t="b">
        <v>0</v>
      </c>
      <c r="AA80" s="64"/>
      <c r="AC80" s="133"/>
      <c r="AD80" s="133" t="str">
        <f t="shared" si="40"/>
        <v>-</v>
      </c>
      <c r="AE80" s="133" t="str">
        <f t="shared" si="41"/>
        <v>-</v>
      </c>
      <c r="AF80" s="258"/>
      <c r="AG80" s="258"/>
      <c r="AH80" s="258"/>
      <c r="AI80" s="258"/>
      <c r="AJ80" s="258"/>
      <c r="AK80" s="258"/>
      <c r="AL80" s="258"/>
      <c r="AM80" s="258"/>
      <c r="AN80" s="258"/>
    </row>
    <row r="81">
      <c r="A81" s="168">
        <v>64.0</v>
      </c>
      <c r="B81" s="168"/>
      <c r="C81" s="146" t="str">
        <f>IF(B81&gt;1,VLOOKUP(B81,DB!$D$4:$E$800,2,0),"")</f>
        <v/>
      </c>
      <c r="D81" s="259"/>
      <c r="E81" s="231" t="b">
        <v>0</v>
      </c>
      <c r="F81" s="148"/>
      <c r="G81" s="190" t="b">
        <v>0</v>
      </c>
      <c r="H81" s="228"/>
      <c r="I81" s="152" t="str">
        <f>IF(K81&gt;1,VLOOKUP(K81,DB!$A$4:$B$500,2,0),"")</f>
        <v/>
      </c>
      <c r="J81" s="153" t="str">
        <f>IF(L81&gt;1,VLOOKUP(L81,DB!$A$4:$B$500,2,0),"")</f>
        <v/>
      </c>
      <c r="K81" s="169"/>
      <c r="L81" s="150"/>
      <c r="M81" s="168" t="str">
        <f>IF(B81&gt;1,VLOOKUP(B81,DB!$D$4:$F$800,3,0),"")</f>
        <v/>
      </c>
      <c r="N81" s="211"/>
      <c r="O81" s="155" t="str">
        <f t="shared" si="34"/>
        <v>RON</v>
      </c>
      <c r="Q81" s="64" t="str">
        <f t="shared" si="35"/>
        <v/>
      </c>
      <c r="R81" s="64" t="str">
        <f t="shared" si="36"/>
        <v>RON</v>
      </c>
      <c r="S81" s="64" t="str">
        <f t="shared" si="37"/>
        <v/>
      </c>
      <c r="T81" s="64" t="str">
        <f t="shared" si="38"/>
        <v/>
      </c>
      <c r="U81" s="64" t="str">
        <f t="shared" si="39"/>
        <v/>
      </c>
      <c r="V81" s="173" t="s">
        <v>1191</v>
      </c>
      <c r="W81" s="174" t="str">
        <f t="shared" si="5"/>
        <v/>
      </c>
      <c r="X81" s="175" t="str">
        <f t="shared" si="6"/>
        <v/>
      </c>
      <c r="Y81" s="176" t="str">
        <f t="shared" si="7"/>
        <v/>
      </c>
      <c r="Z81" s="104" t="b">
        <v>0</v>
      </c>
      <c r="AA81" s="64"/>
      <c r="AC81" s="133"/>
      <c r="AD81" s="133" t="str">
        <f t="shared" si="40"/>
        <v>-</v>
      </c>
      <c r="AE81" s="133" t="str">
        <f t="shared" si="41"/>
        <v>-</v>
      </c>
      <c r="AF81" s="258"/>
      <c r="AG81" s="258"/>
      <c r="AH81" s="258"/>
      <c r="AI81" s="258"/>
      <c r="AJ81" s="258"/>
      <c r="AK81" s="258"/>
      <c r="AL81" s="258"/>
      <c r="AM81" s="258"/>
      <c r="AN81" s="258"/>
    </row>
    <row r="82">
      <c r="A82" s="115">
        <v>65.0</v>
      </c>
      <c r="B82" s="115"/>
      <c r="C82" s="117" t="str">
        <f>IF(B82&gt;1,VLOOKUP(B82,DB!$D$4:$E$800,2,0),"")</f>
        <v/>
      </c>
      <c r="D82" s="252"/>
      <c r="E82" s="229" t="b">
        <v>0</v>
      </c>
      <c r="F82" s="119"/>
      <c r="G82" s="192" t="b">
        <v>0</v>
      </c>
      <c r="H82" s="230"/>
      <c r="I82" s="122" t="str">
        <f>IF(K82&gt;1,VLOOKUP(K82,DB!$A$4:$B$500,2,0),"")</f>
        <v/>
      </c>
      <c r="J82" s="123" t="str">
        <f>IF(L82&gt;1,VLOOKUP(L82,DB!$A$4:$B$500,2,0),"")</f>
        <v/>
      </c>
      <c r="K82" s="124"/>
      <c r="L82" s="120"/>
      <c r="M82" s="115" t="str">
        <f>IF(B82&gt;1,VLOOKUP(B82,DB!$D$4:$F$800,3,0),"")</f>
        <v/>
      </c>
      <c r="N82" s="260"/>
      <c r="O82" s="128" t="str">
        <f t="shared" si="34"/>
        <v>RON</v>
      </c>
      <c r="Q82" s="64" t="str">
        <f t="shared" si="35"/>
        <v/>
      </c>
      <c r="R82" s="64" t="str">
        <f t="shared" si="36"/>
        <v>RON</v>
      </c>
      <c r="S82" s="64" t="str">
        <f t="shared" si="37"/>
        <v/>
      </c>
      <c r="T82" s="64" t="str">
        <f t="shared" si="38"/>
        <v/>
      </c>
      <c r="U82" s="64" t="str">
        <f t="shared" si="39"/>
        <v/>
      </c>
      <c r="V82" s="237" t="s">
        <v>1192</v>
      </c>
      <c r="W82" s="238" t="str">
        <f t="shared" si="5"/>
        <v/>
      </c>
      <c r="X82" s="239" t="str">
        <f t="shared" si="6"/>
        <v/>
      </c>
      <c r="Y82" s="240" t="str">
        <f t="shared" si="7"/>
        <v/>
      </c>
      <c r="Z82" s="104" t="b">
        <v>0</v>
      </c>
      <c r="AA82" s="64"/>
      <c r="AC82" s="133"/>
      <c r="AD82" s="133" t="str">
        <f t="shared" si="40"/>
        <v>-</v>
      </c>
      <c r="AE82" s="133" t="str">
        <f t="shared" si="41"/>
        <v>-</v>
      </c>
      <c r="AF82" s="258"/>
      <c r="AG82" s="258"/>
      <c r="AH82" s="258"/>
      <c r="AI82" s="258"/>
      <c r="AJ82" s="258"/>
      <c r="AK82" s="258"/>
      <c r="AL82" s="258"/>
      <c r="AM82" s="258"/>
      <c r="AN82" s="258"/>
    </row>
    <row r="83">
      <c r="A83" s="168">
        <v>66.0</v>
      </c>
      <c r="B83" s="168"/>
      <c r="C83" s="146" t="str">
        <f>IF(B83&gt;1,VLOOKUP(B83,DB!$D$4:$E$800,2,0),"")</f>
        <v/>
      </c>
      <c r="D83" s="259"/>
      <c r="E83" s="231" t="b">
        <v>0</v>
      </c>
      <c r="F83" s="148"/>
      <c r="G83" s="190" t="b">
        <v>0</v>
      </c>
      <c r="H83" s="228"/>
      <c r="I83" s="152" t="str">
        <f>IF(K83&gt;1,VLOOKUP(K83,DB!$A$4:$B$500,2,0),"")</f>
        <v/>
      </c>
      <c r="J83" s="153" t="str">
        <f>IF(L83&gt;1,VLOOKUP(L83,DB!$A$4:$B$500,2,0),"")</f>
        <v/>
      </c>
      <c r="K83" s="169"/>
      <c r="L83" s="150"/>
      <c r="M83" s="168" t="str">
        <f>IF(B83&gt;1,VLOOKUP(B83,DB!$D$4:$F$800,3,0),"")</f>
        <v/>
      </c>
      <c r="N83" s="200"/>
      <c r="O83" s="155" t="str">
        <f t="shared" si="34"/>
        <v>RON</v>
      </c>
      <c r="Q83" s="64" t="str">
        <f t="shared" si="35"/>
        <v/>
      </c>
      <c r="R83" s="64" t="str">
        <f t="shared" si="36"/>
        <v>RON</v>
      </c>
      <c r="S83" s="64" t="str">
        <f t="shared" si="37"/>
        <v/>
      </c>
      <c r="T83" s="64" t="str">
        <f t="shared" si="38"/>
        <v/>
      </c>
      <c r="U83" s="64" t="str">
        <f t="shared" si="39"/>
        <v/>
      </c>
      <c r="V83" s="158" t="s">
        <v>1193</v>
      </c>
      <c r="W83" s="159" t="str">
        <f t="shared" si="5"/>
        <v/>
      </c>
      <c r="X83" s="160" t="str">
        <f t="shared" si="6"/>
        <v/>
      </c>
      <c r="Y83" s="161" t="str">
        <f t="shared" si="7"/>
        <v/>
      </c>
      <c r="Z83" s="104" t="b">
        <v>0</v>
      </c>
      <c r="AA83" s="64"/>
      <c r="AC83" s="133"/>
      <c r="AD83" s="133" t="str">
        <f t="shared" si="40"/>
        <v>-</v>
      </c>
      <c r="AE83" s="133" t="str">
        <f t="shared" si="41"/>
        <v>-</v>
      </c>
      <c r="AF83" s="258"/>
      <c r="AG83" s="258"/>
      <c r="AH83" s="258"/>
      <c r="AI83" s="258"/>
      <c r="AJ83" s="258"/>
      <c r="AK83" s="258"/>
      <c r="AL83" s="258"/>
      <c r="AM83" s="258"/>
      <c r="AN83" s="258"/>
    </row>
    <row r="84">
      <c r="A84" s="115">
        <v>67.0</v>
      </c>
      <c r="B84" s="115"/>
      <c r="C84" s="117" t="str">
        <f>IF(B84&gt;1,VLOOKUP(B84,DB!$D$4:$E$800,2,0),"")</f>
        <v/>
      </c>
      <c r="D84" s="252"/>
      <c r="E84" s="229" t="b">
        <v>0</v>
      </c>
      <c r="F84" s="119"/>
      <c r="G84" s="192" t="b">
        <v>0</v>
      </c>
      <c r="H84" s="230"/>
      <c r="I84" s="122" t="str">
        <f>IF(K84&gt;1,VLOOKUP(K84,DB!$A$4:$B$500,2,0),"")</f>
        <v/>
      </c>
      <c r="J84" s="123" t="str">
        <f>IF(L84&gt;1,VLOOKUP(L84,DB!$A$4:$B$500,2,0),"")</f>
        <v/>
      </c>
      <c r="K84" s="124"/>
      <c r="L84" s="120"/>
      <c r="M84" s="115" t="str">
        <f>IF(B84&gt;1,VLOOKUP(B84,DB!$D$4:$F$800,3,0),"")</f>
        <v/>
      </c>
      <c r="N84" s="220"/>
      <c r="O84" s="128" t="str">
        <f t="shared" si="34"/>
        <v>RON</v>
      </c>
      <c r="Q84" s="64" t="str">
        <f t="shared" si="35"/>
        <v/>
      </c>
      <c r="R84" s="64" t="str">
        <f t="shared" si="36"/>
        <v>RON</v>
      </c>
      <c r="S84" s="64" t="str">
        <f t="shared" si="37"/>
        <v/>
      </c>
      <c r="T84" s="64" t="str">
        <f t="shared" si="38"/>
        <v/>
      </c>
      <c r="U84" s="64" t="str">
        <f t="shared" si="39"/>
        <v/>
      </c>
      <c r="V84" s="129" t="s">
        <v>1194</v>
      </c>
      <c r="W84" s="130" t="str">
        <f t="shared" si="5"/>
        <v/>
      </c>
      <c r="X84" s="131" t="str">
        <f t="shared" si="6"/>
        <v/>
      </c>
      <c r="Y84" s="132" t="str">
        <f t="shared" si="7"/>
        <v/>
      </c>
      <c r="Z84" s="104" t="b">
        <v>0</v>
      </c>
      <c r="AA84" s="64"/>
      <c r="AC84" s="133"/>
      <c r="AD84" s="133" t="str">
        <f t="shared" si="40"/>
        <v>-</v>
      </c>
      <c r="AE84" s="133" t="str">
        <f t="shared" si="41"/>
        <v>-</v>
      </c>
      <c r="AF84" s="258"/>
      <c r="AG84" s="258"/>
      <c r="AH84" s="258"/>
      <c r="AI84" s="258"/>
      <c r="AJ84" s="258"/>
      <c r="AK84" s="258"/>
      <c r="AL84" s="258"/>
      <c r="AM84" s="258"/>
      <c r="AN84" s="258"/>
    </row>
    <row r="85">
      <c r="A85" s="168">
        <v>68.0</v>
      </c>
      <c r="B85" s="168"/>
      <c r="C85" s="146" t="str">
        <f>IF(B85&gt;1,VLOOKUP(B85,DB!$D$4:$E$800,2,0),"")</f>
        <v/>
      </c>
      <c r="D85" s="259"/>
      <c r="E85" s="231" t="b">
        <v>0</v>
      </c>
      <c r="F85" s="148"/>
      <c r="G85" s="190" t="b">
        <v>0</v>
      </c>
      <c r="H85" s="228"/>
      <c r="I85" s="152" t="str">
        <f>IF(K85&gt;1,VLOOKUP(K85,DB!$A$4:$B$500,2,0),"")</f>
        <v/>
      </c>
      <c r="J85" s="153" t="str">
        <f>IF(L85&gt;1,VLOOKUP(L85,DB!$A$4:$B$500,2,0),"")</f>
        <v/>
      </c>
      <c r="K85" s="169"/>
      <c r="L85" s="150"/>
      <c r="M85" s="168" t="str">
        <f>IF(B85&gt;1,VLOOKUP(B85,DB!$D$4:$F$800,3,0),"")</f>
        <v/>
      </c>
      <c r="N85" s="211"/>
      <c r="O85" s="155" t="str">
        <f t="shared" si="34"/>
        <v>RON</v>
      </c>
      <c r="Q85" s="64" t="str">
        <f t="shared" si="35"/>
        <v/>
      </c>
      <c r="R85" s="64" t="str">
        <f t="shared" si="36"/>
        <v>RON</v>
      </c>
      <c r="S85" s="64" t="str">
        <f t="shared" si="37"/>
        <v/>
      </c>
      <c r="T85" s="64" t="str">
        <f t="shared" si="38"/>
        <v/>
      </c>
      <c r="U85" s="64" t="str">
        <f t="shared" si="39"/>
        <v/>
      </c>
      <c r="V85" s="158" t="s">
        <v>1195</v>
      </c>
      <c r="W85" s="159" t="str">
        <f t="shared" si="5"/>
        <v/>
      </c>
      <c r="X85" s="160" t="str">
        <f t="shared" si="6"/>
        <v/>
      </c>
      <c r="Y85" s="161" t="str">
        <f t="shared" si="7"/>
        <v/>
      </c>
      <c r="Z85" s="104" t="b">
        <v>0</v>
      </c>
      <c r="AA85" s="64"/>
      <c r="AC85" s="133"/>
      <c r="AD85" s="133" t="str">
        <f t="shared" si="40"/>
        <v>-</v>
      </c>
      <c r="AE85" s="133" t="str">
        <f t="shared" si="41"/>
        <v>-</v>
      </c>
      <c r="AF85" s="258"/>
      <c r="AG85" s="258"/>
      <c r="AH85" s="258"/>
      <c r="AI85" s="258"/>
      <c r="AJ85" s="258"/>
      <c r="AK85" s="258"/>
      <c r="AL85" s="258"/>
      <c r="AM85" s="258"/>
      <c r="AN85" s="258"/>
    </row>
    <row r="86">
      <c r="A86" s="115">
        <v>69.0</v>
      </c>
      <c r="B86" s="115"/>
      <c r="C86" s="117" t="str">
        <f>IF(B86&gt;1,VLOOKUP(B86,DB!$D$4:$E$800,2,0),"")</f>
        <v/>
      </c>
      <c r="D86" s="252"/>
      <c r="E86" s="229" t="b">
        <v>0</v>
      </c>
      <c r="F86" s="119"/>
      <c r="G86" s="192" t="b">
        <v>0</v>
      </c>
      <c r="H86" s="230"/>
      <c r="I86" s="122" t="str">
        <f>IF(K86&gt;1,VLOOKUP(K86,DB!$A$4:$B$500,2,0),"")</f>
        <v/>
      </c>
      <c r="J86" s="123" t="str">
        <f>IF(L86&gt;1,VLOOKUP(L86,DB!$A$4:$B$500,2,0),"")</f>
        <v/>
      </c>
      <c r="K86" s="124"/>
      <c r="L86" s="120"/>
      <c r="M86" s="115" t="str">
        <f>IF(B86&gt;1,VLOOKUP(B86,DB!$D$4:$F$800,3,0),"")</f>
        <v/>
      </c>
      <c r="N86" s="193"/>
      <c r="O86" s="128" t="str">
        <f t="shared" si="34"/>
        <v>RON</v>
      </c>
      <c r="Q86" s="64" t="str">
        <f t="shared" si="35"/>
        <v/>
      </c>
      <c r="R86" s="64" t="str">
        <f t="shared" si="36"/>
        <v>RON</v>
      </c>
      <c r="S86" s="64" t="str">
        <f t="shared" si="37"/>
        <v/>
      </c>
      <c r="T86" s="64" t="str">
        <f t="shared" si="38"/>
        <v/>
      </c>
      <c r="U86" s="64" t="str">
        <f t="shared" si="39"/>
        <v/>
      </c>
      <c r="V86" s="129" t="s">
        <v>1197</v>
      </c>
      <c r="W86" s="130" t="str">
        <f t="shared" si="5"/>
        <v/>
      </c>
      <c r="X86" s="131" t="str">
        <f t="shared" si="6"/>
        <v/>
      </c>
      <c r="Y86" s="132" t="str">
        <f t="shared" si="7"/>
        <v/>
      </c>
      <c r="Z86" s="104" t="b">
        <v>0</v>
      </c>
      <c r="AA86" s="64"/>
      <c r="AC86" s="133"/>
      <c r="AD86" s="133" t="str">
        <f t="shared" si="40"/>
        <v>-</v>
      </c>
      <c r="AE86" s="133" t="str">
        <f t="shared" si="41"/>
        <v>-</v>
      </c>
      <c r="AF86" s="258"/>
      <c r="AG86" s="258"/>
      <c r="AH86" s="258"/>
      <c r="AI86" s="258"/>
      <c r="AJ86" s="258"/>
      <c r="AK86" s="258"/>
      <c r="AL86" s="258"/>
      <c r="AM86" s="258"/>
      <c r="AN86" s="258"/>
    </row>
    <row r="87">
      <c r="A87" s="168">
        <v>70.0</v>
      </c>
      <c r="B87" s="168"/>
      <c r="C87" s="146" t="str">
        <f>IF(B87&gt;1,VLOOKUP(B87,DB!$D$4:$E$800,2,0),"")</f>
        <v/>
      </c>
      <c r="D87" s="259"/>
      <c r="E87" s="231" t="b">
        <v>0</v>
      </c>
      <c r="F87" s="148"/>
      <c r="G87" s="190" t="b">
        <v>0</v>
      </c>
      <c r="H87" s="228"/>
      <c r="I87" s="152" t="str">
        <f>IF(K87&gt;1,VLOOKUP(K87,DB!$A$4:$B$500,2,0),"")</f>
        <v/>
      </c>
      <c r="J87" s="153" t="str">
        <f>IF(L87&gt;1,VLOOKUP(L87,DB!$A$4:$B$500,2,0),"")</f>
        <v/>
      </c>
      <c r="K87" s="169"/>
      <c r="L87" s="150"/>
      <c r="M87" s="168" t="str">
        <f>IF(B87&gt;1,VLOOKUP(B87,DB!$D$4:$F$800,3,0),"")</f>
        <v/>
      </c>
      <c r="N87" s="211"/>
      <c r="O87" s="155" t="str">
        <f t="shared" si="34"/>
        <v>RON</v>
      </c>
      <c r="Q87" s="64" t="str">
        <f t="shared" si="35"/>
        <v/>
      </c>
      <c r="R87" s="64" t="str">
        <f t="shared" si="36"/>
        <v>RON</v>
      </c>
      <c r="S87" s="64" t="str">
        <f t="shared" si="37"/>
        <v/>
      </c>
      <c r="T87" s="64" t="str">
        <f t="shared" si="38"/>
        <v/>
      </c>
      <c r="U87" s="64" t="str">
        <f t="shared" si="39"/>
        <v/>
      </c>
      <c r="V87" s="158" t="s">
        <v>1199</v>
      </c>
      <c r="W87" s="159" t="str">
        <f t="shared" si="5"/>
        <v/>
      </c>
      <c r="X87" s="160" t="str">
        <f t="shared" si="6"/>
        <v/>
      </c>
      <c r="Y87" s="161" t="str">
        <f t="shared" si="7"/>
        <v/>
      </c>
      <c r="Z87" s="104" t="b">
        <v>0</v>
      </c>
      <c r="AA87" s="64"/>
      <c r="AC87" s="133"/>
      <c r="AD87" s="133" t="str">
        <f t="shared" si="40"/>
        <v>-</v>
      </c>
      <c r="AE87" s="133" t="str">
        <f t="shared" si="41"/>
        <v>-</v>
      </c>
      <c r="AF87" s="258"/>
      <c r="AG87" s="258"/>
      <c r="AH87" s="258"/>
      <c r="AI87" s="258"/>
      <c r="AJ87" s="258"/>
      <c r="AK87" s="258"/>
      <c r="AL87" s="258"/>
      <c r="AM87" s="258"/>
      <c r="AN87" s="258"/>
    </row>
    <row r="88">
      <c r="A88" s="115">
        <v>71.0</v>
      </c>
      <c r="B88" s="115"/>
      <c r="C88" s="117" t="str">
        <f>IF(B88&gt;1,VLOOKUP(B88,DB!$D$4:$E$800,2,0),"")</f>
        <v/>
      </c>
      <c r="D88" s="264"/>
      <c r="E88" s="232" t="b">
        <v>0</v>
      </c>
      <c r="F88" s="233"/>
      <c r="G88" s="234" t="b">
        <v>0</v>
      </c>
      <c r="H88" s="235"/>
      <c r="I88" s="122" t="str">
        <f>IF(K88&gt;1,VLOOKUP(K88,DB!$A$4:$B$500,2,0),"")</f>
        <v/>
      </c>
      <c r="J88" s="123" t="str">
        <f>IF(L88&gt;1,VLOOKUP(L88,DB!$A$4:$B$500,2,0),"")</f>
        <v/>
      </c>
      <c r="K88" s="236"/>
      <c r="L88" s="227"/>
      <c r="M88" s="115" t="str">
        <f>IF(B88&gt;1,VLOOKUP(B88,DB!$D$4:$F$800,3,0),"")</f>
        <v/>
      </c>
      <c r="N88" s="265"/>
      <c r="O88" s="128" t="str">
        <f t="shared" si="34"/>
        <v>RON</v>
      </c>
      <c r="Q88" s="64" t="str">
        <f t="shared" si="35"/>
        <v/>
      </c>
      <c r="R88" s="64" t="str">
        <f t="shared" si="36"/>
        <v>RON</v>
      </c>
      <c r="S88" s="64" t="str">
        <f t="shared" si="37"/>
        <v/>
      </c>
      <c r="T88" s="64" t="str">
        <f t="shared" si="38"/>
        <v/>
      </c>
      <c r="U88" s="64" t="str">
        <f t="shared" si="39"/>
        <v/>
      </c>
      <c r="V88" s="129" t="s">
        <v>1200</v>
      </c>
      <c r="W88" s="130" t="str">
        <f t="shared" si="5"/>
        <v/>
      </c>
      <c r="X88" s="131" t="str">
        <f t="shared" si="6"/>
        <v/>
      </c>
      <c r="Y88" s="132" t="str">
        <f t="shared" si="7"/>
        <v/>
      </c>
      <c r="Z88" s="104" t="b">
        <v>0</v>
      </c>
      <c r="AA88" s="64"/>
      <c r="AC88" s="133"/>
      <c r="AD88" s="133" t="str">
        <f t="shared" si="40"/>
        <v>-</v>
      </c>
      <c r="AE88" s="133" t="str">
        <f t="shared" si="41"/>
        <v>-</v>
      </c>
      <c r="AF88" s="258"/>
      <c r="AG88" s="258"/>
      <c r="AH88" s="258"/>
      <c r="AI88" s="258"/>
      <c r="AJ88" s="258"/>
      <c r="AK88" s="258"/>
      <c r="AL88" s="258"/>
      <c r="AM88" s="258"/>
      <c r="AN88" s="258"/>
    </row>
    <row r="89">
      <c r="A89" s="168">
        <v>72.0</v>
      </c>
      <c r="B89" s="168"/>
      <c r="C89" s="146" t="str">
        <f>IF(B89&gt;1,VLOOKUP(B89,DB!$D$4:$E$800,2,0),"")</f>
        <v/>
      </c>
      <c r="D89" s="259"/>
      <c r="E89" s="231" t="b">
        <v>0</v>
      </c>
      <c r="F89" s="148"/>
      <c r="G89" s="190" t="b">
        <v>0</v>
      </c>
      <c r="H89" s="228"/>
      <c r="I89" s="152" t="str">
        <f>IF(K89&gt;1,VLOOKUP(K89,DB!$A$4:$B$500,2,0),"")</f>
        <v/>
      </c>
      <c r="J89" s="153" t="str">
        <f>IF(L89&gt;1,VLOOKUP(L89,DB!$A$4:$B$500,2,0),"")</f>
        <v/>
      </c>
      <c r="K89" s="169"/>
      <c r="L89" s="150"/>
      <c r="M89" s="168" t="str">
        <f>IF(B89&gt;1,VLOOKUP(B89,DB!$D$4:$F$800,3,0),"")</f>
        <v/>
      </c>
      <c r="N89" s="200"/>
      <c r="O89" s="155" t="str">
        <f t="shared" si="34"/>
        <v>RON</v>
      </c>
      <c r="Q89" s="64" t="str">
        <f t="shared" si="35"/>
        <v/>
      </c>
      <c r="R89" s="64" t="str">
        <f t="shared" si="36"/>
        <v>RON</v>
      </c>
      <c r="S89" s="64" t="str">
        <f t="shared" si="37"/>
        <v/>
      </c>
      <c r="T89" s="64" t="str">
        <f t="shared" si="38"/>
        <v/>
      </c>
      <c r="U89" s="64" t="str">
        <f t="shared" si="39"/>
        <v/>
      </c>
      <c r="V89" s="158" t="s">
        <v>1201</v>
      </c>
      <c r="W89" s="159" t="str">
        <f t="shared" si="5"/>
        <v/>
      </c>
      <c r="X89" s="160" t="str">
        <f t="shared" si="6"/>
        <v/>
      </c>
      <c r="Y89" s="161" t="str">
        <f t="shared" si="7"/>
        <v/>
      </c>
      <c r="Z89" s="104" t="b">
        <v>0</v>
      </c>
      <c r="AA89" s="64"/>
      <c r="AC89" s="133"/>
      <c r="AD89" s="133" t="str">
        <f t="shared" si="40"/>
        <v>-</v>
      </c>
      <c r="AE89" s="133" t="str">
        <f t="shared" si="41"/>
        <v>-</v>
      </c>
      <c r="AF89" s="258"/>
      <c r="AG89" s="258"/>
      <c r="AH89" s="258"/>
      <c r="AI89" s="258"/>
      <c r="AJ89" s="258"/>
      <c r="AK89" s="258"/>
      <c r="AL89" s="258"/>
      <c r="AM89" s="258"/>
      <c r="AN89" s="258"/>
    </row>
    <row r="90">
      <c r="A90" s="115">
        <v>73.0</v>
      </c>
      <c r="B90" s="115"/>
      <c r="C90" s="117" t="str">
        <f>IF(B90&gt;1,VLOOKUP(B90,DB!$D$4:$E$800,2,0),"")</f>
        <v/>
      </c>
      <c r="D90" s="252"/>
      <c r="E90" s="229" t="b">
        <v>0</v>
      </c>
      <c r="F90" s="119"/>
      <c r="G90" s="192" t="b">
        <v>0</v>
      </c>
      <c r="H90" s="230"/>
      <c r="I90" s="122" t="str">
        <f>IF(K90&gt;1,VLOOKUP(K90,DB!$A$4:$B$500,2,0),"")</f>
        <v/>
      </c>
      <c r="J90" s="123" t="str">
        <f>IF(L90&gt;1,VLOOKUP(L90,DB!$A$4:$B$500,2,0),"")</f>
        <v/>
      </c>
      <c r="K90" s="124"/>
      <c r="L90" s="120"/>
      <c r="M90" s="115" t="str">
        <f>IF(B90&gt;1,VLOOKUP(B90,DB!$D$4:$F$800,3,0),"")</f>
        <v/>
      </c>
      <c r="N90" s="193"/>
      <c r="O90" s="128" t="str">
        <f t="shared" si="34"/>
        <v>RON</v>
      </c>
      <c r="Q90" s="64" t="str">
        <f t="shared" si="35"/>
        <v/>
      </c>
      <c r="R90" s="64" t="str">
        <f t="shared" si="36"/>
        <v>RON</v>
      </c>
      <c r="S90" s="64" t="str">
        <f t="shared" si="37"/>
        <v/>
      </c>
      <c r="T90" s="64" t="str">
        <f t="shared" si="38"/>
        <v/>
      </c>
      <c r="U90" s="64" t="str">
        <f t="shared" si="39"/>
        <v/>
      </c>
      <c r="V90" s="129" t="s">
        <v>1202</v>
      </c>
      <c r="W90" s="130" t="str">
        <f t="shared" si="5"/>
        <v/>
      </c>
      <c r="X90" s="131" t="str">
        <f t="shared" si="6"/>
        <v/>
      </c>
      <c r="Y90" s="132" t="str">
        <f t="shared" si="7"/>
        <v/>
      </c>
      <c r="Z90" s="104" t="b">
        <v>0</v>
      </c>
      <c r="AA90" s="64"/>
      <c r="AC90" s="133"/>
      <c r="AD90" s="133" t="str">
        <f t="shared" si="40"/>
        <v>-</v>
      </c>
      <c r="AE90" s="133" t="str">
        <f t="shared" si="41"/>
        <v>-</v>
      </c>
      <c r="AF90" s="258"/>
      <c r="AG90" s="258"/>
      <c r="AH90" s="258"/>
      <c r="AI90" s="258"/>
      <c r="AJ90" s="258"/>
      <c r="AK90" s="258"/>
      <c r="AL90" s="258"/>
      <c r="AM90" s="258"/>
      <c r="AN90" s="258"/>
    </row>
    <row r="91">
      <c r="A91" s="168">
        <v>74.0</v>
      </c>
      <c r="B91" s="168"/>
      <c r="C91" s="146" t="str">
        <f>IF(B91&gt;1,VLOOKUP(B91,DB!$D$4:$E$800,2,0),"")</f>
        <v/>
      </c>
      <c r="D91" s="259"/>
      <c r="E91" s="231" t="b">
        <v>0</v>
      </c>
      <c r="F91" s="148"/>
      <c r="G91" s="190" t="b">
        <v>0</v>
      </c>
      <c r="H91" s="228"/>
      <c r="I91" s="152" t="str">
        <f>IF(K91&gt;1,VLOOKUP(K91,DB!$A$4:$B$500,2,0),"")</f>
        <v/>
      </c>
      <c r="J91" s="153" t="str">
        <f>IF(L91&gt;1,VLOOKUP(L91,DB!$A$4:$B$500,2,0),"")</f>
        <v/>
      </c>
      <c r="K91" s="169"/>
      <c r="L91" s="150"/>
      <c r="M91" s="168" t="str">
        <f>IF(B91&gt;1,VLOOKUP(B91,DB!$D$4:$F$800,3,0),"")</f>
        <v/>
      </c>
      <c r="N91" s="200"/>
      <c r="O91" s="155" t="str">
        <f t="shared" si="34"/>
        <v>RON</v>
      </c>
      <c r="Q91" s="64" t="str">
        <f t="shared" si="35"/>
        <v/>
      </c>
      <c r="R91" s="64" t="str">
        <f t="shared" si="36"/>
        <v>RON</v>
      </c>
      <c r="S91" s="64" t="str">
        <f t="shared" si="37"/>
        <v/>
      </c>
      <c r="T91" s="64" t="str">
        <f t="shared" si="38"/>
        <v/>
      </c>
      <c r="U91" s="64" t="str">
        <f t="shared" si="39"/>
        <v/>
      </c>
      <c r="V91" s="173" t="s">
        <v>1203</v>
      </c>
      <c r="W91" s="174" t="str">
        <f t="shared" si="5"/>
        <v/>
      </c>
      <c r="X91" s="175" t="str">
        <f t="shared" si="6"/>
        <v/>
      </c>
      <c r="Y91" s="176" t="str">
        <f t="shared" si="7"/>
        <v/>
      </c>
      <c r="Z91" s="104" t="b">
        <v>0</v>
      </c>
      <c r="AA91" s="64"/>
      <c r="AC91" s="133"/>
      <c r="AD91" s="133" t="str">
        <f t="shared" si="40"/>
        <v>-</v>
      </c>
      <c r="AE91" s="133" t="str">
        <f t="shared" si="41"/>
        <v>-</v>
      </c>
    </row>
    <row r="92">
      <c r="A92" s="115">
        <v>75.0</v>
      </c>
      <c r="B92" s="115"/>
      <c r="C92" s="117" t="str">
        <f>IF(B92&gt;1,VLOOKUP(B92,DB!$D$4:$E$800,2,0),"")</f>
        <v/>
      </c>
      <c r="D92" s="252"/>
      <c r="E92" s="229" t="b">
        <v>0</v>
      </c>
      <c r="F92" s="119"/>
      <c r="G92" s="192" t="b">
        <v>0</v>
      </c>
      <c r="H92" s="230"/>
      <c r="I92" s="122" t="str">
        <f>IF(K92&gt;1,VLOOKUP(K92,DB!$A$4:$B$500,2,0),"")</f>
        <v/>
      </c>
      <c r="J92" s="123" t="str">
        <f>IF(L92&gt;1,VLOOKUP(L92,DB!$A$4:$B$500,2,0),"")</f>
        <v/>
      </c>
      <c r="K92" s="124"/>
      <c r="L92" s="120"/>
      <c r="M92" s="115" t="str">
        <f>IF(B92&gt;1,VLOOKUP(B92,DB!$D$4:$F$800,3,0),"")</f>
        <v/>
      </c>
      <c r="N92" s="220"/>
      <c r="O92" s="128" t="str">
        <f t="shared" si="34"/>
        <v>RON</v>
      </c>
      <c r="Q92" s="64" t="str">
        <f t="shared" si="35"/>
        <v/>
      </c>
      <c r="R92" s="64" t="str">
        <f t="shared" si="36"/>
        <v>RON</v>
      </c>
      <c r="S92" s="64" t="str">
        <f t="shared" si="37"/>
        <v/>
      </c>
      <c r="T92" s="64" t="str">
        <f t="shared" si="38"/>
        <v/>
      </c>
      <c r="U92" s="64" t="str">
        <f t="shared" si="39"/>
        <v/>
      </c>
      <c r="V92" s="237" t="s">
        <v>1204</v>
      </c>
      <c r="W92" s="238" t="str">
        <f t="shared" si="5"/>
        <v/>
      </c>
      <c r="X92" s="239" t="str">
        <f t="shared" si="6"/>
        <v/>
      </c>
      <c r="Y92" s="240" t="str">
        <f t="shared" si="7"/>
        <v/>
      </c>
      <c r="Z92" s="104" t="b">
        <v>0</v>
      </c>
      <c r="AA92" s="64"/>
      <c r="AC92" s="133"/>
      <c r="AD92" s="133" t="str">
        <f t="shared" si="40"/>
        <v>-</v>
      </c>
      <c r="AE92" s="133" t="str">
        <f t="shared" si="41"/>
        <v>-</v>
      </c>
    </row>
    <row r="93">
      <c r="A93" s="168">
        <v>76.0</v>
      </c>
      <c r="B93" s="168"/>
      <c r="C93" s="146" t="str">
        <f>IF(B93&gt;1,VLOOKUP(B93,DB!$D$4:$E$800,2,0),"")</f>
        <v/>
      </c>
      <c r="D93" s="259"/>
      <c r="E93" s="231" t="b">
        <v>0</v>
      </c>
      <c r="F93" s="148"/>
      <c r="G93" s="190" t="b">
        <v>0</v>
      </c>
      <c r="H93" s="228"/>
      <c r="I93" s="152" t="str">
        <f>IF(K93&gt;1,VLOOKUP(K93,DB!$A$4:$B$500,2,0),"")</f>
        <v/>
      </c>
      <c r="J93" s="153" t="str">
        <f>IF(L93&gt;1,VLOOKUP(L93,DB!$A$4:$B$500,2,0),"")</f>
        <v/>
      </c>
      <c r="K93" s="169"/>
      <c r="L93" s="150"/>
      <c r="M93" s="168" t="str">
        <f>IF(B93&gt;1,VLOOKUP(B93,DB!$D$4:$F$800,3,0),"")</f>
        <v/>
      </c>
      <c r="N93" s="200"/>
      <c r="O93" s="155" t="str">
        <f t="shared" si="34"/>
        <v>RON</v>
      </c>
      <c r="Q93" s="64" t="str">
        <f t="shared" si="35"/>
        <v/>
      </c>
      <c r="R93" s="64" t="str">
        <f t="shared" si="36"/>
        <v>RON</v>
      </c>
      <c r="S93" s="64" t="str">
        <f t="shared" si="37"/>
        <v/>
      </c>
      <c r="T93" s="64" t="str">
        <f t="shared" si="38"/>
        <v/>
      </c>
      <c r="U93" s="64" t="str">
        <f t="shared" si="39"/>
        <v/>
      </c>
      <c r="V93" s="158" t="s">
        <v>1205</v>
      </c>
      <c r="W93" s="159" t="str">
        <f t="shared" si="5"/>
        <v/>
      </c>
      <c r="X93" s="160" t="str">
        <f t="shared" si="6"/>
        <v/>
      </c>
      <c r="Y93" s="161" t="str">
        <f t="shared" si="7"/>
        <v/>
      </c>
      <c r="Z93" s="104" t="b">
        <v>0</v>
      </c>
      <c r="AA93" s="64"/>
      <c r="AC93" s="133"/>
      <c r="AD93" s="133" t="str">
        <f t="shared" si="40"/>
        <v>-</v>
      </c>
      <c r="AE93" s="133" t="str">
        <f t="shared" si="41"/>
        <v>-</v>
      </c>
    </row>
    <row r="94">
      <c r="A94" s="115">
        <v>77.0</v>
      </c>
      <c r="B94" s="115"/>
      <c r="C94" s="117" t="str">
        <f>IF(B94&gt;1,VLOOKUP(B94,DB!$D$4:$E$800,2,0),"")</f>
        <v/>
      </c>
      <c r="D94" s="252"/>
      <c r="E94" s="229" t="b">
        <v>0</v>
      </c>
      <c r="F94" s="119"/>
      <c r="G94" s="192" t="b">
        <v>0</v>
      </c>
      <c r="H94" s="230"/>
      <c r="I94" s="122" t="str">
        <f>IF(K94&gt;1,VLOOKUP(K94,DB!$A$4:$B$500,2,0),"")</f>
        <v/>
      </c>
      <c r="J94" s="123" t="str">
        <f>IF(L94&gt;1,VLOOKUP(L94,DB!$A$4:$B$500,2,0),"")</f>
        <v/>
      </c>
      <c r="K94" s="124"/>
      <c r="L94" s="120"/>
      <c r="M94" s="115" t="str">
        <f>IF(B94&gt;1,VLOOKUP(B94,DB!$D$4:$F$800,3,0),"")</f>
        <v/>
      </c>
      <c r="N94" s="193"/>
      <c r="O94" s="128" t="str">
        <f t="shared" si="34"/>
        <v>RON</v>
      </c>
      <c r="Q94" s="64" t="str">
        <f t="shared" si="35"/>
        <v/>
      </c>
      <c r="R94" s="64" t="str">
        <f t="shared" si="36"/>
        <v>RON</v>
      </c>
      <c r="S94" s="64" t="str">
        <f t="shared" si="37"/>
        <v/>
      </c>
      <c r="T94" s="64" t="str">
        <f t="shared" si="38"/>
        <v/>
      </c>
      <c r="U94" s="64" t="str">
        <f t="shared" si="39"/>
        <v/>
      </c>
      <c r="V94" s="129" t="s">
        <v>1207</v>
      </c>
      <c r="W94" s="130" t="str">
        <f t="shared" si="5"/>
        <v/>
      </c>
      <c r="X94" s="131" t="str">
        <f t="shared" si="6"/>
        <v/>
      </c>
      <c r="Y94" s="132" t="str">
        <f t="shared" si="7"/>
        <v/>
      </c>
      <c r="Z94" s="104" t="b">
        <v>0</v>
      </c>
      <c r="AA94" s="64"/>
      <c r="AC94" s="133"/>
      <c r="AD94" s="133" t="str">
        <f t="shared" si="40"/>
        <v>-</v>
      </c>
      <c r="AE94" s="133" t="str">
        <f t="shared" si="41"/>
        <v>-</v>
      </c>
      <c r="AF94" s="248"/>
      <c r="AG94" s="248"/>
      <c r="AH94" s="248"/>
      <c r="AI94" s="248"/>
      <c r="AJ94" s="248"/>
      <c r="AK94" s="248"/>
      <c r="AL94" s="248"/>
      <c r="AM94" s="248"/>
      <c r="AN94" s="248"/>
    </row>
    <row r="95">
      <c r="A95" s="168">
        <v>78.0</v>
      </c>
      <c r="B95" s="168"/>
      <c r="C95" s="146" t="str">
        <f>IF(B95&gt;1,VLOOKUP(B95,DB!$D$4:$E$800,2,0),"")</f>
        <v/>
      </c>
      <c r="D95" s="259"/>
      <c r="E95" s="231" t="b">
        <v>0</v>
      </c>
      <c r="F95" s="148"/>
      <c r="G95" s="190" t="b">
        <v>0</v>
      </c>
      <c r="H95" s="228"/>
      <c r="I95" s="152" t="str">
        <f>IF(K95&gt;1,VLOOKUP(K95,DB!$A$4:$B$500,2,0),"")</f>
        <v/>
      </c>
      <c r="J95" s="153" t="str">
        <f>IF(L95&gt;1,VLOOKUP(L95,DB!$A$4:$B$500,2,0),"")</f>
        <v/>
      </c>
      <c r="K95" s="169"/>
      <c r="L95" s="150"/>
      <c r="M95" s="168" t="str">
        <f>IF(B95&gt;1,VLOOKUP(B95,DB!$D$4:$F$800,3,0),"")</f>
        <v/>
      </c>
      <c r="N95" s="200"/>
      <c r="O95" s="155" t="str">
        <f t="shared" si="34"/>
        <v>RON</v>
      </c>
      <c r="Q95" s="64" t="str">
        <f t="shared" si="35"/>
        <v/>
      </c>
      <c r="R95" s="64" t="str">
        <f t="shared" si="36"/>
        <v>RON</v>
      </c>
      <c r="S95" s="64" t="str">
        <f t="shared" si="37"/>
        <v/>
      </c>
      <c r="T95" s="64" t="str">
        <f t="shared" si="38"/>
        <v/>
      </c>
      <c r="U95" s="64" t="str">
        <f t="shared" si="39"/>
        <v/>
      </c>
      <c r="V95" s="158" t="s">
        <v>1208</v>
      </c>
      <c r="W95" s="159" t="str">
        <f t="shared" si="5"/>
        <v/>
      </c>
      <c r="X95" s="160" t="str">
        <f t="shared" si="6"/>
        <v/>
      </c>
      <c r="Y95" s="161" t="str">
        <f t="shared" si="7"/>
        <v/>
      </c>
      <c r="Z95" s="104" t="b">
        <v>0</v>
      </c>
      <c r="AA95" s="64"/>
      <c r="AC95" s="133"/>
      <c r="AD95" s="133" t="str">
        <f t="shared" si="40"/>
        <v>-</v>
      </c>
      <c r="AE95" s="133" t="str">
        <f t="shared" si="41"/>
        <v>-</v>
      </c>
      <c r="AF95" s="248"/>
      <c r="AG95" s="248"/>
      <c r="AH95" s="248"/>
      <c r="AI95" s="248"/>
      <c r="AJ95" s="248"/>
      <c r="AK95" s="248"/>
      <c r="AL95" s="248"/>
      <c r="AM95" s="248"/>
      <c r="AN95" s="248"/>
    </row>
    <row r="96">
      <c r="A96" s="115">
        <v>79.0</v>
      </c>
      <c r="B96" s="115"/>
      <c r="C96" s="117" t="str">
        <f>IF(B96&gt;1,VLOOKUP(B96,DB!$D$4:$E$800,2,0),"")</f>
        <v/>
      </c>
      <c r="D96" s="252"/>
      <c r="E96" s="229" t="b">
        <v>0</v>
      </c>
      <c r="F96" s="119"/>
      <c r="G96" s="192" t="b">
        <v>0</v>
      </c>
      <c r="H96" s="230"/>
      <c r="I96" s="122" t="str">
        <f>IF(K96&gt;1,VLOOKUP(K96,DB!$A$4:$B$500,2,0),"")</f>
        <v/>
      </c>
      <c r="J96" s="123" t="str">
        <f>IF(L96&gt;1,VLOOKUP(L96,DB!$A$4:$B$500,2,0),"")</f>
        <v/>
      </c>
      <c r="K96" s="124"/>
      <c r="L96" s="120"/>
      <c r="M96" s="115" t="str">
        <f>IF(B96&gt;1,VLOOKUP(B96,DB!$D$4:$F$800,3,0),"")</f>
        <v/>
      </c>
      <c r="N96" s="220"/>
      <c r="O96" s="128" t="str">
        <f t="shared" si="34"/>
        <v>RON</v>
      </c>
      <c r="Q96" s="64" t="str">
        <f t="shared" si="35"/>
        <v/>
      </c>
      <c r="R96" s="64" t="str">
        <f t="shared" si="36"/>
        <v>RON</v>
      </c>
      <c r="S96" s="64" t="str">
        <f t="shared" si="37"/>
        <v/>
      </c>
      <c r="T96" s="64" t="str">
        <f t="shared" si="38"/>
        <v/>
      </c>
      <c r="U96" s="64" t="str">
        <f t="shared" si="39"/>
        <v/>
      </c>
      <c r="V96" s="129" t="s">
        <v>1209</v>
      </c>
      <c r="W96" s="130" t="str">
        <f t="shared" si="5"/>
        <v/>
      </c>
      <c r="X96" s="131" t="str">
        <f t="shared" si="6"/>
        <v/>
      </c>
      <c r="Y96" s="132" t="str">
        <f t="shared" si="7"/>
        <v/>
      </c>
      <c r="Z96" s="104" t="b">
        <v>0</v>
      </c>
      <c r="AA96" s="64"/>
      <c r="AC96" s="133"/>
      <c r="AD96" s="133" t="str">
        <f t="shared" si="40"/>
        <v>-</v>
      </c>
      <c r="AE96" s="133" t="str">
        <f t="shared" si="41"/>
        <v>-</v>
      </c>
      <c r="AF96" s="248"/>
      <c r="AG96" s="248"/>
      <c r="AH96" s="248"/>
      <c r="AI96" s="248"/>
      <c r="AJ96" s="248"/>
      <c r="AK96" s="248"/>
      <c r="AL96" s="248"/>
      <c r="AM96" s="248"/>
      <c r="AN96" s="248"/>
    </row>
    <row r="97">
      <c r="A97" s="168">
        <v>80.0</v>
      </c>
      <c r="B97" s="168"/>
      <c r="C97" s="146" t="str">
        <f>IF(B97&gt;1,VLOOKUP(B97,DB!$D$4:$E$800,2,0),"")</f>
        <v/>
      </c>
      <c r="D97" s="259"/>
      <c r="E97" s="231" t="b">
        <v>0</v>
      </c>
      <c r="F97" s="148"/>
      <c r="G97" s="190" t="b">
        <v>0</v>
      </c>
      <c r="H97" s="228"/>
      <c r="I97" s="152" t="str">
        <f>IF(K97&gt;1,VLOOKUP(K97,DB!$A$4:$B$500,2,0),"")</f>
        <v/>
      </c>
      <c r="J97" s="153" t="str">
        <f>IF(L97&gt;1,VLOOKUP(L97,DB!$A$4:$B$500,2,0),"")</f>
        <v/>
      </c>
      <c r="K97" s="169"/>
      <c r="L97" s="150"/>
      <c r="M97" s="168" t="str">
        <f>IF(B97&gt;1,VLOOKUP(B97,DB!$D$4:$F$800,3,0),"")</f>
        <v/>
      </c>
      <c r="N97" s="200"/>
      <c r="O97" s="155" t="str">
        <f t="shared" si="34"/>
        <v>RON</v>
      </c>
      <c r="Q97" s="64" t="str">
        <f t="shared" si="35"/>
        <v/>
      </c>
      <c r="R97" s="64" t="str">
        <f t="shared" si="36"/>
        <v>RON</v>
      </c>
      <c r="S97" s="64" t="str">
        <f t="shared" si="37"/>
        <v/>
      </c>
      <c r="T97" s="64" t="str">
        <f t="shared" si="38"/>
        <v/>
      </c>
      <c r="U97" s="64" t="str">
        <f t="shared" si="39"/>
        <v/>
      </c>
      <c r="V97" s="158" t="s">
        <v>1210</v>
      </c>
      <c r="W97" s="159" t="str">
        <f t="shared" si="5"/>
        <v/>
      </c>
      <c r="X97" s="160" t="str">
        <f t="shared" si="6"/>
        <v/>
      </c>
      <c r="Y97" s="161" t="str">
        <f t="shared" si="7"/>
        <v/>
      </c>
      <c r="Z97" s="104" t="b">
        <v>0</v>
      </c>
      <c r="AA97" s="64"/>
      <c r="AC97" s="133"/>
      <c r="AD97" s="133" t="str">
        <f t="shared" si="40"/>
        <v>-</v>
      </c>
      <c r="AE97" s="133" t="str">
        <f t="shared" si="41"/>
        <v>-</v>
      </c>
      <c r="AF97" s="248"/>
      <c r="AG97" s="248"/>
      <c r="AH97" s="248"/>
      <c r="AI97" s="248"/>
      <c r="AJ97" s="248"/>
      <c r="AK97" s="248"/>
      <c r="AL97" s="248"/>
      <c r="AM97" s="248"/>
      <c r="AN97" s="248"/>
    </row>
    <row r="98">
      <c r="A98" s="115">
        <v>81.0</v>
      </c>
      <c r="B98" s="115"/>
      <c r="C98" s="117" t="str">
        <f>IF(B98&gt;1,VLOOKUP(B98,DB!$D$4:$E$800,2,0),"")</f>
        <v/>
      </c>
      <c r="D98" s="252"/>
      <c r="E98" s="229" t="b">
        <v>0</v>
      </c>
      <c r="F98" s="119"/>
      <c r="G98" s="192" t="b">
        <v>0</v>
      </c>
      <c r="H98" s="230"/>
      <c r="I98" s="122" t="str">
        <f>IF(K98&gt;1,VLOOKUP(K98,DB!$A$4:$B$500,2,0),"")</f>
        <v/>
      </c>
      <c r="J98" s="123" t="str">
        <f>IF(L98&gt;1,VLOOKUP(L98,DB!$A$4:$B$500,2,0),"")</f>
        <v/>
      </c>
      <c r="K98" s="124"/>
      <c r="L98" s="120"/>
      <c r="M98" s="115" t="str">
        <f>IF(B98&gt;1,VLOOKUP(B98,DB!$D$4:$F$800,3,0),"")</f>
        <v/>
      </c>
      <c r="N98" s="193"/>
      <c r="O98" s="128" t="str">
        <f t="shared" si="34"/>
        <v>RON</v>
      </c>
      <c r="Q98" s="64" t="str">
        <f t="shared" si="35"/>
        <v/>
      </c>
      <c r="R98" s="64" t="str">
        <f t="shared" si="36"/>
        <v>RON</v>
      </c>
      <c r="S98" s="64" t="str">
        <f t="shared" si="37"/>
        <v/>
      </c>
      <c r="T98" s="64" t="str">
        <f t="shared" si="38"/>
        <v/>
      </c>
      <c r="U98" s="64" t="str">
        <f t="shared" si="39"/>
        <v/>
      </c>
      <c r="V98" s="129" t="s">
        <v>1211</v>
      </c>
      <c r="W98" s="130" t="str">
        <f t="shared" si="5"/>
        <v/>
      </c>
      <c r="X98" s="131" t="str">
        <f t="shared" si="6"/>
        <v/>
      </c>
      <c r="Y98" s="132" t="str">
        <f t="shared" si="7"/>
        <v/>
      </c>
      <c r="Z98" s="104" t="b">
        <v>0</v>
      </c>
      <c r="AA98" s="64"/>
      <c r="AC98" s="133"/>
      <c r="AD98" s="133" t="str">
        <f t="shared" si="40"/>
        <v>-</v>
      </c>
      <c r="AE98" s="133" t="str">
        <f t="shared" si="41"/>
        <v>-</v>
      </c>
      <c r="AF98" s="248"/>
      <c r="AG98" s="248"/>
      <c r="AH98" s="248"/>
      <c r="AI98" s="248"/>
      <c r="AJ98" s="248"/>
      <c r="AK98" s="248"/>
      <c r="AL98" s="248"/>
      <c r="AM98" s="248"/>
      <c r="AN98" s="248"/>
    </row>
    <row r="99">
      <c r="A99" s="168">
        <v>82.0</v>
      </c>
      <c r="B99" s="168"/>
      <c r="C99" s="146" t="str">
        <f>IF(B99&gt;1,VLOOKUP(B99,DB!$D$4:$E$800,2,0),"")</f>
        <v/>
      </c>
      <c r="D99" s="259"/>
      <c r="E99" s="231" t="b">
        <v>0</v>
      </c>
      <c r="F99" s="148"/>
      <c r="G99" s="190" t="b">
        <v>0</v>
      </c>
      <c r="H99" s="228"/>
      <c r="I99" s="152" t="str">
        <f>IF(K99&gt;1,VLOOKUP(K99,DB!$A$4:$B$500,2,0),"")</f>
        <v/>
      </c>
      <c r="J99" s="153" t="str">
        <f>IF(L99&gt;1,VLOOKUP(L99,DB!$A$4:$B$500,2,0),"")</f>
        <v/>
      </c>
      <c r="K99" s="169"/>
      <c r="L99" s="150"/>
      <c r="M99" s="168" t="str">
        <f>IF(B99&gt;1,VLOOKUP(B99,DB!$D$4:$F$800,3,0),"")</f>
        <v/>
      </c>
      <c r="N99" s="211"/>
      <c r="O99" s="155" t="str">
        <f t="shared" si="34"/>
        <v>RON</v>
      </c>
      <c r="Q99" s="64" t="str">
        <f t="shared" si="35"/>
        <v/>
      </c>
      <c r="R99" s="64" t="str">
        <f t="shared" si="36"/>
        <v>RON</v>
      </c>
      <c r="S99" s="64" t="str">
        <f t="shared" si="37"/>
        <v/>
      </c>
      <c r="T99" s="64" t="str">
        <f t="shared" si="38"/>
        <v/>
      </c>
      <c r="U99" s="64" t="str">
        <f t="shared" si="39"/>
        <v/>
      </c>
      <c r="V99" s="158" t="s">
        <v>1212</v>
      </c>
      <c r="W99" s="159" t="str">
        <f t="shared" si="5"/>
        <v/>
      </c>
      <c r="X99" s="160" t="str">
        <f t="shared" si="6"/>
        <v/>
      </c>
      <c r="Y99" s="161" t="str">
        <f t="shared" si="7"/>
        <v/>
      </c>
      <c r="Z99" s="104" t="b">
        <v>0</v>
      </c>
      <c r="AA99" s="64"/>
      <c r="AC99" s="133"/>
      <c r="AD99" s="133" t="str">
        <f t="shared" si="40"/>
        <v>-</v>
      </c>
      <c r="AE99" s="133" t="str">
        <f t="shared" si="41"/>
        <v>-</v>
      </c>
      <c r="AF99" s="248"/>
      <c r="AG99" s="248"/>
      <c r="AH99" s="248"/>
      <c r="AI99" s="248"/>
      <c r="AJ99" s="248"/>
      <c r="AK99" s="248"/>
      <c r="AL99" s="248"/>
      <c r="AM99" s="248"/>
      <c r="AN99" s="248"/>
    </row>
    <row r="100">
      <c r="A100" s="115">
        <v>83.0</v>
      </c>
      <c r="B100" s="115"/>
      <c r="C100" s="117" t="str">
        <f>IF(B100&gt;1,VLOOKUP(B100,DB!$D$4:$E$800,2,0),"")</f>
        <v/>
      </c>
      <c r="D100" s="252"/>
      <c r="E100" s="229" t="b">
        <v>0</v>
      </c>
      <c r="F100" s="119"/>
      <c r="G100" s="192" t="b">
        <v>0</v>
      </c>
      <c r="H100" s="230"/>
      <c r="I100" s="122" t="str">
        <f>IF(K100&gt;1,VLOOKUP(K100,DB!$A$4:$B$500,2,0),"")</f>
        <v/>
      </c>
      <c r="J100" s="123" t="str">
        <f>IF(L100&gt;1,VLOOKUP(L100,DB!$A$4:$B$500,2,0),"")</f>
        <v/>
      </c>
      <c r="K100" s="124"/>
      <c r="L100" s="120"/>
      <c r="M100" s="115" t="str">
        <f>IF(B100&gt;1,VLOOKUP(B100,DB!$D$4:$F$800,3,0),"")</f>
        <v/>
      </c>
      <c r="N100" s="220"/>
      <c r="O100" s="128" t="str">
        <f t="shared" si="34"/>
        <v>RON</v>
      </c>
      <c r="Q100" s="64" t="str">
        <f t="shared" si="35"/>
        <v/>
      </c>
      <c r="R100" s="64" t="str">
        <f t="shared" si="36"/>
        <v>RON</v>
      </c>
      <c r="S100" s="64" t="str">
        <f t="shared" si="37"/>
        <v/>
      </c>
      <c r="T100" s="64" t="str">
        <f t="shared" si="38"/>
        <v/>
      </c>
      <c r="U100" s="64" t="str">
        <f t="shared" si="39"/>
        <v/>
      </c>
      <c r="V100" s="129" t="s">
        <v>1213</v>
      </c>
      <c r="W100" s="130" t="str">
        <f t="shared" si="5"/>
        <v/>
      </c>
      <c r="X100" s="131" t="str">
        <f t="shared" si="6"/>
        <v/>
      </c>
      <c r="Y100" s="132" t="str">
        <f t="shared" si="7"/>
        <v/>
      </c>
      <c r="Z100" s="104" t="b">
        <v>0</v>
      </c>
      <c r="AA100" s="64"/>
      <c r="AC100" s="133"/>
      <c r="AD100" s="133" t="str">
        <f t="shared" si="40"/>
        <v>-</v>
      </c>
      <c r="AE100" s="133" t="str">
        <f t="shared" si="41"/>
        <v>-</v>
      </c>
      <c r="AF100" s="248"/>
      <c r="AG100" s="248"/>
      <c r="AH100" s="248"/>
      <c r="AI100" s="248"/>
      <c r="AJ100" s="248"/>
      <c r="AK100" s="248"/>
      <c r="AL100" s="248"/>
      <c r="AM100" s="248"/>
      <c r="AN100" s="248"/>
    </row>
    <row r="101">
      <c r="A101" s="168">
        <v>84.0</v>
      </c>
      <c r="B101" s="168"/>
      <c r="C101" s="146" t="str">
        <f>IF(B101&gt;1,VLOOKUP(B101,DB!$D$4:$E$800,2,0),"")</f>
        <v/>
      </c>
      <c r="D101" s="259"/>
      <c r="E101" s="231" t="b">
        <v>0</v>
      </c>
      <c r="F101" s="148"/>
      <c r="G101" s="190" t="b">
        <v>0</v>
      </c>
      <c r="H101" s="228"/>
      <c r="I101" s="152" t="str">
        <f>IF(K101&gt;1,VLOOKUP(K101,DB!$A$4:$B$500,2,0),"")</f>
        <v/>
      </c>
      <c r="J101" s="153" t="str">
        <f>IF(L101&gt;1,VLOOKUP(L101,DB!$A$4:$B$500,2,0),"")</f>
        <v/>
      </c>
      <c r="K101" s="169"/>
      <c r="L101" s="150"/>
      <c r="M101" s="168" t="str">
        <f>IF(B101&gt;1,VLOOKUP(B101,DB!$D$4:$F$800,3,0),"")</f>
        <v/>
      </c>
      <c r="N101" s="211"/>
      <c r="O101" s="155" t="str">
        <f t="shared" si="34"/>
        <v>RON</v>
      </c>
      <c r="Q101" s="64" t="str">
        <f t="shared" si="35"/>
        <v/>
      </c>
      <c r="R101" s="64" t="str">
        <f t="shared" si="36"/>
        <v>RON</v>
      </c>
      <c r="S101" s="64" t="str">
        <f t="shared" si="37"/>
        <v/>
      </c>
      <c r="T101" s="64" t="str">
        <f t="shared" si="38"/>
        <v/>
      </c>
      <c r="U101" s="64" t="str">
        <f t="shared" si="39"/>
        <v/>
      </c>
      <c r="V101" s="173" t="s">
        <v>1214</v>
      </c>
      <c r="W101" s="174" t="str">
        <f t="shared" si="5"/>
        <v/>
      </c>
      <c r="X101" s="175" t="str">
        <f t="shared" si="6"/>
        <v/>
      </c>
      <c r="Y101" s="176" t="str">
        <f t="shared" si="7"/>
        <v/>
      </c>
      <c r="Z101" s="104" t="b">
        <v>0</v>
      </c>
      <c r="AA101" s="64"/>
      <c r="AC101" s="133"/>
      <c r="AD101" s="133" t="str">
        <f t="shared" si="40"/>
        <v>-</v>
      </c>
      <c r="AE101" s="133" t="str">
        <f t="shared" si="41"/>
        <v>-</v>
      </c>
      <c r="AF101" s="248"/>
      <c r="AG101" s="248"/>
      <c r="AH101" s="248"/>
      <c r="AI101" s="248"/>
      <c r="AJ101" s="248"/>
      <c r="AK101" s="248"/>
      <c r="AL101" s="248"/>
      <c r="AM101" s="248"/>
      <c r="AN101" s="248"/>
    </row>
    <row r="102">
      <c r="A102" s="115">
        <v>85.0</v>
      </c>
      <c r="B102" s="115"/>
      <c r="C102" s="117" t="str">
        <f>IF(B102&gt;1,VLOOKUP(B102,DB!$D$4:$E$800,2,0),"")</f>
        <v/>
      </c>
      <c r="D102" s="252"/>
      <c r="E102" s="229" t="b">
        <v>0</v>
      </c>
      <c r="F102" s="119"/>
      <c r="G102" s="192" t="b">
        <v>0</v>
      </c>
      <c r="H102" s="230"/>
      <c r="I102" s="122" t="str">
        <f>IF(K102&gt;1,VLOOKUP(K102,DB!$A$4:$B$500,2,0),"")</f>
        <v/>
      </c>
      <c r="J102" s="123" t="str">
        <f>IF(L102&gt;1,VLOOKUP(L102,DB!$A$4:$B$500,2,0),"")</f>
        <v/>
      </c>
      <c r="K102" s="124"/>
      <c r="L102" s="120"/>
      <c r="M102" s="115" t="str">
        <f>IF(B102&gt;1,VLOOKUP(B102,DB!$D$4:$F$800,3,0),"")</f>
        <v/>
      </c>
      <c r="N102" s="193"/>
      <c r="O102" s="128" t="str">
        <f t="shared" si="34"/>
        <v>RON</v>
      </c>
      <c r="Q102" s="64" t="str">
        <f t="shared" si="35"/>
        <v/>
      </c>
      <c r="R102" s="64" t="str">
        <f t="shared" si="36"/>
        <v>RON</v>
      </c>
      <c r="S102" s="64" t="str">
        <f t="shared" si="37"/>
        <v/>
      </c>
      <c r="T102" s="64" t="str">
        <f t="shared" si="38"/>
        <v/>
      </c>
      <c r="U102" s="64" t="str">
        <f t="shared" si="39"/>
        <v/>
      </c>
      <c r="V102" s="266"/>
      <c r="W102" s="267"/>
      <c r="X102" s="267"/>
      <c r="Y102" s="268" t="s">
        <v>1215</v>
      </c>
      <c r="Z102" s="269">
        <f>COUNTIF(Z17:Z101,TRUE)</f>
        <v>6</v>
      </c>
      <c r="AA102" s="14"/>
      <c r="AD102" s="133" t="str">
        <f t="shared" si="40"/>
        <v>-</v>
      </c>
      <c r="AE102" s="133" t="str">
        <f t="shared" si="41"/>
        <v>-</v>
      </c>
    </row>
    <row r="103">
      <c r="A103" s="168">
        <v>86.0</v>
      </c>
      <c r="B103" s="168"/>
      <c r="C103" s="146" t="str">
        <f>IF(B103&gt;1,VLOOKUP(B103,DB!$D$4:$E$800,2,0),"")</f>
        <v/>
      </c>
      <c r="D103" s="259"/>
      <c r="E103" s="231" t="b">
        <v>0</v>
      </c>
      <c r="F103" s="148"/>
      <c r="G103" s="190" t="b">
        <v>0</v>
      </c>
      <c r="H103" s="228"/>
      <c r="I103" s="152" t="str">
        <f>IF(K103&gt;1,VLOOKUP(K103,DB!$A$4:$B$500,2,0),"")</f>
        <v/>
      </c>
      <c r="J103" s="153" t="str">
        <f>IF(L103&gt;1,VLOOKUP(L103,DB!$A$4:$B$500,2,0),"")</f>
        <v/>
      </c>
      <c r="K103" s="169"/>
      <c r="L103" s="150"/>
      <c r="M103" s="168" t="str">
        <f>IF(B103&gt;1,VLOOKUP(B103,DB!$D$4:$F$800,3,0),"")</f>
        <v/>
      </c>
      <c r="N103" s="200"/>
      <c r="O103" s="155" t="str">
        <f t="shared" si="34"/>
        <v>RON</v>
      </c>
      <c r="Q103" s="64" t="str">
        <f t="shared" si="35"/>
        <v/>
      </c>
      <c r="R103" s="64" t="str">
        <f t="shared" si="36"/>
        <v>RON</v>
      </c>
      <c r="S103" s="64" t="str">
        <f t="shared" si="37"/>
        <v/>
      </c>
      <c r="T103" s="64" t="str">
        <f t="shared" si="38"/>
        <v/>
      </c>
      <c r="U103" s="64" t="str">
        <f t="shared" si="39"/>
        <v/>
      </c>
      <c r="Z103" s="270">
        <f>Z102-'30'!Z102</f>
        <v>0</v>
      </c>
      <c r="AC103" s="133"/>
      <c r="AD103" s="133" t="str">
        <f t="shared" si="40"/>
        <v>-</v>
      </c>
      <c r="AE103" s="133" t="str">
        <f t="shared" si="41"/>
        <v>-</v>
      </c>
    </row>
    <row r="104">
      <c r="A104" s="115">
        <v>87.0</v>
      </c>
      <c r="B104" s="115"/>
      <c r="C104" s="117" t="str">
        <f>IF(B104&gt;1,VLOOKUP(B104,DB!$D$4:$E$800,2,0),"")</f>
        <v/>
      </c>
      <c r="D104" s="252"/>
      <c r="E104" s="229" t="b">
        <v>0</v>
      </c>
      <c r="F104" s="119"/>
      <c r="G104" s="192" t="b">
        <v>0</v>
      </c>
      <c r="H104" s="230"/>
      <c r="I104" s="122" t="str">
        <f>IF(K104&gt;1,VLOOKUP(K104,DB!$A$4:$B$500,2,0),"")</f>
        <v/>
      </c>
      <c r="J104" s="123" t="str">
        <f>IF(L104&gt;1,VLOOKUP(L104,DB!$A$4:$B$500,2,0),"")</f>
        <v/>
      </c>
      <c r="K104" s="124"/>
      <c r="L104" s="120"/>
      <c r="M104" s="115" t="str">
        <f>IF(B104&gt;1,VLOOKUP(B104,DB!$D$4:$F$800,3,0),"")</f>
        <v/>
      </c>
      <c r="N104" s="193"/>
      <c r="O104" s="128" t="str">
        <f t="shared" si="34"/>
        <v>RON</v>
      </c>
      <c r="Q104" s="64" t="str">
        <f t="shared" si="35"/>
        <v/>
      </c>
      <c r="R104" s="64" t="str">
        <f t="shared" si="36"/>
        <v>RON</v>
      </c>
      <c r="S104" s="64" t="str">
        <f t="shared" si="37"/>
        <v/>
      </c>
      <c r="T104" s="64" t="str">
        <f t="shared" si="38"/>
        <v/>
      </c>
      <c r="U104" s="64" t="str">
        <f t="shared" si="39"/>
        <v/>
      </c>
      <c r="AC104" s="133"/>
      <c r="AD104" s="133" t="str">
        <f t="shared" si="40"/>
        <v>-</v>
      </c>
      <c r="AE104" s="133" t="str">
        <f t="shared" si="41"/>
        <v>-</v>
      </c>
    </row>
    <row r="105">
      <c r="A105" s="168">
        <v>88.0</v>
      </c>
      <c r="B105" s="168"/>
      <c r="C105" s="146" t="str">
        <f>IF(B105&gt;1,VLOOKUP(B105,DB!$D$4:$E$800,2,0),"")</f>
        <v/>
      </c>
      <c r="D105" s="259"/>
      <c r="E105" s="231" t="b">
        <v>0</v>
      </c>
      <c r="F105" s="148"/>
      <c r="G105" s="190" t="b">
        <v>0</v>
      </c>
      <c r="H105" s="228"/>
      <c r="I105" s="152" t="str">
        <f>IF(K105&gt;1,VLOOKUP(K105,DB!$A$4:$B$500,2,0),"")</f>
        <v/>
      </c>
      <c r="J105" s="153" t="str">
        <f>IF(L105&gt;1,VLOOKUP(L105,DB!$A$4:$B$500,2,0),"")</f>
        <v/>
      </c>
      <c r="K105" s="169"/>
      <c r="L105" s="150"/>
      <c r="M105" s="168" t="str">
        <f>IF(B105&gt;1,VLOOKUP(B105,DB!$D$4:$F$800,3,0),"")</f>
        <v/>
      </c>
      <c r="N105" s="200"/>
      <c r="O105" s="155" t="str">
        <f t="shared" si="34"/>
        <v>RON</v>
      </c>
      <c r="Q105" s="64" t="str">
        <f t="shared" si="35"/>
        <v/>
      </c>
      <c r="R105" s="64" t="str">
        <f t="shared" si="36"/>
        <v>RON</v>
      </c>
      <c r="S105" s="64" t="str">
        <f t="shared" si="37"/>
        <v/>
      </c>
      <c r="T105" s="64" t="str">
        <f t="shared" si="38"/>
        <v/>
      </c>
      <c r="U105" s="64" t="str">
        <f t="shared" si="39"/>
        <v/>
      </c>
      <c r="AC105" s="133"/>
      <c r="AD105" s="133" t="str">
        <f t="shared" si="40"/>
        <v>-</v>
      </c>
      <c r="AE105" s="133" t="str">
        <f t="shared" si="41"/>
        <v>-</v>
      </c>
    </row>
    <row r="106">
      <c r="A106" s="115">
        <v>89.0</v>
      </c>
      <c r="B106" s="115"/>
      <c r="C106" s="117" t="str">
        <f>IF(B106&gt;1,VLOOKUP(B106,DB!$D$4:$E$800,2,0),"")</f>
        <v/>
      </c>
      <c r="D106" s="252"/>
      <c r="E106" s="229" t="b">
        <v>0</v>
      </c>
      <c r="F106" s="119"/>
      <c r="G106" s="192" t="b">
        <v>0</v>
      </c>
      <c r="H106" s="230"/>
      <c r="I106" s="122" t="str">
        <f>IF(K106&gt;1,VLOOKUP(K106,DB!$A$4:$B$500,2,0),"")</f>
        <v/>
      </c>
      <c r="J106" s="123" t="str">
        <f>IF(L106&gt;1,VLOOKUP(L106,DB!$A$4:$B$500,2,0),"")</f>
        <v/>
      </c>
      <c r="K106" s="124"/>
      <c r="L106" s="120"/>
      <c r="M106" s="115" t="str">
        <f>IF(B106&gt;1,VLOOKUP(B106,DB!$D$4:$F$800,3,0),"")</f>
        <v/>
      </c>
      <c r="N106" s="220"/>
      <c r="O106" s="128" t="str">
        <f t="shared" si="34"/>
        <v>RON</v>
      </c>
      <c r="Q106" s="64" t="str">
        <f t="shared" si="35"/>
        <v/>
      </c>
      <c r="R106" s="64" t="str">
        <f t="shared" si="36"/>
        <v>RON</v>
      </c>
      <c r="S106" s="64" t="str">
        <f t="shared" si="37"/>
        <v/>
      </c>
      <c r="T106" s="64" t="str">
        <f t="shared" si="38"/>
        <v/>
      </c>
      <c r="U106" s="64" t="str">
        <f t="shared" si="39"/>
        <v/>
      </c>
      <c r="AC106" s="133"/>
      <c r="AD106" s="133" t="str">
        <f t="shared" si="40"/>
        <v>-</v>
      </c>
      <c r="AE106" s="133" t="str">
        <f t="shared" si="41"/>
        <v>-</v>
      </c>
    </row>
    <row r="107">
      <c r="A107" s="168">
        <v>90.0</v>
      </c>
      <c r="B107" s="168"/>
      <c r="C107" s="146" t="str">
        <f>IF(B107&gt;1,VLOOKUP(B107,DB!$D$4:$E$800,2,0),"")</f>
        <v/>
      </c>
      <c r="D107" s="259"/>
      <c r="E107" s="231" t="b">
        <v>0</v>
      </c>
      <c r="F107" s="148"/>
      <c r="G107" s="190" t="b">
        <v>0</v>
      </c>
      <c r="H107" s="228"/>
      <c r="I107" s="152" t="str">
        <f>IF(K107&gt;1,VLOOKUP(K107,DB!$A$4:$B$500,2,0),"")</f>
        <v/>
      </c>
      <c r="J107" s="153" t="str">
        <f>IF(L107&gt;1,VLOOKUP(L107,DB!$A$4:$B$500,2,0),"")</f>
        <v/>
      </c>
      <c r="K107" s="169"/>
      <c r="L107" s="150"/>
      <c r="M107" s="168" t="str">
        <f>IF(B107&gt;1,VLOOKUP(B107,DB!$D$4:$F$800,3,0),"")</f>
        <v/>
      </c>
      <c r="N107" s="211"/>
      <c r="O107" s="155" t="str">
        <f t="shared" si="34"/>
        <v>RON</v>
      </c>
      <c r="Q107" s="64" t="str">
        <f t="shared" si="35"/>
        <v/>
      </c>
      <c r="R107" s="64" t="str">
        <f t="shared" si="36"/>
        <v>RON</v>
      </c>
      <c r="S107" s="64" t="str">
        <f t="shared" si="37"/>
        <v/>
      </c>
      <c r="T107" s="64" t="str">
        <f t="shared" si="38"/>
        <v/>
      </c>
      <c r="U107" s="64" t="str">
        <f t="shared" si="39"/>
        <v/>
      </c>
      <c r="AC107" s="133"/>
      <c r="AD107" s="133" t="str">
        <f t="shared" si="40"/>
        <v>-</v>
      </c>
      <c r="AE107" s="133" t="str">
        <f t="shared" si="41"/>
        <v>-</v>
      </c>
    </row>
    <row r="108">
      <c r="A108" s="115">
        <v>91.0</v>
      </c>
      <c r="B108" s="115"/>
      <c r="C108" s="117" t="str">
        <f>IF(B108&gt;1,VLOOKUP(B108,DB!$D$4:$E$800,2,0),"")</f>
        <v/>
      </c>
      <c r="D108" s="252"/>
      <c r="E108" s="229" t="b">
        <v>0</v>
      </c>
      <c r="F108" s="119"/>
      <c r="G108" s="192" t="b">
        <v>0</v>
      </c>
      <c r="H108" s="230"/>
      <c r="I108" s="122" t="str">
        <f>IF(K108&gt;1,VLOOKUP(K108,DB!$A$4:$B$500,2,0),"")</f>
        <v/>
      </c>
      <c r="J108" s="123" t="str">
        <f>IF(L108&gt;1,VLOOKUP(L108,DB!$A$4:$B$500,2,0),"")</f>
        <v/>
      </c>
      <c r="K108" s="124"/>
      <c r="L108" s="120"/>
      <c r="M108" s="115" t="str">
        <f>IF(B108&gt;1,VLOOKUP(B108,DB!$D$4:$F$800,3,0),"")</f>
        <v/>
      </c>
      <c r="N108" s="220"/>
      <c r="O108" s="128" t="str">
        <f t="shared" si="34"/>
        <v>RON</v>
      </c>
      <c r="Q108" s="64" t="str">
        <f t="shared" si="35"/>
        <v/>
      </c>
      <c r="R108" s="64" t="str">
        <f t="shared" si="36"/>
        <v>RON</v>
      </c>
      <c r="S108" s="64" t="str">
        <f t="shared" si="37"/>
        <v/>
      </c>
      <c r="T108" s="64" t="str">
        <f t="shared" si="38"/>
        <v/>
      </c>
      <c r="U108" s="64" t="str">
        <f t="shared" si="39"/>
        <v/>
      </c>
      <c r="AC108" s="133"/>
      <c r="AD108" s="133" t="str">
        <f t="shared" si="40"/>
        <v>-</v>
      </c>
      <c r="AE108" s="133" t="str">
        <f t="shared" si="41"/>
        <v>-</v>
      </c>
    </row>
    <row r="109">
      <c r="A109" s="168">
        <v>92.0</v>
      </c>
      <c r="B109" s="168"/>
      <c r="C109" s="146" t="str">
        <f>IF(B109&gt;1,VLOOKUP(B109,DB!$D$4:$E$800,2,0),"")</f>
        <v/>
      </c>
      <c r="D109" s="259"/>
      <c r="E109" s="231" t="b">
        <v>0</v>
      </c>
      <c r="F109" s="148"/>
      <c r="G109" s="190" t="b">
        <v>0</v>
      </c>
      <c r="H109" s="228"/>
      <c r="I109" s="152" t="str">
        <f>IF(K109&gt;1,VLOOKUP(K109,DB!$A$4:$B$500,2,0),"")</f>
        <v/>
      </c>
      <c r="J109" s="153" t="str">
        <f>IF(L109&gt;1,VLOOKUP(L109,DB!$A$4:$B$500,2,0),"")</f>
        <v/>
      </c>
      <c r="K109" s="169"/>
      <c r="L109" s="150"/>
      <c r="M109" s="168" t="str">
        <f>IF(B109&gt;1,VLOOKUP(B109,DB!$D$4:$F$800,3,0),"")</f>
        <v/>
      </c>
      <c r="N109" s="211"/>
      <c r="O109" s="155" t="str">
        <f t="shared" si="34"/>
        <v>RON</v>
      </c>
      <c r="Q109" s="64" t="str">
        <f t="shared" si="35"/>
        <v/>
      </c>
      <c r="R109" s="64" t="str">
        <f t="shared" si="36"/>
        <v>RON</v>
      </c>
      <c r="S109" s="64" t="str">
        <f t="shared" si="37"/>
        <v/>
      </c>
      <c r="T109" s="64" t="str">
        <f t="shared" si="38"/>
        <v/>
      </c>
      <c r="U109" s="64" t="str">
        <f t="shared" si="39"/>
        <v/>
      </c>
      <c r="AC109" s="133"/>
      <c r="AD109" s="133" t="str">
        <f t="shared" si="40"/>
        <v>-</v>
      </c>
      <c r="AE109" s="133" t="str">
        <f t="shared" si="41"/>
        <v>-</v>
      </c>
    </row>
    <row r="110">
      <c r="A110" s="115">
        <v>93.0</v>
      </c>
      <c r="B110" s="115"/>
      <c r="C110" s="117" t="str">
        <f>IF(B110&gt;1,VLOOKUP(B110,DB!$D$4:$E$800,2,0),"")</f>
        <v/>
      </c>
      <c r="D110" s="252"/>
      <c r="E110" s="229" t="b">
        <v>0</v>
      </c>
      <c r="F110" s="119"/>
      <c r="G110" s="192" t="b">
        <v>0</v>
      </c>
      <c r="H110" s="230"/>
      <c r="I110" s="122" t="str">
        <f>IF(K110&gt;1,VLOOKUP(K110,DB!$A$4:$B$500,2,0),"")</f>
        <v/>
      </c>
      <c r="J110" s="123" t="str">
        <f>IF(L110&gt;1,VLOOKUP(L110,DB!$A$4:$B$500,2,0),"")</f>
        <v/>
      </c>
      <c r="K110" s="124"/>
      <c r="L110" s="120"/>
      <c r="M110" s="115" t="str">
        <f>IF(B110&gt;1,VLOOKUP(B110,DB!$D$4:$F$800,3,0),"")</f>
        <v/>
      </c>
      <c r="N110" s="193"/>
      <c r="O110" s="128" t="str">
        <f t="shared" si="34"/>
        <v>RON</v>
      </c>
      <c r="Q110" s="64" t="str">
        <f t="shared" si="35"/>
        <v/>
      </c>
      <c r="R110" s="64" t="str">
        <f t="shared" si="36"/>
        <v>RON</v>
      </c>
      <c r="S110" s="64" t="str">
        <f t="shared" si="37"/>
        <v/>
      </c>
      <c r="T110" s="64" t="str">
        <f t="shared" si="38"/>
        <v/>
      </c>
      <c r="U110" s="64" t="str">
        <f t="shared" si="39"/>
        <v/>
      </c>
      <c r="AC110" s="133"/>
      <c r="AD110" s="133" t="str">
        <f t="shared" si="40"/>
        <v>-</v>
      </c>
      <c r="AE110" s="133" t="str">
        <f t="shared" si="41"/>
        <v>-</v>
      </c>
    </row>
    <row r="111">
      <c r="A111" s="168">
        <v>94.0</v>
      </c>
      <c r="B111" s="168"/>
      <c r="C111" s="146" t="str">
        <f>IF(B111&gt;1,VLOOKUP(B111,DB!$D$4:$E$800,2,0),"")</f>
        <v/>
      </c>
      <c r="D111" s="259"/>
      <c r="E111" s="231" t="b">
        <v>0</v>
      </c>
      <c r="F111" s="148"/>
      <c r="G111" s="190" t="b">
        <v>0</v>
      </c>
      <c r="H111" s="228"/>
      <c r="I111" s="152" t="str">
        <f>IF(K111&gt;1,VLOOKUP(K111,DB!$A$4:$B$500,2,0),"")</f>
        <v/>
      </c>
      <c r="J111" s="153" t="str">
        <f>IF(L111&gt;1,VLOOKUP(L111,DB!$A$4:$B$500,2,0),"")</f>
        <v/>
      </c>
      <c r="K111" s="169"/>
      <c r="L111" s="150"/>
      <c r="M111" s="168" t="str">
        <f>IF(B111&gt;1,VLOOKUP(B111,DB!$D$4:$F$800,3,0),"")</f>
        <v/>
      </c>
      <c r="N111" s="211"/>
      <c r="O111" s="155" t="str">
        <f t="shared" si="34"/>
        <v>RON</v>
      </c>
      <c r="Q111" s="64" t="str">
        <f t="shared" si="35"/>
        <v/>
      </c>
      <c r="R111" s="64" t="str">
        <f t="shared" si="36"/>
        <v>RON</v>
      </c>
      <c r="S111" s="64" t="str">
        <f t="shared" si="37"/>
        <v/>
      </c>
      <c r="T111" s="64" t="str">
        <f t="shared" si="38"/>
        <v/>
      </c>
      <c r="U111" s="64" t="str">
        <f t="shared" si="39"/>
        <v/>
      </c>
      <c r="AC111" s="133"/>
      <c r="AD111" s="133" t="str">
        <f t="shared" si="40"/>
        <v>-</v>
      </c>
      <c r="AE111" s="133" t="str">
        <f t="shared" si="41"/>
        <v>-</v>
      </c>
    </row>
    <row r="112">
      <c r="A112" s="115">
        <v>95.0</v>
      </c>
      <c r="B112" s="115"/>
      <c r="C112" s="117" t="str">
        <f>IF(B112&gt;1,VLOOKUP(B112,DB!$D$4:$E$800,2,0),"")</f>
        <v/>
      </c>
      <c r="D112" s="252"/>
      <c r="E112" s="229" t="b">
        <v>0</v>
      </c>
      <c r="F112" s="119"/>
      <c r="G112" s="192" t="b">
        <v>0</v>
      </c>
      <c r="H112" s="230"/>
      <c r="I112" s="122" t="str">
        <f>IF(K112&gt;1,VLOOKUP(K112,DB!$A$4:$B$500,2,0),"")</f>
        <v/>
      </c>
      <c r="J112" s="123" t="str">
        <f>IF(L112&gt;1,VLOOKUP(L112,DB!$A$4:$B$500,2,0),"")</f>
        <v/>
      </c>
      <c r="K112" s="124"/>
      <c r="L112" s="120"/>
      <c r="M112" s="115" t="str">
        <f>IF(B112&gt;1,VLOOKUP(B112,DB!$D$4:$F$800,3,0),"")</f>
        <v/>
      </c>
      <c r="N112" s="220"/>
      <c r="O112" s="128" t="str">
        <f t="shared" si="34"/>
        <v>RON</v>
      </c>
      <c r="Q112" s="64" t="str">
        <f t="shared" si="35"/>
        <v/>
      </c>
      <c r="R112" s="64" t="str">
        <f t="shared" si="36"/>
        <v>RON</v>
      </c>
      <c r="S112" s="64" t="str">
        <f t="shared" si="37"/>
        <v/>
      </c>
      <c r="T112" s="64" t="str">
        <f t="shared" si="38"/>
        <v/>
      </c>
      <c r="U112" s="64" t="str">
        <f t="shared" si="39"/>
        <v/>
      </c>
      <c r="AC112" s="133"/>
      <c r="AD112" s="133" t="str">
        <f t="shared" si="40"/>
        <v>-</v>
      </c>
      <c r="AE112" s="133" t="str">
        <f t="shared" si="41"/>
        <v>-</v>
      </c>
    </row>
    <row r="113">
      <c r="A113" s="168">
        <v>96.0</v>
      </c>
      <c r="B113" s="168"/>
      <c r="C113" s="146" t="str">
        <f>IF(B113&gt;1,VLOOKUP(B113,DB!$D$4:$E$800,2,0),"")</f>
        <v/>
      </c>
      <c r="D113" s="259"/>
      <c r="E113" s="231" t="b">
        <v>0</v>
      </c>
      <c r="F113" s="148"/>
      <c r="G113" s="190" t="b">
        <v>0</v>
      </c>
      <c r="H113" s="228"/>
      <c r="I113" s="152" t="str">
        <f>IF(K113&gt;1,VLOOKUP(K113,DB!$A$4:$B$500,2,0),"")</f>
        <v/>
      </c>
      <c r="J113" s="153" t="str">
        <f>IF(L113&gt;1,VLOOKUP(L113,DB!$A$4:$B$500,2,0),"")</f>
        <v/>
      </c>
      <c r="K113" s="169"/>
      <c r="L113" s="150"/>
      <c r="M113" s="168" t="str">
        <f>IF(B113&gt;1,VLOOKUP(B113,DB!$D$4:$F$800,3,0),"")</f>
        <v/>
      </c>
      <c r="N113" s="200"/>
      <c r="O113" s="155" t="str">
        <f t="shared" si="34"/>
        <v>RON</v>
      </c>
      <c r="Q113" s="64" t="str">
        <f t="shared" si="35"/>
        <v/>
      </c>
      <c r="R113" s="64" t="str">
        <f t="shared" si="36"/>
        <v>RON</v>
      </c>
      <c r="S113" s="64" t="str">
        <f t="shared" si="37"/>
        <v/>
      </c>
      <c r="T113" s="64" t="str">
        <f t="shared" si="38"/>
        <v/>
      </c>
      <c r="U113" s="64" t="str">
        <f t="shared" si="39"/>
        <v/>
      </c>
      <c r="AC113" s="133"/>
      <c r="AD113" s="133" t="str">
        <f t="shared" si="40"/>
        <v>-</v>
      </c>
      <c r="AE113" s="133" t="str">
        <f t="shared" si="41"/>
        <v>-</v>
      </c>
    </row>
    <row r="114">
      <c r="A114" s="115">
        <v>97.0</v>
      </c>
      <c r="B114" s="115"/>
      <c r="C114" s="117" t="str">
        <f>IF(B114&gt;1,VLOOKUP(B114,DB!$D$4:$E$800,2,0),"")</f>
        <v/>
      </c>
      <c r="D114" s="252"/>
      <c r="E114" s="229" t="b">
        <v>0</v>
      </c>
      <c r="F114" s="119"/>
      <c r="G114" s="192" t="b">
        <v>0</v>
      </c>
      <c r="H114" s="230"/>
      <c r="I114" s="122" t="str">
        <f>IF(K114&gt;1,VLOOKUP(K114,DB!$A$4:$B$500,2,0),"")</f>
        <v/>
      </c>
      <c r="J114" s="123" t="str">
        <f>IF(L114&gt;1,VLOOKUP(L114,DB!$A$4:$B$500,2,0),"")</f>
        <v/>
      </c>
      <c r="K114" s="124"/>
      <c r="L114" s="120"/>
      <c r="M114" s="115" t="str">
        <f>IF(B114&gt;1,VLOOKUP(B114,DB!$D$4:$F$800,3,0),"")</f>
        <v/>
      </c>
      <c r="N114" s="193"/>
      <c r="O114" s="128" t="str">
        <f t="shared" si="34"/>
        <v>RON</v>
      </c>
      <c r="Q114" s="64" t="str">
        <f t="shared" si="35"/>
        <v/>
      </c>
      <c r="R114" s="64" t="str">
        <f t="shared" si="36"/>
        <v>RON</v>
      </c>
      <c r="S114" s="64" t="str">
        <f t="shared" si="37"/>
        <v/>
      </c>
      <c r="T114" s="64" t="str">
        <f t="shared" si="38"/>
        <v/>
      </c>
      <c r="U114" s="64" t="str">
        <f t="shared" si="39"/>
        <v/>
      </c>
      <c r="AC114" s="133"/>
      <c r="AD114" s="133" t="str">
        <f t="shared" si="40"/>
        <v>-</v>
      </c>
      <c r="AE114" s="133" t="str">
        <f t="shared" si="41"/>
        <v>-</v>
      </c>
    </row>
    <row r="115">
      <c r="A115" s="168">
        <v>98.0</v>
      </c>
      <c r="B115" s="168"/>
      <c r="C115" s="146" t="str">
        <f>IF(B115&gt;1,VLOOKUP(B115,DB!$D$4:$E$800,2,0),"")</f>
        <v/>
      </c>
      <c r="D115" s="259"/>
      <c r="E115" s="231" t="b">
        <v>0</v>
      </c>
      <c r="F115" s="148"/>
      <c r="G115" s="190" t="b">
        <v>0</v>
      </c>
      <c r="H115" s="228"/>
      <c r="I115" s="152" t="str">
        <f>IF(K115&gt;1,VLOOKUP(K115,DB!$A$4:$B$500,2,0),"")</f>
        <v/>
      </c>
      <c r="J115" s="153" t="str">
        <f>IF(L115&gt;1,VLOOKUP(L115,DB!$A$4:$B$500,2,0),"")</f>
        <v/>
      </c>
      <c r="K115" s="169"/>
      <c r="L115" s="150"/>
      <c r="M115" s="168" t="str">
        <f>IF(B115&gt;1,VLOOKUP(B115,DB!$D$4:$F$800,3,0),"")</f>
        <v/>
      </c>
      <c r="N115" s="200"/>
      <c r="O115" s="155" t="str">
        <f t="shared" si="34"/>
        <v>RON</v>
      </c>
      <c r="Q115" s="64" t="str">
        <f t="shared" si="35"/>
        <v/>
      </c>
      <c r="R115" s="64" t="str">
        <f t="shared" si="36"/>
        <v>RON</v>
      </c>
      <c r="S115" s="64" t="str">
        <f t="shared" si="37"/>
        <v/>
      </c>
      <c r="T115" s="64" t="str">
        <f t="shared" si="38"/>
        <v/>
      </c>
      <c r="U115" s="64" t="str">
        <f t="shared" si="39"/>
        <v/>
      </c>
      <c r="AC115" s="133"/>
      <c r="AD115" s="133" t="str">
        <f t="shared" si="40"/>
        <v>-</v>
      </c>
      <c r="AE115" s="133" t="str">
        <f t="shared" si="41"/>
        <v>-</v>
      </c>
    </row>
    <row r="116">
      <c r="A116" s="115">
        <v>99.0</v>
      </c>
      <c r="B116" s="115"/>
      <c r="C116" s="117" t="str">
        <f>IF(B116&gt;1,VLOOKUP(B116,DB!$D$4:$E$800,2,0),"")</f>
        <v/>
      </c>
      <c r="D116" s="252"/>
      <c r="E116" s="229" t="b">
        <v>0</v>
      </c>
      <c r="F116" s="119"/>
      <c r="G116" s="192" t="b">
        <v>0</v>
      </c>
      <c r="H116" s="230"/>
      <c r="I116" s="122" t="str">
        <f>IF(K116&gt;1,VLOOKUP(K116,DB!$A$4:$B$500,2,0),"")</f>
        <v/>
      </c>
      <c r="J116" s="123" t="str">
        <f>IF(L116&gt;1,VLOOKUP(L116,DB!$A$4:$B$500,2,0),"")</f>
        <v/>
      </c>
      <c r="K116" s="124"/>
      <c r="L116" s="120"/>
      <c r="M116" s="115" t="str">
        <f>IF(B116&gt;1,VLOOKUP(B116,DB!$D$4:$F$800,3,0),"")</f>
        <v/>
      </c>
      <c r="N116" s="220"/>
      <c r="O116" s="128" t="str">
        <f t="shared" si="34"/>
        <v>RON</v>
      </c>
      <c r="Q116" s="64" t="str">
        <f t="shared" si="35"/>
        <v/>
      </c>
      <c r="R116" s="64" t="str">
        <f t="shared" si="36"/>
        <v>RON</v>
      </c>
      <c r="S116" s="64" t="str">
        <f t="shared" si="37"/>
        <v/>
      </c>
      <c r="T116" s="64" t="str">
        <f t="shared" si="38"/>
        <v/>
      </c>
      <c r="U116" s="64" t="str">
        <f t="shared" si="39"/>
        <v/>
      </c>
      <c r="AC116" s="133"/>
      <c r="AD116" s="133" t="str">
        <f t="shared" si="40"/>
        <v>-</v>
      </c>
      <c r="AE116" s="133" t="str">
        <f t="shared" si="41"/>
        <v>-</v>
      </c>
    </row>
    <row r="117">
      <c r="A117" s="168">
        <v>100.0</v>
      </c>
      <c r="B117" s="168"/>
      <c r="C117" s="146" t="str">
        <f>IF(B117&gt;1,VLOOKUP(B117,DB!$D$4:$E$800,2,0),"")</f>
        <v/>
      </c>
      <c r="D117" s="259"/>
      <c r="E117" s="231" t="b">
        <v>0</v>
      </c>
      <c r="F117" s="148"/>
      <c r="G117" s="190" t="b">
        <v>0</v>
      </c>
      <c r="H117" s="228"/>
      <c r="I117" s="152" t="str">
        <f>IF(K117&gt;1,VLOOKUP(K117,DB!$A$4:$B$500,2,0),"")</f>
        <v/>
      </c>
      <c r="J117" s="153" t="str">
        <f>IF(L117&gt;1,VLOOKUP(L117,DB!$A$4:$B$500,2,0),"")</f>
        <v/>
      </c>
      <c r="K117" s="169"/>
      <c r="L117" s="172"/>
      <c r="M117" s="168" t="str">
        <f>IF(B117&gt;1,VLOOKUP(B117,DB!$D$4:$F$800,3,0),"")</f>
        <v/>
      </c>
      <c r="N117" s="211"/>
      <c r="O117" s="155" t="str">
        <f t="shared" si="34"/>
        <v>RON</v>
      </c>
      <c r="Q117" s="64" t="str">
        <f t="shared" si="35"/>
        <v/>
      </c>
      <c r="R117" s="64" t="str">
        <f t="shared" si="36"/>
        <v>RON</v>
      </c>
      <c r="S117" s="64" t="str">
        <f t="shared" si="37"/>
        <v/>
      </c>
      <c r="T117" s="64" t="str">
        <f t="shared" si="38"/>
        <v/>
      </c>
      <c r="U117" s="64" t="str">
        <f t="shared" si="39"/>
        <v/>
      </c>
      <c r="AC117" s="133"/>
      <c r="AD117" s="133" t="str">
        <f t="shared" si="40"/>
        <v>-</v>
      </c>
      <c r="AE117" s="133" t="str">
        <f t="shared" si="41"/>
        <v>-</v>
      </c>
    </row>
    <row r="118">
      <c r="A118" s="115">
        <v>101.0</v>
      </c>
      <c r="B118" s="115"/>
      <c r="C118" s="117" t="str">
        <f>IF(B118&gt;1,VLOOKUP(B118,DB!$D$4:$E$800,2,0),"")</f>
        <v/>
      </c>
      <c r="D118" s="252"/>
      <c r="E118" s="229" t="b">
        <v>0</v>
      </c>
      <c r="F118" s="119"/>
      <c r="G118" s="192" t="b">
        <v>0</v>
      </c>
      <c r="H118" s="230"/>
      <c r="I118" s="122" t="str">
        <f>IF(K118&gt;1,VLOOKUP(K118,DB!$A$4:$B$500,2,0),"")</f>
        <v/>
      </c>
      <c r="J118" s="123" t="str">
        <f>IF(L118&gt;1,VLOOKUP(L118,DB!$A$4:$B$500,2,0),"")</f>
        <v/>
      </c>
      <c r="K118" s="124"/>
      <c r="L118" s="120"/>
      <c r="M118" s="115" t="str">
        <f>IF(B118&gt;1,VLOOKUP(B118,DB!$D$4:$F$800,3,0),"")</f>
        <v/>
      </c>
      <c r="N118" s="193"/>
      <c r="O118" s="128" t="str">
        <f t="shared" si="34"/>
        <v>RON</v>
      </c>
      <c r="Q118" s="64" t="str">
        <f t="shared" si="35"/>
        <v/>
      </c>
      <c r="R118" s="64" t="str">
        <f t="shared" si="36"/>
        <v>RON</v>
      </c>
      <c r="S118" s="64" t="str">
        <f t="shared" si="37"/>
        <v/>
      </c>
      <c r="T118" s="64" t="str">
        <f t="shared" si="38"/>
        <v/>
      </c>
      <c r="U118" s="64" t="str">
        <f t="shared" si="39"/>
        <v/>
      </c>
      <c r="AC118" s="133"/>
      <c r="AD118" s="133" t="str">
        <f t="shared" si="40"/>
        <v>-</v>
      </c>
      <c r="AE118" s="133" t="str">
        <f t="shared" si="41"/>
        <v>-</v>
      </c>
    </row>
    <row r="119">
      <c r="A119" s="168">
        <v>102.0</v>
      </c>
      <c r="B119" s="168"/>
      <c r="C119" s="146" t="str">
        <f>IF(B119&gt;1,VLOOKUP(B119,DB!$D$4:$E$800,2,0),"")</f>
        <v/>
      </c>
      <c r="D119" s="259"/>
      <c r="E119" s="231" t="b">
        <v>0</v>
      </c>
      <c r="F119" s="148"/>
      <c r="G119" s="190" t="b">
        <v>0</v>
      </c>
      <c r="H119" s="228"/>
      <c r="I119" s="152" t="str">
        <f>IF(K119&gt;1,VLOOKUP(K119,DB!$A$4:$B$500,2,0),"")</f>
        <v/>
      </c>
      <c r="J119" s="153" t="str">
        <f>IF(L119&gt;1,VLOOKUP(L119,DB!$A$4:$B$500,2,0),"")</f>
        <v/>
      </c>
      <c r="K119" s="169"/>
      <c r="L119" s="150"/>
      <c r="M119" s="168" t="str">
        <f>IF(B119&gt;1,VLOOKUP(B119,DB!$D$4:$F$800,3,0),"")</f>
        <v/>
      </c>
      <c r="N119" s="200"/>
      <c r="O119" s="155" t="str">
        <f t="shared" si="34"/>
        <v>RON</v>
      </c>
      <c r="Q119" s="64" t="str">
        <f t="shared" si="35"/>
        <v/>
      </c>
      <c r="R119" s="64" t="str">
        <f t="shared" si="36"/>
        <v>RON</v>
      </c>
      <c r="S119" s="64" t="str">
        <f t="shared" si="37"/>
        <v/>
      </c>
      <c r="T119" s="64" t="str">
        <f t="shared" si="38"/>
        <v/>
      </c>
      <c r="U119" s="64" t="str">
        <f t="shared" si="39"/>
        <v/>
      </c>
      <c r="AC119" s="133"/>
      <c r="AD119" s="133" t="str">
        <f t="shared" si="40"/>
        <v>-</v>
      </c>
      <c r="AE119" s="133" t="str">
        <f t="shared" si="41"/>
        <v>-</v>
      </c>
    </row>
    <row r="120">
      <c r="A120" s="115">
        <v>103.0</v>
      </c>
      <c r="B120" s="115"/>
      <c r="C120" s="117" t="str">
        <f>IF(B120&gt;1,VLOOKUP(B120,DB!$D$4:$E$800,2,0),"")</f>
        <v/>
      </c>
      <c r="D120" s="252"/>
      <c r="E120" s="229" t="b">
        <v>0</v>
      </c>
      <c r="F120" s="119"/>
      <c r="G120" s="192" t="b">
        <v>0</v>
      </c>
      <c r="H120" s="230"/>
      <c r="I120" s="122" t="str">
        <f>IF(K120&gt;1,VLOOKUP(K120,DB!$A$4:$B$500,2,0),"")</f>
        <v/>
      </c>
      <c r="J120" s="123" t="str">
        <f>IF(L120&gt;1,VLOOKUP(L120,DB!$A$4:$B$500,2,0),"")</f>
        <v/>
      </c>
      <c r="K120" s="124"/>
      <c r="L120" s="120"/>
      <c r="M120" s="115" t="str">
        <f>IF(B120&gt;1,VLOOKUP(B120,DB!$D$4:$F$800,3,0),"")</f>
        <v/>
      </c>
      <c r="N120" s="193"/>
      <c r="O120" s="128" t="str">
        <f t="shared" si="34"/>
        <v>RON</v>
      </c>
      <c r="Q120" s="64" t="str">
        <f t="shared" si="35"/>
        <v/>
      </c>
      <c r="R120" s="64" t="str">
        <f t="shared" si="36"/>
        <v>RON</v>
      </c>
      <c r="S120" s="64" t="str">
        <f t="shared" si="37"/>
        <v/>
      </c>
      <c r="T120" s="64" t="str">
        <f t="shared" si="38"/>
        <v/>
      </c>
      <c r="U120" s="64" t="str">
        <f t="shared" si="39"/>
        <v/>
      </c>
      <c r="AC120" s="133"/>
      <c r="AD120" s="133" t="str">
        <f t="shared" si="40"/>
        <v>-</v>
      </c>
      <c r="AE120" s="133" t="str">
        <f t="shared" si="41"/>
        <v>-</v>
      </c>
    </row>
    <row r="121">
      <c r="A121" s="168">
        <v>104.0</v>
      </c>
      <c r="B121" s="168"/>
      <c r="C121" s="146" t="str">
        <f>IF(B121&gt;1,VLOOKUP(B121,DB!$D$4:$E$800,2,0),"")</f>
        <v/>
      </c>
      <c r="D121" s="259"/>
      <c r="E121" s="231" t="b">
        <v>0</v>
      </c>
      <c r="F121" s="148"/>
      <c r="G121" s="190" t="b">
        <v>0</v>
      </c>
      <c r="H121" s="228"/>
      <c r="I121" s="152" t="str">
        <f>IF(K121&gt;1,VLOOKUP(K121,DB!$A$4:$B$500,2,0),"")</f>
        <v/>
      </c>
      <c r="J121" s="153" t="str">
        <f>IF(L121&gt;1,VLOOKUP(L121,DB!$A$4:$B$500,2,0),"")</f>
        <v/>
      </c>
      <c r="K121" s="169"/>
      <c r="L121" s="150"/>
      <c r="M121" s="168" t="str">
        <f>IF(B121&gt;1,VLOOKUP(B121,DB!$D$4:$F$800,3,0),"")</f>
        <v/>
      </c>
      <c r="N121" s="200"/>
      <c r="O121" s="155" t="str">
        <f t="shared" si="34"/>
        <v>RON</v>
      </c>
      <c r="Q121" s="64" t="str">
        <f t="shared" si="35"/>
        <v/>
      </c>
      <c r="R121" s="64" t="str">
        <f t="shared" si="36"/>
        <v>RON</v>
      </c>
      <c r="S121" s="64" t="str">
        <f t="shared" si="37"/>
        <v/>
      </c>
      <c r="T121" s="64" t="str">
        <f t="shared" si="38"/>
        <v/>
      </c>
      <c r="U121" s="64" t="str">
        <f t="shared" si="39"/>
        <v/>
      </c>
      <c r="AC121" s="133"/>
      <c r="AD121" s="133" t="str">
        <f t="shared" si="40"/>
        <v>-</v>
      </c>
      <c r="AE121" s="133" t="str">
        <f t="shared" si="41"/>
        <v>-</v>
      </c>
    </row>
    <row r="122">
      <c r="A122" s="115">
        <v>105.0</v>
      </c>
      <c r="B122" s="115"/>
      <c r="C122" s="117" t="str">
        <f>IF(B122&gt;1,VLOOKUP(B122,DB!$D$4:$E$800,2,0),"")</f>
        <v/>
      </c>
      <c r="D122" s="252"/>
      <c r="E122" s="229" t="b">
        <v>0</v>
      </c>
      <c r="F122" s="119"/>
      <c r="G122" s="192" t="b">
        <v>0</v>
      </c>
      <c r="H122" s="230"/>
      <c r="I122" s="122" t="str">
        <f>IF(K122&gt;1,VLOOKUP(K122,DB!$A$4:$B$500,2,0),"")</f>
        <v/>
      </c>
      <c r="J122" s="123" t="str">
        <f>IF(L122&gt;1,VLOOKUP(L122,DB!$A$4:$B$500,2,0),"")</f>
        <v/>
      </c>
      <c r="K122" s="124"/>
      <c r="L122" s="120"/>
      <c r="M122" s="115" t="str">
        <f>IF(B122&gt;1,VLOOKUP(B122,DB!$D$4:$F$800,3,0),"")</f>
        <v/>
      </c>
      <c r="N122" s="193"/>
      <c r="O122" s="128" t="str">
        <f t="shared" si="34"/>
        <v>RON</v>
      </c>
      <c r="Q122" s="64" t="str">
        <f t="shared" si="35"/>
        <v/>
      </c>
      <c r="R122" s="64" t="str">
        <f t="shared" si="36"/>
        <v>RON</v>
      </c>
      <c r="S122" s="64" t="str">
        <f t="shared" si="37"/>
        <v/>
      </c>
      <c r="T122" s="64" t="str">
        <f t="shared" si="38"/>
        <v/>
      </c>
      <c r="U122" s="64" t="str">
        <f t="shared" si="39"/>
        <v/>
      </c>
      <c r="AC122" s="133"/>
      <c r="AD122" s="133" t="str">
        <f t="shared" si="40"/>
        <v>-</v>
      </c>
      <c r="AE122" s="133" t="str">
        <f t="shared" si="41"/>
        <v>-</v>
      </c>
    </row>
    <row r="123">
      <c r="A123" s="168">
        <v>106.0</v>
      </c>
      <c r="B123" s="168"/>
      <c r="C123" s="146" t="str">
        <f>IF(B123&gt;1,VLOOKUP(B123,DB!$D$4:$E$800,2,0),"")</f>
        <v/>
      </c>
      <c r="D123" s="259"/>
      <c r="E123" s="231" t="b">
        <v>0</v>
      </c>
      <c r="F123" s="148"/>
      <c r="G123" s="190" t="b">
        <v>0</v>
      </c>
      <c r="H123" s="228"/>
      <c r="I123" s="152" t="str">
        <f>IF(K123&gt;1,VLOOKUP(K123,DB!$A$4:$B$500,2,0),"")</f>
        <v/>
      </c>
      <c r="J123" s="153" t="str">
        <f>IF(L123&gt;1,VLOOKUP(L123,DB!$A$4:$B$500,2,0),"")</f>
        <v/>
      </c>
      <c r="K123" s="169"/>
      <c r="L123" s="150"/>
      <c r="M123" s="168" t="str">
        <f>IF(B123&gt;1,VLOOKUP(B123,DB!$D$4:$F$800,3,0),"")</f>
        <v/>
      </c>
      <c r="N123" s="200"/>
      <c r="O123" s="155" t="str">
        <f t="shared" si="34"/>
        <v>RON</v>
      </c>
      <c r="Q123" s="64" t="str">
        <f t="shared" si="35"/>
        <v/>
      </c>
      <c r="R123" s="64" t="str">
        <f t="shared" si="36"/>
        <v>RON</v>
      </c>
      <c r="S123" s="64" t="str">
        <f t="shared" si="37"/>
        <v/>
      </c>
      <c r="T123" s="64" t="str">
        <f t="shared" si="38"/>
        <v/>
      </c>
      <c r="U123" s="64" t="str">
        <f t="shared" si="39"/>
        <v/>
      </c>
      <c r="AC123" s="133"/>
      <c r="AD123" s="133" t="str">
        <f t="shared" si="40"/>
        <v>-</v>
      </c>
      <c r="AE123" s="133" t="str">
        <f t="shared" si="41"/>
        <v>-</v>
      </c>
    </row>
    <row r="124">
      <c r="A124" s="115">
        <v>107.0</v>
      </c>
      <c r="B124" s="115"/>
      <c r="C124" s="117" t="str">
        <f>IF(B124&gt;1,VLOOKUP(B124,DB!$D$4:$E$800,2,0),"")</f>
        <v/>
      </c>
      <c r="D124" s="252"/>
      <c r="E124" s="229" t="b">
        <v>0</v>
      </c>
      <c r="F124" s="119"/>
      <c r="G124" s="192" t="b">
        <v>0</v>
      </c>
      <c r="H124" s="230"/>
      <c r="I124" s="122" t="str">
        <f>IF(K124&gt;1,VLOOKUP(K124,DB!$A$4:$B$500,2,0),"")</f>
        <v/>
      </c>
      <c r="J124" s="123" t="str">
        <f>IF(L124&gt;1,VLOOKUP(L124,DB!$A$4:$B$500,2,0),"")</f>
        <v/>
      </c>
      <c r="K124" s="124"/>
      <c r="L124" s="120"/>
      <c r="M124" s="115" t="str">
        <f>IF(B124&gt;1,VLOOKUP(B124,DB!$D$4:$F$800,3,0),"")</f>
        <v/>
      </c>
      <c r="N124" s="193"/>
      <c r="O124" s="128" t="str">
        <f t="shared" si="34"/>
        <v>RON</v>
      </c>
      <c r="Q124" s="64" t="str">
        <f t="shared" si="35"/>
        <v/>
      </c>
      <c r="R124" s="64" t="str">
        <f t="shared" si="36"/>
        <v>RON</v>
      </c>
      <c r="S124" s="64" t="str">
        <f t="shared" si="37"/>
        <v/>
      </c>
      <c r="T124" s="64" t="str">
        <f t="shared" si="38"/>
        <v/>
      </c>
      <c r="U124" s="64" t="str">
        <f t="shared" si="39"/>
        <v/>
      </c>
      <c r="AC124" s="133"/>
      <c r="AD124" s="133" t="str">
        <f t="shared" si="40"/>
        <v>-</v>
      </c>
      <c r="AE124" s="133" t="str">
        <f t="shared" si="41"/>
        <v>-</v>
      </c>
    </row>
    <row r="125">
      <c r="A125" s="168">
        <v>108.0</v>
      </c>
      <c r="B125" s="168"/>
      <c r="C125" s="146" t="str">
        <f>IF(B125&gt;1,VLOOKUP(B125,DB!$D$4:$E$800,2,0),"")</f>
        <v/>
      </c>
      <c r="D125" s="259"/>
      <c r="E125" s="231" t="b">
        <v>0</v>
      </c>
      <c r="F125" s="148"/>
      <c r="G125" s="190" t="b">
        <v>0</v>
      </c>
      <c r="H125" s="228"/>
      <c r="I125" s="152" t="str">
        <f>IF(K125&gt;1,VLOOKUP(K125,DB!$A$4:$B$500,2,0),"")</f>
        <v/>
      </c>
      <c r="J125" s="153" t="str">
        <f>IF(L125&gt;1,VLOOKUP(L125,DB!$A$4:$B$500,2,0),"")</f>
        <v/>
      </c>
      <c r="K125" s="169"/>
      <c r="L125" s="172"/>
      <c r="M125" s="168" t="str">
        <f>IF(B125&gt;1,VLOOKUP(B125,DB!$D$4:$F$800,3,0),"")</f>
        <v/>
      </c>
      <c r="N125" s="200"/>
      <c r="O125" s="155" t="str">
        <f t="shared" si="34"/>
        <v>RON</v>
      </c>
      <c r="Q125" s="64" t="str">
        <f t="shared" si="35"/>
        <v/>
      </c>
      <c r="R125" s="64" t="str">
        <f t="shared" si="36"/>
        <v>RON</v>
      </c>
      <c r="S125" s="64" t="str">
        <f t="shared" si="37"/>
        <v/>
      </c>
      <c r="T125" s="64" t="str">
        <f t="shared" si="38"/>
        <v/>
      </c>
      <c r="U125" s="64" t="str">
        <f t="shared" si="39"/>
        <v/>
      </c>
      <c r="AC125" s="133"/>
      <c r="AD125" s="133" t="str">
        <f t="shared" si="40"/>
        <v>-</v>
      </c>
      <c r="AE125" s="133" t="str">
        <f t="shared" si="41"/>
        <v>-</v>
      </c>
    </row>
    <row r="126">
      <c r="A126" s="115">
        <v>109.0</v>
      </c>
      <c r="B126" s="115"/>
      <c r="C126" s="117" t="str">
        <f>IF(B126&gt;1,VLOOKUP(B126,DB!$D$4:$E$800,2,0),"")</f>
        <v/>
      </c>
      <c r="D126" s="252"/>
      <c r="E126" s="229" t="b">
        <v>0</v>
      </c>
      <c r="F126" s="119"/>
      <c r="G126" s="192" t="b">
        <v>0</v>
      </c>
      <c r="H126" s="230"/>
      <c r="I126" s="122" t="str">
        <f>IF(K126&gt;1,VLOOKUP(K126,DB!$A$4:$B$500,2,0),"")</f>
        <v/>
      </c>
      <c r="J126" s="123" t="str">
        <f>IF(L126&gt;1,VLOOKUP(L126,DB!$A$4:$B$500,2,0),"")</f>
        <v/>
      </c>
      <c r="K126" s="124"/>
      <c r="L126" s="120"/>
      <c r="M126" s="115" t="str">
        <f>IF(B126&gt;1,VLOOKUP(B126,DB!$D$4:$F$800,3,0),"")</f>
        <v/>
      </c>
      <c r="N126" s="193"/>
      <c r="O126" s="128" t="str">
        <f t="shared" si="34"/>
        <v>RON</v>
      </c>
      <c r="Q126" s="64" t="str">
        <f t="shared" si="35"/>
        <v/>
      </c>
      <c r="R126" s="64" t="str">
        <f t="shared" si="36"/>
        <v>RON</v>
      </c>
      <c r="S126" s="64" t="str">
        <f t="shared" si="37"/>
        <v/>
      </c>
      <c r="T126" s="64" t="str">
        <f t="shared" si="38"/>
        <v/>
      </c>
      <c r="U126" s="64" t="str">
        <f t="shared" si="39"/>
        <v/>
      </c>
      <c r="AC126" s="133"/>
      <c r="AD126" s="133" t="str">
        <f t="shared" si="40"/>
        <v>-</v>
      </c>
      <c r="AE126" s="133" t="str">
        <f t="shared" si="41"/>
        <v>-</v>
      </c>
    </row>
    <row r="127">
      <c r="A127" s="168">
        <v>110.0</v>
      </c>
      <c r="B127" s="168"/>
      <c r="C127" s="146" t="str">
        <f>IF(B127&gt;1,VLOOKUP(B127,DB!$D$4:$E$800,2,0),"")</f>
        <v/>
      </c>
      <c r="D127" s="259"/>
      <c r="E127" s="231" t="b">
        <v>0</v>
      </c>
      <c r="F127" s="148"/>
      <c r="G127" s="190" t="b">
        <v>0</v>
      </c>
      <c r="H127" s="228"/>
      <c r="I127" s="152" t="str">
        <f>IF(K127&gt;1,VLOOKUP(K127,DB!$A$4:$B$500,2,0),"")</f>
        <v/>
      </c>
      <c r="J127" s="153" t="str">
        <f>IF(L127&gt;1,VLOOKUP(L127,DB!$A$4:$B$500,2,0),"")</f>
        <v/>
      </c>
      <c r="K127" s="169"/>
      <c r="L127" s="172"/>
      <c r="M127" s="168" t="str">
        <f>IF(B127&gt;1,VLOOKUP(B127,DB!$D$4:$F$800,3,0),"")</f>
        <v/>
      </c>
      <c r="N127" s="271"/>
      <c r="O127" s="155" t="str">
        <f t="shared" si="34"/>
        <v>RON</v>
      </c>
      <c r="Q127" s="64" t="str">
        <f t="shared" si="35"/>
        <v/>
      </c>
      <c r="R127" s="64" t="str">
        <f t="shared" si="36"/>
        <v>RON</v>
      </c>
      <c r="S127" s="64" t="str">
        <f t="shared" si="37"/>
        <v/>
      </c>
      <c r="T127" s="64" t="str">
        <f t="shared" si="38"/>
        <v/>
      </c>
      <c r="U127" s="64" t="str">
        <f t="shared" si="39"/>
        <v/>
      </c>
      <c r="AC127" s="133"/>
      <c r="AD127" s="133" t="str">
        <f t="shared" si="40"/>
        <v>-</v>
      </c>
      <c r="AE127" s="133" t="str">
        <f t="shared" si="41"/>
        <v>-</v>
      </c>
    </row>
    <row r="128">
      <c r="A128" s="115">
        <v>111.0</v>
      </c>
      <c r="B128" s="115"/>
      <c r="C128" s="117" t="str">
        <f>IF(B128&gt;1,VLOOKUP(B128,DB!$D$4:$E$800,2,0),"")</f>
        <v/>
      </c>
      <c r="D128" s="252"/>
      <c r="E128" s="229" t="b">
        <v>0</v>
      </c>
      <c r="F128" s="119"/>
      <c r="G128" s="192" t="b">
        <v>0</v>
      </c>
      <c r="H128" s="230"/>
      <c r="I128" s="122" t="str">
        <f>IF(K128&gt;1,VLOOKUP(K128,DB!$A$4:$B$500,2,0),"")</f>
        <v/>
      </c>
      <c r="J128" s="123" t="str">
        <f>IF(L128&gt;1,VLOOKUP(L128,DB!$A$4:$B$500,2,0),"")</f>
        <v/>
      </c>
      <c r="K128" s="124"/>
      <c r="L128" s="120"/>
      <c r="M128" s="115" t="str">
        <f>IF(B128&gt;1,VLOOKUP(B128,DB!$D$4:$F$800,3,0),"")</f>
        <v/>
      </c>
      <c r="N128" s="193"/>
      <c r="O128" s="128" t="str">
        <f t="shared" si="34"/>
        <v>RON</v>
      </c>
      <c r="Q128" s="64" t="str">
        <f t="shared" si="35"/>
        <v/>
      </c>
      <c r="R128" s="64" t="str">
        <f t="shared" si="36"/>
        <v>RON</v>
      </c>
      <c r="S128" s="64" t="str">
        <f t="shared" si="37"/>
        <v/>
      </c>
      <c r="T128" s="64" t="str">
        <f t="shared" si="38"/>
        <v/>
      </c>
      <c r="U128" s="64" t="str">
        <f t="shared" si="39"/>
        <v/>
      </c>
      <c r="AC128" s="133"/>
      <c r="AD128" s="133" t="str">
        <f t="shared" si="40"/>
        <v>-</v>
      </c>
      <c r="AE128" s="133" t="str">
        <f t="shared" si="41"/>
        <v>-</v>
      </c>
    </row>
    <row r="129">
      <c r="A129" s="168">
        <v>112.0</v>
      </c>
      <c r="B129" s="168"/>
      <c r="C129" s="146" t="str">
        <f>IF(B129&gt;1,VLOOKUP(B129,DB!$D$4:$E$800,2,0),"")</f>
        <v/>
      </c>
      <c r="D129" s="259"/>
      <c r="E129" s="231" t="b">
        <v>0</v>
      </c>
      <c r="F129" s="149"/>
      <c r="G129" s="190" t="b">
        <v>0</v>
      </c>
      <c r="H129" s="228"/>
      <c r="I129" s="152" t="str">
        <f>IF(K129&gt;1,VLOOKUP(K129,DB!$A$4:$B$500,2,0),"")</f>
        <v/>
      </c>
      <c r="J129" s="153" t="str">
        <f>IF(L129&gt;1,VLOOKUP(L129,DB!$A$4:$B$500,2,0),"")</f>
        <v/>
      </c>
      <c r="K129" s="169"/>
      <c r="L129" s="172"/>
      <c r="M129" s="168" t="str">
        <f>IF(B129&gt;1,VLOOKUP(B129,DB!$D$4:$F$800,3,0),"")</f>
        <v/>
      </c>
      <c r="N129" s="200"/>
      <c r="O129" s="155" t="str">
        <f t="shared" si="34"/>
        <v>RON</v>
      </c>
      <c r="Q129" s="64" t="str">
        <f t="shared" si="35"/>
        <v/>
      </c>
      <c r="R129" s="64" t="str">
        <f t="shared" si="36"/>
        <v>RON</v>
      </c>
      <c r="S129" s="64" t="str">
        <f t="shared" si="37"/>
        <v/>
      </c>
      <c r="T129" s="64" t="str">
        <f t="shared" si="38"/>
        <v/>
      </c>
      <c r="U129" s="64" t="str">
        <f t="shared" si="39"/>
        <v/>
      </c>
      <c r="AC129" s="133"/>
      <c r="AD129" s="133" t="str">
        <f t="shared" si="40"/>
        <v>-</v>
      </c>
      <c r="AE129" s="133" t="str">
        <f t="shared" si="41"/>
        <v>-</v>
      </c>
    </row>
    <row r="130">
      <c r="A130" s="115">
        <v>113.0</v>
      </c>
      <c r="B130" s="115"/>
      <c r="C130" s="117" t="str">
        <f>IF(B130&gt;1,VLOOKUP(B130,DB!$D$4:$E$800,2,0),"")</f>
        <v/>
      </c>
      <c r="D130" s="252"/>
      <c r="E130" s="229" t="b">
        <v>0</v>
      </c>
      <c r="F130" s="119"/>
      <c r="G130" s="192" t="b">
        <v>0</v>
      </c>
      <c r="H130" s="230"/>
      <c r="I130" s="122" t="str">
        <f>IF(K130&gt;1,VLOOKUP(K130,DB!$A$4:$B$500,2,0),"")</f>
        <v/>
      </c>
      <c r="J130" s="123" t="str">
        <f>IF(L130&gt;1,VLOOKUP(L130,DB!$A$4:$B$500,2,0),"")</f>
        <v/>
      </c>
      <c r="K130" s="124"/>
      <c r="L130" s="120"/>
      <c r="M130" s="115" t="str">
        <f>IF(B130&gt;1,VLOOKUP(B130,DB!$D$4:$F$800,3,0),"")</f>
        <v/>
      </c>
      <c r="N130" s="220"/>
      <c r="O130" s="128" t="str">
        <f t="shared" si="34"/>
        <v>RON</v>
      </c>
      <c r="Q130" s="64" t="str">
        <f t="shared" si="35"/>
        <v/>
      </c>
      <c r="R130" s="64" t="str">
        <f t="shared" si="36"/>
        <v>RON</v>
      </c>
      <c r="S130" s="64" t="str">
        <f t="shared" si="37"/>
        <v/>
      </c>
      <c r="T130" s="64" t="str">
        <f t="shared" si="38"/>
        <v/>
      </c>
      <c r="U130" s="64" t="str">
        <f t="shared" si="39"/>
        <v/>
      </c>
      <c r="AC130" s="133"/>
      <c r="AD130" s="133" t="str">
        <f t="shared" si="40"/>
        <v>-</v>
      </c>
      <c r="AE130" s="133" t="str">
        <f t="shared" si="41"/>
        <v>-</v>
      </c>
    </row>
    <row r="131">
      <c r="A131" s="168">
        <v>114.0</v>
      </c>
      <c r="B131" s="168"/>
      <c r="C131" s="146" t="str">
        <f>IF(B131&gt;1,VLOOKUP(B131,DB!$D$4:$E$800,2,0),"")</f>
        <v/>
      </c>
      <c r="D131" s="259"/>
      <c r="E131" s="231" t="b">
        <v>0</v>
      </c>
      <c r="F131" s="149"/>
      <c r="G131" s="190" t="b">
        <v>0</v>
      </c>
      <c r="H131" s="228"/>
      <c r="I131" s="152" t="str">
        <f>IF(K131&gt;1,VLOOKUP(K131,DB!$A$4:$B$500,2,0),"")</f>
        <v/>
      </c>
      <c r="J131" s="153" t="str">
        <f>IF(L131&gt;1,VLOOKUP(L131,DB!$A$4:$B$500,2,0),"")</f>
        <v/>
      </c>
      <c r="K131" s="169"/>
      <c r="L131" s="172"/>
      <c r="M131" s="168" t="str">
        <f>IF(B131&gt;1,VLOOKUP(B131,DB!$D$4:$F$800,3,0),"")</f>
        <v/>
      </c>
      <c r="N131" s="200"/>
      <c r="O131" s="155" t="str">
        <f t="shared" si="34"/>
        <v>RON</v>
      </c>
      <c r="Q131" s="64" t="str">
        <f t="shared" si="35"/>
        <v/>
      </c>
      <c r="R131" s="64" t="str">
        <f t="shared" si="36"/>
        <v>RON</v>
      </c>
      <c r="S131" s="64" t="str">
        <f t="shared" si="37"/>
        <v/>
      </c>
      <c r="T131" s="64" t="str">
        <f t="shared" si="38"/>
        <v/>
      </c>
      <c r="U131" s="64" t="str">
        <f t="shared" si="39"/>
        <v/>
      </c>
      <c r="AC131" s="133"/>
      <c r="AD131" s="133" t="str">
        <f t="shared" si="40"/>
        <v>-</v>
      </c>
      <c r="AE131" s="133" t="str">
        <f t="shared" si="41"/>
        <v>-</v>
      </c>
    </row>
    <row r="132">
      <c r="A132" s="115">
        <v>115.0</v>
      </c>
      <c r="B132" s="115"/>
      <c r="C132" s="117" t="str">
        <f>IF(B132&gt;1,VLOOKUP(B132,DB!$D$4:$E$800,2,0),"")</f>
        <v/>
      </c>
      <c r="D132" s="252"/>
      <c r="E132" s="229" t="b">
        <v>0</v>
      </c>
      <c r="F132" s="119"/>
      <c r="G132" s="192" t="b">
        <v>0</v>
      </c>
      <c r="H132" s="230"/>
      <c r="I132" s="122" t="str">
        <f>IF(K132&gt;1,VLOOKUP(K132,DB!$A$4:$B$500,2,0),"")</f>
        <v/>
      </c>
      <c r="J132" s="123" t="str">
        <f>IF(L132&gt;1,VLOOKUP(L132,DB!$A$4:$B$500,2,0),"")</f>
        <v/>
      </c>
      <c r="K132" s="124"/>
      <c r="L132" s="120"/>
      <c r="M132" s="115" t="str">
        <f>IF(B132&gt;1,VLOOKUP(B132,DB!$D$4:$F$800,3,0),"")</f>
        <v/>
      </c>
      <c r="N132" s="193"/>
      <c r="O132" s="128" t="str">
        <f t="shared" si="34"/>
        <v>RON</v>
      </c>
      <c r="Q132" s="64" t="str">
        <f t="shared" si="35"/>
        <v/>
      </c>
      <c r="R132" s="64" t="str">
        <f t="shared" si="36"/>
        <v>RON</v>
      </c>
      <c r="S132" s="64" t="str">
        <f t="shared" si="37"/>
        <v/>
      </c>
      <c r="T132" s="64" t="str">
        <f t="shared" si="38"/>
        <v/>
      </c>
      <c r="U132" s="64" t="str">
        <f t="shared" si="39"/>
        <v/>
      </c>
      <c r="AC132" s="133"/>
      <c r="AD132" s="133" t="str">
        <f t="shared" si="40"/>
        <v>-</v>
      </c>
      <c r="AE132" s="133" t="str">
        <f t="shared" si="41"/>
        <v>-</v>
      </c>
    </row>
    <row r="133">
      <c r="A133" s="168">
        <v>116.0</v>
      </c>
      <c r="B133" s="168"/>
      <c r="C133" s="146" t="str">
        <f>IF(B133&gt;1,VLOOKUP(B133,DB!$D$4:$E$800,2,0),"")</f>
        <v/>
      </c>
      <c r="D133" s="259"/>
      <c r="E133" s="231" t="b">
        <v>0</v>
      </c>
      <c r="F133" s="148"/>
      <c r="G133" s="190" t="b">
        <v>0</v>
      </c>
      <c r="H133" s="228"/>
      <c r="I133" s="152" t="str">
        <f>IF(K133&gt;1,VLOOKUP(K133,DB!$A$4:$B$500,2,0),"")</f>
        <v/>
      </c>
      <c r="J133" s="153" t="str">
        <f>IF(L133&gt;1,VLOOKUP(L133,DB!$A$4:$B$500,2,0),"")</f>
        <v/>
      </c>
      <c r="K133" s="169"/>
      <c r="L133" s="172"/>
      <c r="M133" s="168" t="str">
        <f>IF(B133&gt;1,VLOOKUP(B133,DB!$D$4:$F$800,3,0),"")</f>
        <v/>
      </c>
      <c r="N133" s="200"/>
      <c r="O133" s="155" t="str">
        <f t="shared" si="34"/>
        <v>RON</v>
      </c>
      <c r="Q133" s="64" t="str">
        <f t="shared" si="35"/>
        <v/>
      </c>
      <c r="R133" s="64" t="str">
        <f t="shared" si="36"/>
        <v>RON</v>
      </c>
      <c r="S133" s="64" t="str">
        <f t="shared" si="37"/>
        <v/>
      </c>
      <c r="T133" s="64" t="str">
        <f t="shared" si="38"/>
        <v/>
      </c>
      <c r="U133" s="64" t="str">
        <f t="shared" si="39"/>
        <v/>
      </c>
      <c r="AC133" s="133"/>
      <c r="AD133" s="133" t="str">
        <f t="shared" si="40"/>
        <v>-</v>
      </c>
      <c r="AE133" s="133" t="str">
        <f t="shared" si="41"/>
        <v>-</v>
      </c>
    </row>
    <row r="134">
      <c r="A134" s="272">
        <v>117.0</v>
      </c>
      <c r="B134" s="272"/>
      <c r="C134" s="117" t="str">
        <f>IF(B134&gt;1,VLOOKUP(B134,DB!$D$4:$E$800,2,0),"")</f>
        <v/>
      </c>
      <c r="D134" s="273"/>
      <c r="E134" s="274" t="b">
        <v>0</v>
      </c>
      <c r="F134" s="275"/>
      <c r="G134" s="276" t="b">
        <v>0</v>
      </c>
      <c r="H134" s="277"/>
      <c r="I134" s="122" t="str">
        <f>IF(K134&gt;1,VLOOKUP(K134,DB!$A$4:$B$500,2,0),"")</f>
        <v/>
      </c>
      <c r="J134" s="123" t="str">
        <f>IF(L134&gt;1,VLOOKUP(L134,DB!$A$4:$B$500,2,0),"")</f>
        <v/>
      </c>
      <c r="K134" s="278"/>
      <c r="L134" s="279"/>
      <c r="M134" s="115" t="str">
        <f>IF(B134&gt;1,VLOOKUP(B134,DB!$D$4:$F$800,3,0),"")</f>
        <v/>
      </c>
      <c r="N134" s="280"/>
      <c r="O134" s="281" t="str">
        <f t="shared" si="34"/>
        <v>RON</v>
      </c>
      <c r="Q134" s="64" t="str">
        <f t="shared" si="35"/>
        <v/>
      </c>
      <c r="R134" s="64" t="str">
        <f t="shared" si="36"/>
        <v>RON</v>
      </c>
      <c r="S134" s="64" t="str">
        <f t="shared" si="37"/>
        <v/>
      </c>
      <c r="T134" s="64" t="str">
        <f t="shared" si="38"/>
        <v/>
      </c>
      <c r="U134" s="64" t="str">
        <f t="shared" si="39"/>
        <v/>
      </c>
      <c r="AC134" s="133"/>
      <c r="AD134" s="133" t="str">
        <f t="shared" si="40"/>
        <v>-</v>
      </c>
      <c r="AE134" s="133" t="str">
        <f t="shared" si="41"/>
        <v>-</v>
      </c>
    </row>
    <row r="135">
      <c r="A135" s="168">
        <v>118.0</v>
      </c>
      <c r="B135" s="168"/>
      <c r="C135" s="146" t="str">
        <f>IF(B135&gt;1,VLOOKUP(B135,DB!$D$4:$E$800,2,0),"")</f>
        <v/>
      </c>
      <c r="D135" s="259"/>
      <c r="E135" s="231" t="b">
        <v>0</v>
      </c>
      <c r="F135" s="148"/>
      <c r="G135" s="190" t="b">
        <v>0</v>
      </c>
      <c r="H135" s="228"/>
      <c r="I135" s="152" t="str">
        <f>IF(K135&gt;1,VLOOKUP(K135,DB!$A$4:$B$500,2,0),"")</f>
        <v/>
      </c>
      <c r="J135" s="153" t="str">
        <f>IF(L135&gt;1,VLOOKUP(L135,DB!$A$4:$B$500,2,0),"")</f>
        <v/>
      </c>
      <c r="K135" s="169"/>
      <c r="L135" s="172"/>
      <c r="M135" s="168" t="str">
        <f>IF(B135&gt;1,VLOOKUP(B135,DB!$D$4:$F$800,3,0),"")</f>
        <v/>
      </c>
      <c r="N135" s="200"/>
      <c r="O135" s="155" t="str">
        <f t="shared" si="34"/>
        <v>RON</v>
      </c>
      <c r="Q135" s="64" t="str">
        <f t="shared" si="35"/>
        <v/>
      </c>
      <c r="R135" s="64" t="str">
        <f t="shared" si="36"/>
        <v>RON</v>
      </c>
      <c r="S135" s="64" t="str">
        <f t="shared" si="37"/>
        <v/>
      </c>
      <c r="T135" s="64" t="str">
        <f t="shared" si="38"/>
        <v/>
      </c>
      <c r="U135" s="64" t="str">
        <f t="shared" si="39"/>
        <v/>
      </c>
      <c r="AC135" s="133"/>
      <c r="AD135" s="133" t="str">
        <f t="shared" si="40"/>
        <v>-</v>
      </c>
      <c r="AE135" s="133" t="str">
        <f t="shared" si="41"/>
        <v>-</v>
      </c>
    </row>
    <row r="136">
      <c r="A136" s="272">
        <v>119.0</v>
      </c>
      <c r="B136" s="272"/>
      <c r="C136" s="117" t="str">
        <f>IF(B136&gt;1,VLOOKUP(B136,DB!$D$4:$E$800,2,0),"")</f>
        <v/>
      </c>
      <c r="D136" s="273"/>
      <c r="E136" s="274" t="b">
        <v>0</v>
      </c>
      <c r="F136" s="275"/>
      <c r="G136" s="276" t="b">
        <v>0</v>
      </c>
      <c r="H136" s="277"/>
      <c r="I136" s="122" t="str">
        <f>IF(K136&gt;1,VLOOKUP(K136,DB!$A$4:$B$500,2,0),"")</f>
        <v/>
      </c>
      <c r="J136" s="123" t="str">
        <f>IF(L136&gt;1,VLOOKUP(L136,DB!$A$4:$B$500,2,0),"")</f>
        <v/>
      </c>
      <c r="K136" s="278"/>
      <c r="L136" s="279"/>
      <c r="M136" s="115" t="str">
        <f>IF(B136&gt;1,VLOOKUP(B136,DB!$D$4:$F$800,3,0),"")</f>
        <v/>
      </c>
      <c r="N136" s="280"/>
      <c r="O136" s="281" t="str">
        <f t="shared" si="34"/>
        <v>RON</v>
      </c>
      <c r="Q136" s="64" t="str">
        <f t="shared" si="35"/>
        <v/>
      </c>
      <c r="R136" s="64" t="str">
        <f t="shared" si="36"/>
        <v>RON</v>
      </c>
      <c r="S136" s="64" t="str">
        <f t="shared" si="37"/>
        <v/>
      </c>
      <c r="T136" s="64" t="str">
        <f t="shared" si="38"/>
        <v/>
      </c>
      <c r="U136" s="64" t="str">
        <f t="shared" si="39"/>
        <v/>
      </c>
      <c r="AC136" s="133"/>
      <c r="AD136" s="133" t="str">
        <f t="shared" si="40"/>
        <v>-</v>
      </c>
      <c r="AE136" s="133" t="str">
        <f t="shared" si="41"/>
        <v>-</v>
      </c>
    </row>
    <row r="137">
      <c r="A137" s="168">
        <v>120.0</v>
      </c>
      <c r="B137" s="168"/>
      <c r="C137" s="146" t="str">
        <f>IF(B137&gt;1,VLOOKUP(B137,DB!$D$4:$E$800,2,0),"")</f>
        <v/>
      </c>
      <c r="D137" s="259"/>
      <c r="E137" s="231" t="b">
        <v>0</v>
      </c>
      <c r="F137" s="148"/>
      <c r="G137" s="190" t="b">
        <v>0</v>
      </c>
      <c r="H137" s="228"/>
      <c r="I137" s="152" t="str">
        <f>IF(K137&gt;1,VLOOKUP(K137,DB!$A$4:$B$500,2,0),"")</f>
        <v/>
      </c>
      <c r="J137" s="153" t="str">
        <f>IF(L137&gt;1,VLOOKUP(L137,DB!$A$4:$B$500,2,0),"")</f>
        <v/>
      </c>
      <c r="K137" s="169"/>
      <c r="L137" s="172"/>
      <c r="M137" s="168" t="str">
        <f>IF(B137&gt;1,VLOOKUP(B137,DB!$D$4:$F$800,3,0),"")</f>
        <v/>
      </c>
      <c r="N137" s="200"/>
      <c r="O137" s="155" t="str">
        <f t="shared" si="34"/>
        <v>RON</v>
      </c>
      <c r="Q137" s="64" t="str">
        <f t="shared" si="35"/>
        <v/>
      </c>
      <c r="R137" s="64" t="str">
        <f t="shared" si="36"/>
        <v>RON</v>
      </c>
      <c r="S137" s="64" t="str">
        <f t="shared" si="37"/>
        <v/>
      </c>
      <c r="T137" s="64" t="str">
        <f t="shared" si="38"/>
        <v/>
      </c>
      <c r="U137" s="64" t="str">
        <f t="shared" si="39"/>
        <v/>
      </c>
      <c r="AC137" s="133"/>
      <c r="AD137" s="133" t="str">
        <f t="shared" si="40"/>
        <v>-</v>
      </c>
      <c r="AE137" s="133" t="str">
        <f t="shared" si="41"/>
        <v>-</v>
      </c>
    </row>
    <row r="138">
      <c r="A138" s="272">
        <v>121.0</v>
      </c>
      <c r="B138" s="272"/>
      <c r="C138" s="117" t="str">
        <f>IF(B138&gt;1,VLOOKUP(B138,DB!$D$4:$E$800,2,0),"")</f>
        <v/>
      </c>
      <c r="D138" s="273"/>
      <c r="E138" s="274" t="b">
        <v>0</v>
      </c>
      <c r="F138" s="275"/>
      <c r="G138" s="276" t="b">
        <v>0</v>
      </c>
      <c r="H138" s="277"/>
      <c r="I138" s="122" t="str">
        <f>IF(K138&gt;1,VLOOKUP(K138,DB!$A$4:$B$500,2,0),"")</f>
        <v/>
      </c>
      <c r="J138" s="123" t="str">
        <f>IF(L138&gt;1,VLOOKUP(L138,DB!$A$4:$B$500,2,0),"")</f>
        <v/>
      </c>
      <c r="K138" s="278"/>
      <c r="L138" s="279"/>
      <c r="M138" s="115" t="str">
        <f>IF(B138&gt;1,VLOOKUP(B138,DB!$D$4:$F$800,3,0),"")</f>
        <v/>
      </c>
      <c r="N138" s="280"/>
      <c r="O138" s="281" t="str">
        <f t="shared" si="34"/>
        <v>RON</v>
      </c>
      <c r="Q138" s="64" t="str">
        <f t="shared" si="35"/>
        <v/>
      </c>
      <c r="R138" s="64" t="str">
        <f t="shared" si="36"/>
        <v>RON</v>
      </c>
      <c r="S138" s="64" t="str">
        <f t="shared" si="37"/>
        <v/>
      </c>
      <c r="T138" s="64" t="str">
        <f t="shared" si="38"/>
        <v/>
      </c>
      <c r="U138" s="64" t="str">
        <f t="shared" si="39"/>
        <v/>
      </c>
      <c r="AD138" s="133" t="str">
        <f t="shared" si="40"/>
        <v>-</v>
      </c>
      <c r="AE138" s="133" t="str">
        <f t="shared" si="41"/>
        <v>-</v>
      </c>
    </row>
    <row r="139">
      <c r="A139" s="168">
        <v>122.0</v>
      </c>
      <c r="B139" s="168"/>
      <c r="C139" s="146" t="str">
        <f>IF(B139&gt;1,VLOOKUP(B139,DB!$D$4:$E$800,2,0),"")</f>
        <v/>
      </c>
      <c r="D139" s="259"/>
      <c r="E139" s="231" t="b">
        <v>0</v>
      </c>
      <c r="F139" s="148"/>
      <c r="G139" s="190" t="b">
        <v>0</v>
      </c>
      <c r="H139" s="228"/>
      <c r="I139" s="152" t="str">
        <f>IF(K139&gt;1,VLOOKUP(K139,DB!$A$4:$B$500,2,0),"")</f>
        <v/>
      </c>
      <c r="J139" s="153" t="str">
        <f>IF(L139&gt;1,VLOOKUP(L139,DB!$A$4:$B$500,2,0),"")</f>
        <v/>
      </c>
      <c r="K139" s="169"/>
      <c r="L139" s="172"/>
      <c r="M139" s="168" t="str">
        <f>IF(B139&gt;1,VLOOKUP(B139,DB!$D$4:$F$800,3,0),"")</f>
        <v/>
      </c>
      <c r="N139" s="200"/>
      <c r="O139" s="155" t="str">
        <f t="shared" si="34"/>
        <v>RON</v>
      </c>
      <c r="Q139" s="64" t="str">
        <f t="shared" si="35"/>
        <v/>
      </c>
      <c r="R139" s="64" t="str">
        <f t="shared" si="36"/>
        <v>RON</v>
      </c>
      <c r="S139" s="64" t="str">
        <f t="shared" si="37"/>
        <v/>
      </c>
      <c r="T139" s="64" t="str">
        <f t="shared" si="38"/>
        <v/>
      </c>
      <c r="U139" s="64" t="str">
        <f t="shared" si="39"/>
        <v/>
      </c>
      <c r="AD139" s="133" t="str">
        <f t="shared" si="40"/>
        <v>-</v>
      </c>
      <c r="AE139" s="133" t="str">
        <f t="shared" si="41"/>
        <v>-</v>
      </c>
    </row>
    <row r="140">
      <c r="A140" s="272">
        <v>123.0</v>
      </c>
      <c r="B140" s="272"/>
      <c r="C140" s="117" t="str">
        <f>IF(B140&gt;1,VLOOKUP(B140,DB!$D$4:$E$800,2,0),"")</f>
        <v/>
      </c>
      <c r="D140" s="273"/>
      <c r="E140" s="274" t="b">
        <v>0</v>
      </c>
      <c r="F140" s="275"/>
      <c r="G140" s="276" t="b">
        <v>0</v>
      </c>
      <c r="H140" s="277"/>
      <c r="I140" s="122" t="str">
        <f>IF(K140&gt;1,VLOOKUP(K140,DB!$A$4:$B$500,2,0),"")</f>
        <v/>
      </c>
      <c r="J140" s="123" t="str">
        <f>IF(L140&gt;1,VLOOKUP(L140,DB!$A$4:$B$500,2,0),"")</f>
        <v/>
      </c>
      <c r="K140" s="278"/>
      <c r="L140" s="279"/>
      <c r="M140" s="115" t="str">
        <f>IF(B140&gt;1,VLOOKUP(B140,DB!$D$4:$F$800,3,0),"")</f>
        <v/>
      </c>
      <c r="N140" s="280"/>
      <c r="O140" s="281" t="str">
        <f t="shared" si="34"/>
        <v>RON</v>
      </c>
      <c r="Q140" s="64" t="str">
        <f t="shared" si="35"/>
        <v/>
      </c>
      <c r="R140" s="64" t="str">
        <f t="shared" si="36"/>
        <v>RON</v>
      </c>
      <c r="S140" s="64" t="str">
        <f t="shared" si="37"/>
        <v/>
      </c>
      <c r="T140" s="64" t="str">
        <f t="shared" si="38"/>
        <v/>
      </c>
      <c r="U140" s="64" t="str">
        <f t="shared" si="39"/>
        <v/>
      </c>
      <c r="AD140" s="133" t="str">
        <f t="shared" si="40"/>
        <v>-</v>
      </c>
      <c r="AE140" s="133" t="str">
        <f t="shared" si="41"/>
        <v>-</v>
      </c>
    </row>
    <row r="141">
      <c r="A141" s="168">
        <v>124.0</v>
      </c>
      <c r="B141" s="168"/>
      <c r="C141" s="146" t="str">
        <f>IF(B141&gt;1,VLOOKUP(B141,DB!$D$4:$E$800,2,0),"")</f>
        <v/>
      </c>
      <c r="D141" s="259"/>
      <c r="E141" s="231" t="b">
        <v>0</v>
      </c>
      <c r="F141" s="148"/>
      <c r="G141" s="190" t="b">
        <v>0</v>
      </c>
      <c r="H141" s="228"/>
      <c r="I141" s="152" t="str">
        <f>IF(K141&gt;1,VLOOKUP(K141,DB!$A$4:$B$500,2,0),"")</f>
        <v/>
      </c>
      <c r="J141" s="153" t="str">
        <f>IF(L141&gt;1,VLOOKUP(L141,DB!$A$4:$B$500,2,0),"")</f>
        <v/>
      </c>
      <c r="K141" s="169"/>
      <c r="L141" s="172"/>
      <c r="M141" s="168" t="str">
        <f>IF(B141&gt;1,VLOOKUP(B141,DB!$D$4:$F$800,3,0),"")</f>
        <v/>
      </c>
      <c r="N141" s="200"/>
      <c r="O141" s="155" t="str">
        <f t="shared" si="34"/>
        <v>RON</v>
      </c>
      <c r="Q141" s="64" t="str">
        <f t="shared" si="35"/>
        <v/>
      </c>
      <c r="R141" s="64" t="str">
        <f t="shared" si="36"/>
        <v>RON</v>
      </c>
      <c r="S141" s="64" t="str">
        <f t="shared" si="37"/>
        <v/>
      </c>
      <c r="T141" s="64" t="str">
        <f t="shared" si="38"/>
        <v/>
      </c>
      <c r="U141" s="64" t="str">
        <f t="shared" si="39"/>
        <v/>
      </c>
      <c r="AD141" s="133" t="str">
        <f t="shared" si="40"/>
        <v>-</v>
      </c>
      <c r="AE141" s="133" t="str">
        <f t="shared" si="41"/>
        <v>-</v>
      </c>
    </row>
    <row r="142">
      <c r="A142" s="272">
        <v>125.0</v>
      </c>
      <c r="B142" s="272"/>
      <c r="C142" s="117" t="str">
        <f>IF(B142&gt;1,VLOOKUP(B142,DB!$D$4:$E$800,2,0),"")</f>
        <v/>
      </c>
      <c r="D142" s="273"/>
      <c r="E142" s="274" t="b">
        <v>0</v>
      </c>
      <c r="F142" s="275"/>
      <c r="G142" s="276" t="b">
        <v>0</v>
      </c>
      <c r="H142" s="277"/>
      <c r="I142" s="122" t="str">
        <f>IF(K142&gt;1,VLOOKUP(K142,DB!$A$4:$B$500,2,0),"")</f>
        <v/>
      </c>
      <c r="J142" s="123" t="str">
        <f>IF(L142&gt;1,VLOOKUP(L142,DB!$A$4:$B$500,2,0),"")</f>
        <v/>
      </c>
      <c r="K142" s="278"/>
      <c r="L142" s="279"/>
      <c r="M142" s="115" t="str">
        <f>IF(B142&gt;1,VLOOKUP(B142,DB!$D$4:$F$800,3,0),"")</f>
        <v/>
      </c>
      <c r="N142" s="280"/>
      <c r="O142" s="281" t="str">
        <f t="shared" si="34"/>
        <v>RON</v>
      </c>
      <c r="Q142" s="64" t="str">
        <f t="shared" si="35"/>
        <v/>
      </c>
      <c r="R142" s="64" t="str">
        <f t="shared" si="36"/>
        <v>RON</v>
      </c>
      <c r="S142" s="64" t="str">
        <f t="shared" si="37"/>
        <v/>
      </c>
      <c r="T142" s="64" t="str">
        <f t="shared" si="38"/>
        <v/>
      </c>
      <c r="U142" s="64" t="str">
        <f t="shared" si="39"/>
        <v/>
      </c>
      <c r="AD142" s="133" t="str">
        <f t="shared" si="40"/>
        <v>-</v>
      </c>
      <c r="AE142" s="133" t="str">
        <f t="shared" si="41"/>
        <v>-</v>
      </c>
    </row>
    <row r="143">
      <c r="A143" s="168">
        <v>126.0</v>
      </c>
      <c r="B143" s="168"/>
      <c r="C143" s="146" t="str">
        <f>IF(B143&gt;1,VLOOKUP(B143,DB!$D$4:$E$800,2,0),"")</f>
        <v/>
      </c>
      <c r="D143" s="259"/>
      <c r="E143" s="231" t="b">
        <v>0</v>
      </c>
      <c r="F143" s="148"/>
      <c r="G143" s="190" t="b">
        <v>0</v>
      </c>
      <c r="H143" s="228"/>
      <c r="I143" s="152" t="str">
        <f>IF(K143&gt;1,VLOOKUP(K143,DB!$A$4:$B$500,2,0),"")</f>
        <v/>
      </c>
      <c r="J143" s="153" t="str">
        <f>IF(L143&gt;1,VLOOKUP(L143,DB!$A$4:$B$500,2,0),"")</f>
        <v/>
      </c>
      <c r="K143" s="169"/>
      <c r="L143" s="172"/>
      <c r="M143" s="168" t="str">
        <f>IF(B143&gt;1,VLOOKUP(B143,DB!$D$4:$F$800,3,0),"")</f>
        <v/>
      </c>
      <c r="N143" s="200"/>
      <c r="O143" s="155" t="str">
        <f t="shared" si="34"/>
        <v>RON</v>
      </c>
      <c r="Q143" s="64" t="str">
        <f t="shared" si="35"/>
        <v/>
      </c>
      <c r="R143" s="64" t="str">
        <f t="shared" si="36"/>
        <v>RON</v>
      </c>
      <c r="S143" s="64" t="str">
        <f t="shared" si="37"/>
        <v/>
      </c>
      <c r="T143" s="64" t="str">
        <f t="shared" si="38"/>
        <v/>
      </c>
      <c r="U143" s="64" t="str">
        <f t="shared" si="39"/>
        <v/>
      </c>
      <c r="AD143" s="133" t="str">
        <f t="shared" si="40"/>
        <v>-</v>
      </c>
      <c r="AE143" s="133" t="str">
        <f t="shared" si="41"/>
        <v>-</v>
      </c>
    </row>
    <row r="144">
      <c r="A144" s="272">
        <v>127.0</v>
      </c>
      <c r="B144" s="272"/>
      <c r="C144" s="117" t="str">
        <f>IF(B144&gt;1,VLOOKUP(B144,DB!$D$4:$E$800,2,0),"")</f>
        <v/>
      </c>
      <c r="D144" s="273"/>
      <c r="E144" s="274" t="b">
        <v>0</v>
      </c>
      <c r="F144" s="275"/>
      <c r="G144" s="276" t="b">
        <v>0</v>
      </c>
      <c r="H144" s="277"/>
      <c r="I144" s="122" t="str">
        <f>IF(K144&gt;1,VLOOKUP(K144,DB!$A$4:$B$500,2,0),"")</f>
        <v/>
      </c>
      <c r="J144" s="123" t="str">
        <f>IF(L144&gt;1,VLOOKUP(L144,DB!$A$4:$B$500,2,0),"")</f>
        <v/>
      </c>
      <c r="K144" s="278"/>
      <c r="L144" s="279"/>
      <c r="M144" s="115" t="str">
        <f>IF(B144&gt;1,VLOOKUP(B144,DB!$D$4:$F$800,3,0),"")</f>
        <v/>
      </c>
      <c r="N144" s="280"/>
      <c r="O144" s="281" t="str">
        <f t="shared" si="34"/>
        <v>RON</v>
      </c>
      <c r="Q144" s="64" t="str">
        <f t="shared" si="35"/>
        <v/>
      </c>
      <c r="R144" s="64" t="str">
        <f t="shared" si="36"/>
        <v>RON</v>
      </c>
      <c r="S144" s="64" t="str">
        <f t="shared" si="37"/>
        <v/>
      </c>
      <c r="T144" s="64" t="str">
        <f t="shared" si="38"/>
        <v/>
      </c>
      <c r="U144" s="64" t="str">
        <f t="shared" si="39"/>
        <v/>
      </c>
      <c r="AD144" s="133" t="str">
        <f t="shared" si="40"/>
        <v>-</v>
      </c>
      <c r="AE144" s="133" t="str">
        <f t="shared" si="41"/>
        <v>-</v>
      </c>
    </row>
    <row r="145">
      <c r="A145" s="168">
        <v>128.0</v>
      </c>
      <c r="B145" s="168"/>
      <c r="C145" s="146" t="str">
        <f>IF(B145&gt;1,VLOOKUP(B145,DB!$D$4:$E$800,2,0),"")</f>
        <v/>
      </c>
      <c r="D145" s="259"/>
      <c r="E145" s="231" t="b">
        <v>0</v>
      </c>
      <c r="F145" s="148"/>
      <c r="G145" s="190" t="b">
        <v>0</v>
      </c>
      <c r="H145" s="228"/>
      <c r="I145" s="152" t="str">
        <f>IF(K145&gt;1,VLOOKUP(K145,DB!$A$4:$B$500,2,0),"")</f>
        <v/>
      </c>
      <c r="J145" s="153" t="str">
        <f>IF(L145&gt;1,VLOOKUP(L145,DB!$A$4:$B$500,2,0),"")</f>
        <v/>
      </c>
      <c r="K145" s="169"/>
      <c r="L145" s="172"/>
      <c r="M145" s="168" t="str">
        <f>IF(B145&gt;1,VLOOKUP(B145,DB!$D$4:$F$800,3,0),"")</f>
        <v/>
      </c>
      <c r="N145" s="200"/>
      <c r="O145" s="155" t="str">
        <f t="shared" si="34"/>
        <v>RON</v>
      </c>
      <c r="Q145" s="64" t="str">
        <f t="shared" si="35"/>
        <v/>
      </c>
      <c r="R145" s="64" t="str">
        <f t="shared" si="36"/>
        <v>RON</v>
      </c>
      <c r="S145" s="64" t="str">
        <f t="shared" si="37"/>
        <v/>
      </c>
      <c r="T145" s="64" t="str">
        <f t="shared" si="38"/>
        <v/>
      </c>
      <c r="U145" s="64" t="str">
        <f t="shared" si="39"/>
        <v/>
      </c>
      <c r="AD145" s="133" t="str">
        <f t="shared" si="40"/>
        <v>-</v>
      </c>
      <c r="AE145" s="133" t="str">
        <f t="shared" si="41"/>
        <v>-</v>
      </c>
    </row>
    <row r="146">
      <c r="A146" s="272">
        <v>129.0</v>
      </c>
      <c r="B146" s="272"/>
      <c r="C146" s="117" t="str">
        <f>IF(B146&gt;1,VLOOKUP(B146,DB!$D$4:$E$800,2,0),"")</f>
        <v/>
      </c>
      <c r="D146" s="273"/>
      <c r="E146" s="274" t="b">
        <v>0</v>
      </c>
      <c r="F146" s="275"/>
      <c r="G146" s="276" t="b">
        <v>0</v>
      </c>
      <c r="H146" s="277"/>
      <c r="I146" s="122" t="str">
        <f>IF(K146&gt;1,VLOOKUP(K146,DB!$A$4:$B$500,2,0),"")</f>
        <v/>
      </c>
      <c r="J146" s="123" t="str">
        <f>IF(L146&gt;1,VLOOKUP(L146,DB!$A$4:$B$500,2,0),"")</f>
        <v/>
      </c>
      <c r="K146" s="278"/>
      <c r="L146" s="279"/>
      <c r="M146" s="115" t="str">
        <f>IF(B146&gt;1,VLOOKUP(B146,DB!$D$4:$F$800,3,0),"")</f>
        <v/>
      </c>
      <c r="N146" s="280"/>
      <c r="O146" s="281" t="str">
        <f t="shared" si="34"/>
        <v>RON</v>
      </c>
      <c r="Q146" s="64" t="str">
        <f t="shared" si="35"/>
        <v/>
      </c>
      <c r="R146" s="64" t="str">
        <f t="shared" si="36"/>
        <v>RON</v>
      </c>
      <c r="S146" s="64" t="str">
        <f t="shared" si="37"/>
        <v/>
      </c>
      <c r="T146" s="64" t="str">
        <f t="shared" si="38"/>
        <v/>
      </c>
      <c r="U146" s="64" t="str">
        <f t="shared" si="39"/>
        <v/>
      </c>
      <c r="AD146" s="133" t="str">
        <f t="shared" si="40"/>
        <v>-</v>
      </c>
      <c r="AE146" s="133" t="str">
        <f t="shared" si="41"/>
        <v>-</v>
      </c>
    </row>
    <row r="147">
      <c r="A147" s="168">
        <v>130.0</v>
      </c>
      <c r="B147" s="168"/>
      <c r="C147" s="146" t="str">
        <f>IF(B147&gt;1,VLOOKUP(B147,DB!$D$4:$E$800,2,0),"")</f>
        <v/>
      </c>
      <c r="D147" s="259"/>
      <c r="E147" s="231" t="b">
        <v>0</v>
      </c>
      <c r="F147" s="148"/>
      <c r="G147" s="190" t="b">
        <v>0</v>
      </c>
      <c r="H147" s="228"/>
      <c r="I147" s="152" t="str">
        <f>IF(K147&gt;1,VLOOKUP(K147,DB!$A$4:$B$500,2,0),"")</f>
        <v/>
      </c>
      <c r="J147" s="153" t="str">
        <f>IF(L147&gt;1,VLOOKUP(L147,DB!$A$4:$B$500,2,0),"")</f>
        <v/>
      </c>
      <c r="K147" s="169"/>
      <c r="L147" s="172"/>
      <c r="M147" s="168" t="str">
        <f>IF(B147&gt;1,VLOOKUP(B147,DB!$D$4:$F$800,3,0),"")</f>
        <v/>
      </c>
      <c r="N147" s="200"/>
      <c r="O147" s="155" t="str">
        <f t="shared" si="34"/>
        <v>RON</v>
      </c>
      <c r="Q147" s="64" t="str">
        <f t="shared" si="35"/>
        <v/>
      </c>
      <c r="R147" s="64" t="str">
        <f t="shared" si="36"/>
        <v>RON</v>
      </c>
      <c r="S147" s="64" t="str">
        <f t="shared" si="37"/>
        <v/>
      </c>
      <c r="T147" s="64" t="str">
        <f t="shared" si="38"/>
        <v/>
      </c>
      <c r="U147" s="64" t="str">
        <f t="shared" si="39"/>
        <v/>
      </c>
      <c r="AD147" s="133" t="str">
        <f t="shared" si="40"/>
        <v>-</v>
      </c>
      <c r="AE147" s="133" t="str">
        <f t="shared" si="41"/>
        <v>-</v>
      </c>
    </row>
    <row r="148">
      <c r="A148" s="272">
        <v>131.0</v>
      </c>
      <c r="B148" s="272"/>
      <c r="C148" s="117" t="str">
        <f>IF(B148&gt;1,VLOOKUP(B148,DB!$D$4:$E$800,2,0),"")</f>
        <v/>
      </c>
      <c r="D148" s="273"/>
      <c r="E148" s="274" t="b">
        <v>0</v>
      </c>
      <c r="F148" s="275"/>
      <c r="G148" s="276" t="b">
        <v>0</v>
      </c>
      <c r="H148" s="277"/>
      <c r="I148" s="122" t="str">
        <f>IF(K148&gt;1,VLOOKUP(K148,DB!$A$4:$B$500,2,0),"")</f>
        <v/>
      </c>
      <c r="J148" s="123" t="str">
        <f>IF(L148&gt;1,VLOOKUP(L148,DB!$A$4:$B$500,2,0),"")</f>
        <v/>
      </c>
      <c r="K148" s="278"/>
      <c r="L148" s="279"/>
      <c r="M148" s="115" t="str">
        <f>IF(B148&gt;1,VLOOKUP(B148,DB!$D$4:$F$800,3,0),"")</f>
        <v/>
      </c>
      <c r="N148" s="280"/>
      <c r="O148" s="281" t="str">
        <f t="shared" si="34"/>
        <v>RON</v>
      </c>
      <c r="Q148" s="64" t="str">
        <f t="shared" si="35"/>
        <v/>
      </c>
      <c r="R148" s="64" t="str">
        <f t="shared" si="36"/>
        <v>RON</v>
      </c>
      <c r="S148" s="64" t="str">
        <f t="shared" si="37"/>
        <v/>
      </c>
      <c r="T148" s="64" t="str">
        <f t="shared" si="38"/>
        <v/>
      </c>
      <c r="U148" s="64" t="str">
        <f t="shared" si="39"/>
        <v/>
      </c>
      <c r="AD148" s="133" t="str">
        <f t="shared" si="40"/>
        <v>-</v>
      </c>
      <c r="AE148" s="133" t="str">
        <f t="shared" si="41"/>
        <v>-</v>
      </c>
    </row>
    <row r="149">
      <c r="A149" s="168">
        <v>132.0</v>
      </c>
      <c r="B149" s="168"/>
      <c r="C149" s="146" t="str">
        <f>IF(B149&gt;1,VLOOKUP(B149,DB!$D$4:$E$800,2,0),"")</f>
        <v/>
      </c>
      <c r="D149" s="259"/>
      <c r="E149" s="231" t="b">
        <v>0</v>
      </c>
      <c r="F149" s="148"/>
      <c r="G149" s="190" t="b">
        <v>0</v>
      </c>
      <c r="H149" s="228"/>
      <c r="I149" s="152" t="str">
        <f>IF(K149&gt;1,VLOOKUP(K149,DB!$A$4:$B$500,2,0),"")</f>
        <v/>
      </c>
      <c r="J149" s="153" t="str">
        <f>IF(L149&gt;1,VLOOKUP(L149,DB!$A$4:$B$500,2,0),"")</f>
        <v/>
      </c>
      <c r="K149" s="169"/>
      <c r="L149" s="172"/>
      <c r="M149" s="168" t="str">
        <f>IF(B149&gt;1,VLOOKUP(B149,DB!$D$4:$F$800,3,0),"")</f>
        <v/>
      </c>
      <c r="N149" s="200"/>
      <c r="O149" s="155" t="str">
        <f t="shared" si="34"/>
        <v>RON</v>
      </c>
      <c r="Q149" s="64" t="str">
        <f t="shared" si="35"/>
        <v/>
      </c>
      <c r="R149" s="64" t="str">
        <f t="shared" si="36"/>
        <v>RON</v>
      </c>
      <c r="S149" s="64" t="str">
        <f t="shared" si="37"/>
        <v/>
      </c>
      <c r="T149" s="64" t="str">
        <f t="shared" si="38"/>
        <v/>
      </c>
      <c r="U149" s="64" t="str">
        <f t="shared" si="39"/>
        <v/>
      </c>
      <c r="AD149" s="133" t="str">
        <f t="shared" si="40"/>
        <v>-</v>
      </c>
      <c r="AE149" s="133" t="str">
        <f t="shared" si="41"/>
        <v>-</v>
      </c>
    </row>
    <row r="150">
      <c r="A150" s="272">
        <v>133.0</v>
      </c>
      <c r="B150" s="272"/>
      <c r="C150" s="117" t="str">
        <f>IF(B150&gt;1,VLOOKUP(B150,DB!$D$4:$E$800,2,0),"")</f>
        <v/>
      </c>
      <c r="D150" s="273"/>
      <c r="E150" s="274" t="b">
        <v>0</v>
      </c>
      <c r="F150" s="275"/>
      <c r="G150" s="276" t="b">
        <v>0</v>
      </c>
      <c r="H150" s="277"/>
      <c r="I150" s="122" t="str">
        <f>IF(K150&gt;1,VLOOKUP(K150,DB!$A$4:$B$500,2,0),"")</f>
        <v/>
      </c>
      <c r="J150" s="123" t="str">
        <f>IF(L150&gt;1,VLOOKUP(L150,DB!$A$4:$B$500,2,0),"")</f>
        <v/>
      </c>
      <c r="K150" s="278"/>
      <c r="L150" s="279"/>
      <c r="M150" s="115" t="str">
        <f>IF(B150&gt;1,VLOOKUP(B150,DB!$D$4:$F$800,3,0),"")</f>
        <v/>
      </c>
      <c r="N150" s="280"/>
      <c r="O150" s="281" t="str">
        <f t="shared" si="34"/>
        <v>RON</v>
      </c>
      <c r="Q150" s="64" t="str">
        <f t="shared" si="35"/>
        <v/>
      </c>
      <c r="R150" s="64" t="str">
        <f t="shared" si="36"/>
        <v>RON</v>
      </c>
      <c r="S150" s="64" t="str">
        <f t="shared" si="37"/>
        <v/>
      </c>
      <c r="T150" s="64" t="str">
        <f t="shared" si="38"/>
        <v/>
      </c>
      <c r="U150" s="64" t="str">
        <f t="shared" si="39"/>
        <v/>
      </c>
      <c r="AD150" s="133" t="str">
        <f t="shared" si="40"/>
        <v>-</v>
      </c>
      <c r="AE150" s="133" t="str">
        <f t="shared" si="41"/>
        <v>-</v>
      </c>
    </row>
    <row r="151">
      <c r="A151" s="168">
        <v>134.0</v>
      </c>
      <c r="B151" s="168"/>
      <c r="C151" s="146" t="str">
        <f>IF(B151&gt;1,VLOOKUP(B151,DB!$D$4:$E$800,2,0),"")</f>
        <v/>
      </c>
      <c r="D151" s="259"/>
      <c r="E151" s="231" t="b">
        <v>0</v>
      </c>
      <c r="F151" s="148"/>
      <c r="G151" s="190" t="b">
        <v>0</v>
      </c>
      <c r="H151" s="228"/>
      <c r="I151" s="152" t="str">
        <f>IF(K151&gt;1,VLOOKUP(K151,DB!$A$4:$B$500,2,0),"")</f>
        <v/>
      </c>
      <c r="J151" s="153" t="str">
        <f>IF(L151&gt;1,VLOOKUP(L151,DB!$A$4:$B$500,2,0),"")</f>
        <v/>
      </c>
      <c r="K151" s="169"/>
      <c r="L151" s="172"/>
      <c r="M151" s="168" t="str">
        <f>IF(B151&gt;1,VLOOKUP(B151,DB!$D$4:$F$800,3,0),"")</f>
        <v/>
      </c>
      <c r="N151" s="200"/>
      <c r="O151" s="155" t="str">
        <f t="shared" si="34"/>
        <v>RON</v>
      </c>
      <c r="Q151" s="64" t="str">
        <f t="shared" si="35"/>
        <v/>
      </c>
      <c r="R151" s="64" t="str">
        <f t="shared" si="36"/>
        <v>RON</v>
      </c>
      <c r="S151" s="64" t="str">
        <f t="shared" si="37"/>
        <v/>
      </c>
      <c r="T151" s="64" t="str">
        <f t="shared" si="38"/>
        <v/>
      </c>
      <c r="U151" s="64" t="str">
        <f t="shared" si="39"/>
        <v/>
      </c>
      <c r="AD151" s="133" t="str">
        <f t="shared" si="40"/>
        <v>-</v>
      </c>
      <c r="AE151" s="133" t="str">
        <f t="shared" si="41"/>
        <v>-</v>
      </c>
    </row>
    <row r="152">
      <c r="A152" s="272">
        <v>135.0</v>
      </c>
      <c r="B152" s="272"/>
      <c r="C152" s="117" t="str">
        <f>IF(B152&gt;1,VLOOKUP(B152,DB!$D$4:$E$800,2,0),"")</f>
        <v/>
      </c>
      <c r="D152" s="273"/>
      <c r="E152" s="274" t="b">
        <v>0</v>
      </c>
      <c r="F152" s="275"/>
      <c r="G152" s="276" t="b">
        <v>0</v>
      </c>
      <c r="H152" s="277"/>
      <c r="I152" s="122" t="str">
        <f>IF(K152&gt;1,VLOOKUP(K152,DB!$A$4:$B$500,2,0),"")</f>
        <v/>
      </c>
      <c r="J152" s="123" t="str">
        <f>IF(L152&gt;1,VLOOKUP(L152,DB!$A$4:$B$500,2,0),"")</f>
        <v/>
      </c>
      <c r="K152" s="278"/>
      <c r="L152" s="279"/>
      <c r="M152" s="115" t="str">
        <f>IF(B152&gt;1,VLOOKUP(B152,DB!$D$4:$F$800,3,0),"")</f>
        <v/>
      </c>
      <c r="N152" s="280"/>
      <c r="O152" s="281" t="str">
        <f t="shared" si="34"/>
        <v>RON</v>
      </c>
      <c r="Q152" s="64" t="str">
        <f t="shared" si="35"/>
        <v/>
      </c>
      <c r="R152" s="64" t="str">
        <f t="shared" si="36"/>
        <v>RON</v>
      </c>
      <c r="S152" s="64" t="str">
        <f t="shared" si="37"/>
        <v/>
      </c>
      <c r="T152" s="64" t="str">
        <f t="shared" si="38"/>
        <v/>
      </c>
      <c r="U152" s="64" t="str">
        <f t="shared" si="39"/>
        <v/>
      </c>
      <c r="AD152" s="133" t="str">
        <f t="shared" si="40"/>
        <v>-</v>
      </c>
      <c r="AE152" s="133" t="str">
        <f t="shared" si="41"/>
        <v>-</v>
      </c>
    </row>
    <row r="153">
      <c r="A153" s="168">
        <v>136.0</v>
      </c>
      <c r="B153" s="168"/>
      <c r="C153" s="146" t="str">
        <f>IF(B153&gt;1,VLOOKUP(B153,DB!$D$4:$E$800,2,0),"")</f>
        <v/>
      </c>
      <c r="D153" s="259"/>
      <c r="E153" s="231" t="b">
        <v>0</v>
      </c>
      <c r="F153" s="148"/>
      <c r="G153" s="190" t="b">
        <v>0</v>
      </c>
      <c r="H153" s="228"/>
      <c r="I153" s="152" t="str">
        <f>IF(K153&gt;1,VLOOKUP(K153,DB!$A$4:$B$500,2,0),"")</f>
        <v/>
      </c>
      <c r="J153" s="153" t="str">
        <f>IF(L153&gt;1,VLOOKUP(L153,DB!$A$4:$B$500,2,0),"")</f>
        <v/>
      </c>
      <c r="K153" s="169"/>
      <c r="L153" s="172"/>
      <c r="M153" s="168" t="str">
        <f>IF(B153&gt;1,VLOOKUP(B153,DB!$D$4:$F$800,3,0),"")</f>
        <v/>
      </c>
      <c r="N153" s="200"/>
      <c r="O153" s="155" t="str">
        <f t="shared" si="34"/>
        <v>RON</v>
      </c>
      <c r="Q153" s="64" t="str">
        <f t="shared" si="35"/>
        <v/>
      </c>
      <c r="R153" s="64" t="str">
        <f t="shared" si="36"/>
        <v>RON</v>
      </c>
      <c r="S153" s="64" t="str">
        <f t="shared" si="37"/>
        <v/>
      </c>
      <c r="T153" s="64" t="str">
        <f t="shared" si="38"/>
        <v/>
      </c>
      <c r="U153" s="64" t="str">
        <f t="shared" si="39"/>
        <v/>
      </c>
      <c r="AD153" s="133" t="str">
        <f t="shared" si="40"/>
        <v>-</v>
      </c>
      <c r="AE153" s="133" t="str">
        <f t="shared" si="41"/>
        <v>-</v>
      </c>
    </row>
    <row r="154">
      <c r="A154" s="272">
        <v>137.0</v>
      </c>
      <c r="B154" s="272"/>
      <c r="C154" s="117" t="str">
        <f>IF(B154&gt;1,VLOOKUP(B154,DB!$D$4:$E$800,2,0),"")</f>
        <v/>
      </c>
      <c r="D154" s="273"/>
      <c r="E154" s="274" t="b">
        <v>0</v>
      </c>
      <c r="F154" s="275"/>
      <c r="G154" s="276" t="b">
        <v>0</v>
      </c>
      <c r="H154" s="277"/>
      <c r="I154" s="122" t="str">
        <f>IF(K154&gt;1,VLOOKUP(K154,DB!$A$4:$B$500,2,0),"")</f>
        <v/>
      </c>
      <c r="J154" s="123" t="str">
        <f>IF(L154&gt;1,VLOOKUP(L154,DB!$A$4:$B$500,2,0),"")</f>
        <v/>
      </c>
      <c r="K154" s="278"/>
      <c r="L154" s="279"/>
      <c r="M154" s="115" t="str">
        <f>IF(B154&gt;1,VLOOKUP(B154,DB!$D$4:$F$800,3,0),"")</f>
        <v/>
      </c>
      <c r="N154" s="280"/>
      <c r="O154" s="281" t="str">
        <f t="shared" si="34"/>
        <v>RON</v>
      </c>
      <c r="Q154" s="64" t="str">
        <f t="shared" si="35"/>
        <v/>
      </c>
      <c r="R154" s="64" t="str">
        <f t="shared" si="36"/>
        <v>RON</v>
      </c>
      <c r="S154" s="64" t="str">
        <f t="shared" si="37"/>
        <v/>
      </c>
      <c r="T154" s="64" t="str">
        <f t="shared" si="38"/>
        <v/>
      </c>
      <c r="U154" s="64" t="str">
        <f t="shared" si="39"/>
        <v/>
      </c>
      <c r="AD154" s="133" t="str">
        <f t="shared" si="40"/>
        <v>-</v>
      </c>
      <c r="AE154" s="133" t="str">
        <f t="shared" si="41"/>
        <v>-</v>
      </c>
    </row>
    <row r="155">
      <c r="A155" s="168">
        <v>138.0</v>
      </c>
      <c r="B155" s="168"/>
      <c r="C155" s="146" t="str">
        <f>IF(B155&gt;1,VLOOKUP(B155,DB!$D$4:$E$800,2,0),"")</f>
        <v/>
      </c>
      <c r="D155" s="259"/>
      <c r="E155" s="231" t="b">
        <v>0</v>
      </c>
      <c r="F155" s="148"/>
      <c r="G155" s="190" t="b">
        <v>0</v>
      </c>
      <c r="H155" s="228"/>
      <c r="I155" s="152" t="str">
        <f>IF(K155&gt;1,VLOOKUP(K155,DB!$A$4:$B$500,2,0),"")</f>
        <v/>
      </c>
      <c r="J155" s="153" t="str">
        <f>IF(L155&gt;1,VLOOKUP(L155,DB!$A$4:$B$500,2,0),"")</f>
        <v/>
      </c>
      <c r="K155" s="169"/>
      <c r="L155" s="172"/>
      <c r="M155" s="168" t="str">
        <f>IF(B155&gt;1,VLOOKUP(B155,DB!$D$4:$F$800,3,0),"")</f>
        <v/>
      </c>
      <c r="N155" s="200"/>
      <c r="O155" s="155" t="str">
        <f t="shared" si="34"/>
        <v>RON</v>
      </c>
      <c r="Q155" s="64" t="str">
        <f t="shared" si="35"/>
        <v/>
      </c>
      <c r="R155" s="64" t="str">
        <f t="shared" si="36"/>
        <v>RON</v>
      </c>
      <c r="S155" s="64" t="str">
        <f t="shared" si="37"/>
        <v/>
      </c>
      <c r="T155" s="64" t="str">
        <f t="shared" si="38"/>
        <v/>
      </c>
      <c r="U155" s="64" t="str">
        <f t="shared" si="39"/>
        <v/>
      </c>
      <c r="AD155" s="133" t="str">
        <f t="shared" si="40"/>
        <v>-</v>
      </c>
      <c r="AE155" s="133" t="str">
        <f t="shared" si="41"/>
        <v>-</v>
      </c>
    </row>
    <row r="156">
      <c r="A156" s="272">
        <v>139.0</v>
      </c>
      <c r="B156" s="272"/>
      <c r="C156" s="117" t="str">
        <f>IF(B156&gt;1,VLOOKUP(B156,DB!$D$4:$E$800,2,0),"")</f>
        <v/>
      </c>
      <c r="D156" s="273"/>
      <c r="E156" s="274" t="b">
        <v>0</v>
      </c>
      <c r="F156" s="275"/>
      <c r="G156" s="276" t="b">
        <v>0</v>
      </c>
      <c r="H156" s="277"/>
      <c r="I156" s="122" t="str">
        <f>IF(K156&gt;1,VLOOKUP(K156,DB!$A$4:$B$500,2,0),"")</f>
        <v/>
      </c>
      <c r="J156" s="123" t="str">
        <f>IF(L156&gt;1,VLOOKUP(L156,DB!$A$4:$B$500,2,0),"")</f>
        <v/>
      </c>
      <c r="K156" s="278"/>
      <c r="L156" s="279"/>
      <c r="M156" s="115" t="str">
        <f>IF(B156&gt;1,VLOOKUP(B156,DB!$D$4:$F$800,3,0),"")</f>
        <v/>
      </c>
      <c r="N156" s="280"/>
      <c r="O156" s="281" t="str">
        <f t="shared" si="34"/>
        <v>RON</v>
      </c>
      <c r="Q156" s="64" t="str">
        <f t="shared" si="35"/>
        <v/>
      </c>
      <c r="R156" s="64" t="str">
        <f t="shared" si="36"/>
        <v>RON</v>
      </c>
      <c r="S156" s="64" t="str">
        <f t="shared" si="37"/>
        <v/>
      </c>
      <c r="T156" s="64" t="str">
        <f t="shared" si="38"/>
        <v/>
      </c>
      <c r="U156" s="64" t="str">
        <f t="shared" si="39"/>
        <v/>
      </c>
      <c r="AD156" s="133" t="str">
        <f t="shared" si="40"/>
        <v>-</v>
      </c>
      <c r="AE156" s="133" t="str">
        <f t="shared" si="41"/>
        <v>-</v>
      </c>
    </row>
    <row r="157">
      <c r="A157" s="168">
        <v>140.0</v>
      </c>
      <c r="B157" s="168"/>
      <c r="C157" s="146" t="str">
        <f>IF(B157&gt;1,VLOOKUP(B157,DB!$D$4:$E$800,2,0),"")</f>
        <v/>
      </c>
      <c r="D157" s="259"/>
      <c r="E157" s="231" t="b">
        <v>0</v>
      </c>
      <c r="F157" s="148"/>
      <c r="G157" s="190" t="b">
        <v>0</v>
      </c>
      <c r="H157" s="228"/>
      <c r="I157" s="152" t="str">
        <f>IF(K157&gt;1,VLOOKUP(K157,DB!$A$4:$B$500,2,0),"")</f>
        <v/>
      </c>
      <c r="J157" s="153" t="str">
        <f>IF(L157&gt;1,VLOOKUP(L157,DB!$A$4:$B$500,2,0),"")</f>
        <v/>
      </c>
      <c r="K157" s="169"/>
      <c r="L157" s="172"/>
      <c r="M157" s="168" t="str">
        <f>IF(B157&gt;1,VLOOKUP(B157,DB!$D$4:$F$800,3,0),"")</f>
        <v/>
      </c>
      <c r="N157" s="200"/>
      <c r="O157" s="155" t="str">
        <f t="shared" si="34"/>
        <v>RON</v>
      </c>
      <c r="Q157" s="64" t="str">
        <f t="shared" si="35"/>
        <v/>
      </c>
      <c r="R157" s="64" t="str">
        <f t="shared" si="36"/>
        <v>RON</v>
      </c>
      <c r="S157" s="64" t="str">
        <f t="shared" si="37"/>
        <v/>
      </c>
      <c r="T157" s="64" t="str">
        <f t="shared" si="38"/>
        <v/>
      </c>
      <c r="U157" s="64" t="str">
        <f t="shared" si="39"/>
        <v/>
      </c>
      <c r="AD157" s="133" t="str">
        <f t="shared" si="40"/>
        <v>-</v>
      </c>
      <c r="AE157" s="133" t="str">
        <f t="shared" si="41"/>
        <v>-</v>
      </c>
    </row>
    <row r="158">
      <c r="A158" s="272">
        <v>141.0</v>
      </c>
      <c r="B158" s="272"/>
      <c r="C158" s="117" t="str">
        <f>IF(B158&gt;1,VLOOKUP(B158,DB!$D$4:$E$800,2,0),"")</f>
        <v/>
      </c>
      <c r="D158" s="273"/>
      <c r="E158" s="274" t="b">
        <v>0</v>
      </c>
      <c r="F158" s="275"/>
      <c r="G158" s="276" t="b">
        <v>0</v>
      </c>
      <c r="H158" s="277"/>
      <c r="I158" s="122" t="str">
        <f>IF(K158&gt;1,VLOOKUP(K158,DB!$A$4:$B$500,2,0),"")</f>
        <v/>
      </c>
      <c r="J158" s="123" t="str">
        <f>IF(L158&gt;1,VLOOKUP(L158,DB!$A$4:$B$500,2,0),"")</f>
        <v/>
      </c>
      <c r="K158" s="278"/>
      <c r="L158" s="279"/>
      <c r="M158" s="115" t="str">
        <f>IF(B158&gt;1,VLOOKUP(B158,DB!$D$4:$F$800,3,0),"")</f>
        <v/>
      </c>
      <c r="N158" s="280"/>
      <c r="O158" s="281" t="str">
        <f t="shared" si="34"/>
        <v>RON</v>
      </c>
      <c r="Q158" s="64" t="str">
        <f t="shared" si="35"/>
        <v/>
      </c>
      <c r="R158" s="64" t="str">
        <f t="shared" si="36"/>
        <v>RON</v>
      </c>
      <c r="S158" s="64" t="str">
        <f t="shared" si="37"/>
        <v/>
      </c>
      <c r="T158" s="64" t="str">
        <f t="shared" si="38"/>
        <v/>
      </c>
      <c r="U158" s="64" t="str">
        <f t="shared" si="39"/>
        <v/>
      </c>
      <c r="AD158" s="133" t="str">
        <f t="shared" si="40"/>
        <v>-</v>
      </c>
      <c r="AE158" s="133" t="str">
        <f t="shared" si="41"/>
        <v>-</v>
      </c>
    </row>
    <row r="159">
      <c r="A159" s="168">
        <v>142.0</v>
      </c>
      <c r="B159" s="168"/>
      <c r="C159" s="146" t="str">
        <f>IF(B159&gt;1,VLOOKUP(B159,DB!$D$4:$E$800,2,0),"")</f>
        <v/>
      </c>
      <c r="D159" s="259"/>
      <c r="E159" s="231" t="b">
        <v>0</v>
      </c>
      <c r="F159" s="148"/>
      <c r="G159" s="190" t="b">
        <v>0</v>
      </c>
      <c r="H159" s="228"/>
      <c r="I159" s="152" t="str">
        <f>IF(K159&gt;1,VLOOKUP(K159,DB!$A$4:$B$500,2,0),"")</f>
        <v/>
      </c>
      <c r="J159" s="153" t="str">
        <f>IF(L159&gt;1,VLOOKUP(L159,DB!$A$4:$B$500,2,0),"")</f>
        <v/>
      </c>
      <c r="K159" s="169"/>
      <c r="L159" s="172"/>
      <c r="M159" s="168" t="str">
        <f>IF(B159&gt;1,VLOOKUP(B159,DB!$D$4:$F$800,3,0),"")</f>
        <v/>
      </c>
      <c r="N159" s="200"/>
      <c r="O159" s="155" t="str">
        <f t="shared" si="34"/>
        <v>RON</v>
      </c>
      <c r="Q159" s="64" t="str">
        <f t="shared" si="35"/>
        <v/>
      </c>
      <c r="R159" s="64" t="str">
        <f t="shared" si="36"/>
        <v>RON</v>
      </c>
      <c r="S159" s="64" t="str">
        <f t="shared" si="37"/>
        <v/>
      </c>
      <c r="T159" s="64" t="str">
        <f t="shared" si="38"/>
        <v/>
      </c>
      <c r="U159" s="64" t="str">
        <f t="shared" si="39"/>
        <v/>
      </c>
      <c r="AD159" s="133" t="str">
        <f t="shared" si="40"/>
        <v>-</v>
      </c>
      <c r="AE159" s="133" t="str">
        <f t="shared" si="41"/>
        <v>-</v>
      </c>
    </row>
    <row r="160">
      <c r="A160" s="272">
        <v>143.0</v>
      </c>
      <c r="B160" s="272"/>
      <c r="C160" s="117" t="str">
        <f>IF(B160&gt;1,VLOOKUP(B160,DB!$D$4:$E$800,2,0),"")</f>
        <v/>
      </c>
      <c r="D160" s="273"/>
      <c r="E160" s="274" t="b">
        <v>0</v>
      </c>
      <c r="F160" s="275"/>
      <c r="G160" s="276" t="b">
        <v>0</v>
      </c>
      <c r="H160" s="277"/>
      <c r="I160" s="122" t="str">
        <f>IF(K160&gt;1,VLOOKUP(K160,DB!$A$4:$B$500,2,0),"")</f>
        <v/>
      </c>
      <c r="J160" s="123" t="str">
        <f>IF(L160&gt;1,VLOOKUP(L160,DB!$A$4:$B$500,2,0),"")</f>
        <v/>
      </c>
      <c r="K160" s="278"/>
      <c r="L160" s="279"/>
      <c r="M160" s="115" t="str">
        <f>IF(B160&gt;1,VLOOKUP(B160,DB!$D$4:$F$800,3,0),"")</f>
        <v/>
      </c>
      <c r="N160" s="280"/>
      <c r="O160" s="281" t="str">
        <f t="shared" si="34"/>
        <v>RON</v>
      </c>
      <c r="Q160" s="64" t="str">
        <f t="shared" si="35"/>
        <v/>
      </c>
      <c r="R160" s="64" t="str">
        <f t="shared" si="36"/>
        <v>RON</v>
      </c>
      <c r="S160" s="64" t="str">
        <f t="shared" si="37"/>
        <v/>
      </c>
      <c r="T160" s="64" t="str">
        <f t="shared" si="38"/>
        <v/>
      </c>
      <c r="U160" s="64" t="str">
        <f t="shared" si="39"/>
        <v/>
      </c>
      <c r="AD160" s="133" t="str">
        <f t="shared" si="40"/>
        <v>-</v>
      </c>
      <c r="AE160" s="133" t="str">
        <f t="shared" si="41"/>
        <v>-</v>
      </c>
    </row>
    <row r="161">
      <c r="A161" s="168">
        <v>144.0</v>
      </c>
      <c r="B161" s="168"/>
      <c r="C161" s="146" t="str">
        <f>IF(B161&gt;1,VLOOKUP(B161,DB!$D$4:$E$800,2,0),"")</f>
        <v/>
      </c>
      <c r="D161" s="259"/>
      <c r="E161" s="231" t="b">
        <v>0</v>
      </c>
      <c r="F161" s="148"/>
      <c r="G161" s="190" t="b">
        <v>0</v>
      </c>
      <c r="H161" s="228"/>
      <c r="I161" s="152" t="str">
        <f>IF(K161&gt;1,VLOOKUP(K161,DB!$A$4:$B$500,2,0),"")</f>
        <v/>
      </c>
      <c r="J161" s="153" t="str">
        <f>IF(L161&gt;1,VLOOKUP(L161,DB!$A$4:$B$500,2,0),"")</f>
        <v/>
      </c>
      <c r="K161" s="169"/>
      <c r="L161" s="172"/>
      <c r="M161" s="168" t="str">
        <f>IF(B161&gt;1,VLOOKUP(B161,DB!$D$4:$F$800,3,0),"")</f>
        <v/>
      </c>
      <c r="N161" s="200"/>
      <c r="O161" s="155" t="str">
        <f t="shared" si="34"/>
        <v>RON</v>
      </c>
      <c r="Q161" s="64" t="str">
        <f t="shared" si="35"/>
        <v/>
      </c>
      <c r="R161" s="64" t="str">
        <f t="shared" si="36"/>
        <v>RON</v>
      </c>
      <c r="S161" s="64" t="str">
        <f t="shared" si="37"/>
        <v/>
      </c>
      <c r="T161" s="64" t="str">
        <f t="shared" si="38"/>
        <v/>
      </c>
      <c r="U161" s="64" t="str">
        <f t="shared" si="39"/>
        <v/>
      </c>
      <c r="AD161" s="133" t="str">
        <f t="shared" si="40"/>
        <v>-</v>
      </c>
      <c r="AE161" s="133" t="str">
        <f t="shared" si="41"/>
        <v>-</v>
      </c>
    </row>
    <row r="162">
      <c r="A162" s="272">
        <v>145.0</v>
      </c>
      <c r="B162" s="272"/>
      <c r="C162" s="117" t="str">
        <f>IF(B162&gt;1,VLOOKUP(B162,DB!$D$4:$E$800,2,0),"")</f>
        <v/>
      </c>
      <c r="D162" s="273"/>
      <c r="E162" s="274" t="b">
        <v>0</v>
      </c>
      <c r="F162" s="275"/>
      <c r="G162" s="276" t="b">
        <v>0</v>
      </c>
      <c r="H162" s="277"/>
      <c r="I162" s="122" t="str">
        <f>IF(K162&gt;1,VLOOKUP(K162,DB!$A$4:$B$500,2,0),"")</f>
        <v/>
      </c>
      <c r="J162" s="123" t="str">
        <f>IF(L162&gt;1,VLOOKUP(L162,DB!$A$4:$B$500,2,0),"")</f>
        <v/>
      </c>
      <c r="K162" s="278"/>
      <c r="L162" s="279"/>
      <c r="M162" s="115" t="str">
        <f>IF(B162&gt;1,VLOOKUP(B162,DB!$D$4:$F$800,3,0),"")</f>
        <v/>
      </c>
      <c r="N162" s="280"/>
      <c r="O162" s="281" t="str">
        <f t="shared" si="34"/>
        <v>RON</v>
      </c>
      <c r="Q162" s="64" t="str">
        <f t="shared" si="35"/>
        <v/>
      </c>
      <c r="R162" s="64" t="str">
        <f t="shared" si="36"/>
        <v>RON</v>
      </c>
      <c r="S162" s="64" t="str">
        <f t="shared" si="37"/>
        <v/>
      </c>
      <c r="T162" s="64" t="str">
        <f t="shared" si="38"/>
        <v/>
      </c>
      <c r="U162" s="64" t="str">
        <f t="shared" si="39"/>
        <v/>
      </c>
      <c r="AD162" s="133" t="str">
        <f t="shared" si="40"/>
        <v>-</v>
      </c>
      <c r="AE162" s="133" t="str">
        <f t="shared" si="41"/>
        <v>-</v>
      </c>
    </row>
    <row r="163">
      <c r="A163" s="168">
        <v>146.0</v>
      </c>
      <c r="B163" s="168"/>
      <c r="C163" s="146" t="str">
        <f>IF(B163&gt;1,VLOOKUP(B163,DB!$D$4:$E$800,2,0),"")</f>
        <v/>
      </c>
      <c r="D163" s="259"/>
      <c r="E163" s="231" t="b">
        <v>0</v>
      </c>
      <c r="F163" s="148"/>
      <c r="G163" s="190" t="b">
        <v>0</v>
      </c>
      <c r="H163" s="228"/>
      <c r="I163" s="152" t="str">
        <f>IF(K163&gt;1,VLOOKUP(K163,DB!$A$4:$B$500,2,0),"")</f>
        <v/>
      </c>
      <c r="J163" s="153" t="str">
        <f>IF(L163&gt;1,VLOOKUP(L163,DB!$A$4:$B$500,2,0),"")</f>
        <v/>
      </c>
      <c r="K163" s="169"/>
      <c r="L163" s="172"/>
      <c r="M163" s="168" t="str">
        <f>IF(B163&gt;1,VLOOKUP(B163,DB!$D$4:$F$800,3,0),"")</f>
        <v/>
      </c>
      <c r="N163" s="200"/>
      <c r="O163" s="155" t="str">
        <f t="shared" si="34"/>
        <v>RON</v>
      </c>
      <c r="Q163" s="64" t="str">
        <f t="shared" si="35"/>
        <v/>
      </c>
      <c r="R163" s="64" t="str">
        <f t="shared" si="36"/>
        <v>RON</v>
      </c>
      <c r="S163" s="64" t="str">
        <f t="shared" si="37"/>
        <v/>
      </c>
      <c r="T163" s="64" t="str">
        <f t="shared" si="38"/>
        <v/>
      </c>
      <c r="U163" s="64" t="str">
        <f t="shared" si="39"/>
        <v/>
      </c>
      <c r="AD163" s="133" t="str">
        <f t="shared" si="40"/>
        <v>-</v>
      </c>
      <c r="AE163" s="133" t="str">
        <f t="shared" si="41"/>
        <v>-</v>
      </c>
    </row>
    <row r="164">
      <c r="A164" s="272">
        <v>147.0</v>
      </c>
      <c r="B164" s="272"/>
      <c r="C164" s="117" t="str">
        <f>IF(B164&gt;1,VLOOKUP(B164,DB!$D$4:$E$800,2,0),"")</f>
        <v/>
      </c>
      <c r="D164" s="273"/>
      <c r="E164" s="274" t="b">
        <v>0</v>
      </c>
      <c r="F164" s="275"/>
      <c r="G164" s="276" t="b">
        <v>0</v>
      </c>
      <c r="H164" s="277"/>
      <c r="I164" s="122" t="str">
        <f>IF(K164&gt;1,VLOOKUP(K164,DB!$A$4:$B$500,2,0),"")</f>
        <v/>
      </c>
      <c r="J164" s="123" t="str">
        <f>IF(L164&gt;1,VLOOKUP(L164,DB!$A$4:$B$500,2,0),"")</f>
        <v/>
      </c>
      <c r="K164" s="278"/>
      <c r="L164" s="279"/>
      <c r="M164" s="115" t="str">
        <f>IF(B164&gt;1,VLOOKUP(B164,DB!$D$4:$F$800,3,0),"")</f>
        <v/>
      </c>
      <c r="N164" s="280"/>
      <c r="O164" s="281" t="str">
        <f t="shared" si="34"/>
        <v>RON</v>
      </c>
      <c r="Q164" s="64" t="str">
        <f t="shared" si="35"/>
        <v/>
      </c>
      <c r="R164" s="64" t="str">
        <f t="shared" si="36"/>
        <v>RON</v>
      </c>
      <c r="S164" s="64" t="str">
        <f t="shared" si="37"/>
        <v/>
      </c>
      <c r="T164" s="64" t="str">
        <f t="shared" si="38"/>
        <v/>
      </c>
      <c r="U164" s="64" t="str">
        <f t="shared" si="39"/>
        <v/>
      </c>
      <c r="AD164" s="133" t="str">
        <f t="shared" si="40"/>
        <v>-</v>
      </c>
      <c r="AE164" s="133" t="str">
        <f t="shared" si="41"/>
        <v>-</v>
      </c>
    </row>
    <row r="165">
      <c r="A165" s="168">
        <v>148.0</v>
      </c>
      <c r="B165" s="168"/>
      <c r="C165" s="146" t="str">
        <f>IF(B165&gt;1,VLOOKUP(B165,DB!$D$4:$E$800,2,0),"")</f>
        <v/>
      </c>
      <c r="D165" s="259"/>
      <c r="E165" s="231" t="b">
        <v>0</v>
      </c>
      <c r="F165" s="148"/>
      <c r="G165" s="190" t="b">
        <v>0</v>
      </c>
      <c r="H165" s="228"/>
      <c r="I165" s="152" t="str">
        <f>IF(K165&gt;1,VLOOKUP(K165,DB!$A$4:$B$500,2,0),"")</f>
        <v/>
      </c>
      <c r="J165" s="153" t="str">
        <f>IF(L165&gt;1,VLOOKUP(L165,DB!$A$4:$B$500,2,0),"")</f>
        <v/>
      </c>
      <c r="K165" s="169"/>
      <c r="L165" s="172"/>
      <c r="M165" s="168" t="str">
        <f>IF(B165&gt;1,VLOOKUP(B165,DB!$D$4:$F$800,3,0),"")</f>
        <v/>
      </c>
      <c r="N165" s="200"/>
      <c r="O165" s="155" t="str">
        <f t="shared" si="34"/>
        <v>RON</v>
      </c>
      <c r="Q165" s="64" t="str">
        <f t="shared" si="35"/>
        <v/>
      </c>
      <c r="R165" s="64" t="str">
        <f t="shared" si="36"/>
        <v>RON</v>
      </c>
      <c r="S165" s="64" t="str">
        <f t="shared" si="37"/>
        <v/>
      </c>
      <c r="T165" s="64" t="str">
        <f t="shared" si="38"/>
        <v/>
      </c>
      <c r="U165" s="64" t="str">
        <f t="shared" si="39"/>
        <v/>
      </c>
      <c r="AD165" s="133" t="str">
        <f t="shared" si="40"/>
        <v>-</v>
      </c>
      <c r="AE165" s="133" t="str">
        <f t="shared" si="41"/>
        <v>-</v>
      </c>
    </row>
    <row r="166">
      <c r="A166" s="272">
        <v>149.0</v>
      </c>
      <c r="B166" s="272"/>
      <c r="C166" s="117" t="str">
        <f>IF(B166&gt;1,VLOOKUP(B166,DB!$D$4:$E$800,2,0),"")</f>
        <v/>
      </c>
      <c r="D166" s="273"/>
      <c r="E166" s="274" t="b">
        <v>0</v>
      </c>
      <c r="F166" s="275"/>
      <c r="G166" s="276" t="b">
        <v>0</v>
      </c>
      <c r="H166" s="277"/>
      <c r="I166" s="122" t="str">
        <f>IF(K166&gt;1,VLOOKUP(K166,DB!$A$4:$B$500,2,0),"")</f>
        <v/>
      </c>
      <c r="J166" s="123" t="str">
        <f>IF(L166&gt;1,VLOOKUP(L166,DB!$A$4:$B$500,2,0),"")</f>
        <v/>
      </c>
      <c r="K166" s="278"/>
      <c r="L166" s="279"/>
      <c r="M166" s="115" t="str">
        <f>IF(B166&gt;1,VLOOKUP(B166,DB!$D$4:$F$800,3,0),"")</f>
        <v/>
      </c>
      <c r="N166" s="280"/>
      <c r="O166" s="281" t="str">
        <f t="shared" si="34"/>
        <v>RON</v>
      </c>
      <c r="Q166" s="64" t="str">
        <f t="shared" si="35"/>
        <v/>
      </c>
      <c r="R166" s="64" t="str">
        <f t="shared" si="36"/>
        <v>RON</v>
      </c>
      <c r="S166" s="64" t="str">
        <f t="shared" si="37"/>
        <v/>
      </c>
      <c r="T166" s="64" t="str">
        <f t="shared" si="38"/>
        <v/>
      </c>
      <c r="U166" s="64" t="str">
        <f t="shared" si="39"/>
        <v/>
      </c>
      <c r="AD166" s="133" t="str">
        <f t="shared" si="40"/>
        <v>-</v>
      </c>
      <c r="AE166" s="133" t="str">
        <f t="shared" si="41"/>
        <v>-</v>
      </c>
    </row>
    <row r="167">
      <c r="A167" s="282">
        <v>150.0</v>
      </c>
      <c r="B167" s="282"/>
      <c r="C167" s="283" t="str">
        <f>IF(B167&gt;1,VLOOKUP(B167,DB!$D$4:$E$800,2,0),"")</f>
        <v/>
      </c>
      <c r="D167" s="284"/>
      <c r="E167" s="285" t="b">
        <v>0</v>
      </c>
      <c r="F167" s="286"/>
      <c r="G167" s="287" t="b">
        <v>0</v>
      </c>
      <c r="H167" s="288"/>
      <c r="I167" s="289" t="str">
        <f>IF(K167&gt;1,VLOOKUP(K167,DB!$A$4:$B$500,2,0),"")</f>
        <v/>
      </c>
      <c r="J167" s="290" t="str">
        <f>IF(L167&gt;1,VLOOKUP(L167,DB!$A$4:$B$500,2,0),"")</f>
        <v/>
      </c>
      <c r="K167" s="291"/>
      <c r="L167" s="292"/>
      <c r="M167" s="282" t="str">
        <f>IF(B167&gt;1,VLOOKUP(B167,DB!$D$4:$F$800,3,0),"")</f>
        <v/>
      </c>
      <c r="N167" s="293"/>
      <c r="O167" s="294" t="str">
        <f t="shared" si="34"/>
        <v>RON</v>
      </c>
      <c r="Q167" s="64" t="str">
        <f t="shared" si="35"/>
        <v/>
      </c>
      <c r="R167" s="64" t="str">
        <f t="shared" si="36"/>
        <v>RON</v>
      </c>
      <c r="S167" s="64" t="str">
        <f t="shared" si="37"/>
        <v/>
      </c>
      <c r="T167" s="64" t="str">
        <f t="shared" si="38"/>
        <v/>
      </c>
      <c r="U167" s="64" t="str">
        <f t="shared" si="39"/>
        <v/>
      </c>
      <c r="AD167" s="133" t="str">
        <f t="shared" si="40"/>
        <v>-</v>
      </c>
      <c r="AE167" s="133" t="str">
        <f t="shared" si="41"/>
        <v>-</v>
      </c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</sheetData>
  <autoFilter ref="$A$17:$O$167"/>
  <mergeCells count="50">
    <mergeCell ref="I15:I16"/>
    <mergeCell ref="J15:J16"/>
    <mergeCell ref="K15:L15"/>
    <mergeCell ref="M15:M16"/>
    <mergeCell ref="N15:N16"/>
    <mergeCell ref="O15:O16"/>
    <mergeCell ref="V15:V16"/>
    <mergeCell ref="W15:W16"/>
    <mergeCell ref="X15:X16"/>
    <mergeCell ref="Y15:Y16"/>
    <mergeCell ref="AF15:AG16"/>
    <mergeCell ref="AH15:AH16"/>
    <mergeCell ref="AI15:AI16"/>
    <mergeCell ref="AJ15:AJ16"/>
    <mergeCell ref="E9:H9"/>
    <mergeCell ref="C10:D10"/>
    <mergeCell ref="E10:H10"/>
    <mergeCell ref="C11:D11"/>
    <mergeCell ref="E11:H11"/>
    <mergeCell ref="C13:D13"/>
    <mergeCell ref="E13:H13"/>
    <mergeCell ref="AF13:AJ13"/>
    <mergeCell ref="AL13:BK13"/>
    <mergeCell ref="A1:O5"/>
    <mergeCell ref="V1:AA1"/>
    <mergeCell ref="A7:B7"/>
    <mergeCell ref="C7:H7"/>
    <mergeCell ref="A8:B8"/>
    <mergeCell ref="C8:H8"/>
    <mergeCell ref="A9:B13"/>
    <mergeCell ref="V13:Z13"/>
    <mergeCell ref="D16:E16"/>
    <mergeCell ref="F16:G16"/>
    <mergeCell ref="C12:D12"/>
    <mergeCell ref="E12:H12"/>
    <mergeCell ref="A15:A16"/>
    <mergeCell ref="B15:B16"/>
    <mergeCell ref="C15:C16"/>
    <mergeCell ref="D15:G15"/>
    <mergeCell ref="H15:H16"/>
    <mergeCell ref="AF77:AH77"/>
    <mergeCell ref="AI77:AK77"/>
    <mergeCell ref="AL77:AN77"/>
    <mergeCell ref="AF41:AG41"/>
    <mergeCell ref="AF42:AG42"/>
    <mergeCell ref="AF43:AG43"/>
    <mergeCell ref="AF70:AN70"/>
    <mergeCell ref="AF72:AH72"/>
    <mergeCell ref="AI72:AK72"/>
    <mergeCell ref="AL72:AN72"/>
  </mergeCells>
  <conditionalFormatting sqref="K18:L167">
    <cfRule type="expression" dxfId="0" priority="1">
      <formula>COUNTIF(K:L,K18)&gt;1</formula>
    </cfRule>
  </conditionalFormatting>
  <conditionalFormatting sqref="F18:F167 J18:J167">
    <cfRule type="containsBlanks" dxfId="1" priority="2">
      <formula>LEN(TRIM(F18))=0</formula>
    </cfRule>
  </conditionalFormatting>
  <conditionalFormatting sqref="J18:J167">
    <cfRule type="containsBlanks" dxfId="1" priority="3">
      <formula>LEN(TRIM(J18))=0</formula>
    </cfRule>
  </conditionalFormatting>
  <conditionalFormatting sqref="X3:X11 AA4:AA11">
    <cfRule type="cellIs" dxfId="2" priority="4" operator="greaterThan">
      <formula>0</formula>
    </cfRule>
  </conditionalFormatting>
  <conditionalFormatting sqref="W3:X11 Z4:AA11 AM17:BJ33">
    <cfRule type="cellIs" dxfId="3" priority="5" operator="greaterThan">
      <formula>0</formula>
    </cfRule>
  </conditionalFormatting>
  <conditionalFormatting sqref="AF17:AJ40">
    <cfRule type="expression" dxfId="1" priority="6">
      <formula>$AJ17=MAX($AJ$17:$AJ$40)</formula>
    </cfRule>
  </conditionalFormatting>
  <drawing r:id="rId1"/>
</worksheet>
</file>