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2260" windowHeight="12645"/>
  </bookViews>
  <sheets>
    <sheet name="page1" sheetId="1" r:id="rId1"/>
    <sheet name="aem" sheetId="2" state="hidden" r:id="rId2"/>
    <sheet name="media" sheetId="3" state="hidden" r:id="rId3"/>
  </sheets>
  <definedNames>
    <definedName name="_MEDIA">media!$B$2:$D$23</definedName>
    <definedName name="ARGON">aem!$B$8</definedName>
    <definedName name="CARBON">aem!$B$3</definedName>
    <definedName name="HELIUM">aem!$B$10</definedName>
    <definedName name="HYDROGEN">aem!$B$4</definedName>
    <definedName name="KRYPTON">aem!$B$11</definedName>
    <definedName name="NEON">aem!$B$9</definedName>
    <definedName name="NITROGEN">aem!$B$5</definedName>
    <definedName name="OXYGEN">aem!$B$6</definedName>
    <definedName name="SULFIUM">aem!$B$7</definedName>
    <definedName name="XENON">aem!$B$12</definedName>
  </definedNames>
  <calcPr calcId="162913"/>
</workbook>
</file>

<file path=xl/calcChain.xml><?xml version="1.0" encoding="utf-8"?>
<calcChain xmlns="http://schemas.openxmlformats.org/spreadsheetml/2006/main">
  <c r="C6" i="1" l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D5" i="1"/>
  <c r="C5" i="1"/>
  <c r="D18" i="3" l="1"/>
  <c r="D19" i="3"/>
  <c r="D20" i="3"/>
  <c r="D21" i="3"/>
  <c r="D22" i="3"/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" i="1" l="1"/>
</calcChain>
</file>

<file path=xl/sharedStrings.xml><?xml version="1.0" encoding="utf-8"?>
<sst xmlns="http://schemas.openxmlformats.org/spreadsheetml/2006/main" count="86" uniqueCount="62">
  <si>
    <t xml:space="preserve"> №  </t>
  </si>
  <si>
    <t>Component</t>
  </si>
  <si>
    <t xml:space="preserve"> Формула  </t>
  </si>
  <si>
    <t xml:space="preserve"> Мол. вес  </t>
  </si>
  <si>
    <t xml:space="preserve"> % об.  </t>
  </si>
  <si>
    <t>Азот</t>
  </si>
  <si>
    <t>Кислород</t>
  </si>
  <si>
    <t>O2</t>
  </si>
  <si>
    <t>неопентан</t>
  </si>
  <si>
    <t>Метанол</t>
  </si>
  <si>
    <t>CH3OH</t>
  </si>
  <si>
    <t>атомная</t>
  </si>
  <si>
    <t>масса</t>
  </si>
  <si>
    <t>C</t>
  </si>
  <si>
    <t>H</t>
  </si>
  <si>
    <t>N</t>
  </si>
  <si>
    <t>O</t>
  </si>
  <si>
    <t>S</t>
  </si>
  <si>
    <t xml:space="preserve">Состав газа КС Казачья </t>
  </si>
  <si>
    <t xml:space="preserve">C5H12_1  </t>
  </si>
  <si>
    <r>
      <rPr>
        <sz val="10"/>
        <color indexed="8"/>
        <rFont val="Arial"/>
        <family val="2"/>
        <charset val="204"/>
      </rPr>
      <t xml:space="preserve">CH4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</si>
  <si>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C2H6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</si>
  <si>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C3H8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</si>
  <si>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</si>
  <si>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C4H10_1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</si>
  <si>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</si>
  <si>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C5H12_3 </t>
    </r>
    <r>
      <rPr>
        <sz val="11"/>
        <color theme="1"/>
        <rFont val="Arial"/>
        <family val="2"/>
        <charset val="204"/>
      </rPr>
      <t xml:space="preserve"> </t>
    </r>
  </si>
  <si>
    <r>
      <t>н-</t>
    </r>
    <r>
      <rPr>
        <sz val="10"/>
        <color indexed="8"/>
        <rFont val="Arial"/>
        <family val="2"/>
        <charset val="204"/>
      </rPr>
      <t>гексан</t>
    </r>
  </si>
  <si>
    <r>
      <rPr>
        <sz val="10"/>
        <color indexed="8"/>
        <rFont val="Arial"/>
        <family val="2"/>
        <charset val="204"/>
      </rPr>
      <t xml:space="preserve">C6H14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</si>
  <si>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C7H16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</si>
  <si>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N2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</si>
  <si>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CO2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</si>
  <si>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H2S </t>
    </r>
    <r>
      <rPr>
        <sz val="11"/>
        <color theme="1"/>
        <rFont val="Arial"/>
        <family val="2"/>
        <charset val="204"/>
      </rPr>
      <t xml:space="preserve"> </t>
    </r>
  </si>
  <si>
    <r>
      <rPr>
        <sz val="10"/>
        <color indexed="8"/>
        <rFont val="Arial"/>
        <family val="2"/>
        <charset val="204"/>
      </rPr>
      <t xml:space="preserve">Н2О </t>
    </r>
    <r>
      <rPr>
        <sz val="11"/>
        <color theme="1"/>
        <rFont val="Arial"/>
        <family val="2"/>
        <charset val="204"/>
      </rPr>
      <t xml:space="preserve"> </t>
    </r>
  </si>
  <si>
    <t>Неопентан</t>
  </si>
  <si>
    <t>Гептан</t>
  </si>
  <si>
    <t>Аргон</t>
  </si>
  <si>
    <t>Ar</t>
  </si>
  <si>
    <t>Ne</t>
  </si>
  <si>
    <t>He</t>
  </si>
  <si>
    <t>Kr</t>
  </si>
  <si>
    <t>Xe</t>
  </si>
  <si>
    <t>Неон</t>
  </si>
  <si>
    <t>Гелий</t>
  </si>
  <si>
    <t>Криптон</t>
  </si>
  <si>
    <t>Ксенон</t>
  </si>
  <si>
    <t>Вода</t>
  </si>
  <si>
    <t>Сероводород</t>
  </si>
  <si>
    <t>Метан</t>
  </si>
  <si>
    <t>Этан</t>
  </si>
  <si>
    <t>Пропан</t>
  </si>
  <si>
    <t>Изобутан</t>
  </si>
  <si>
    <t>н-бутан</t>
  </si>
  <si>
    <t>Изопентан</t>
  </si>
  <si>
    <t>н-пентан</t>
  </si>
  <si>
    <r>
      <t xml:space="preserve">Углекислый </t>
    </r>
    <r>
      <rPr>
        <sz val="10"/>
        <color indexed="8"/>
        <rFont val="Arial"/>
        <family val="2"/>
        <charset val="204"/>
      </rPr>
      <t>газ</t>
    </r>
  </si>
  <si>
    <t>Углекислый газ</t>
  </si>
  <si>
    <t>* Вносим значения в зеленые поля,</t>
  </si>
  <si>
    <t xml:space="preserve">    лишние пустые строки стираем.</t>
  </si>
  <si>
    <t>** Значения в желтых полях не трогаем.</t>
  </si>
  <si>
    <t>Плотность(0°С, 101325 Па), кг/м3</t>
  </si>
  <si>
    <t>Газовая постоянная смеси, Дж/(кг*К)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</si>
</sst>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0" borderId="0" xfId="0" applyFont="1"/>
    <xf numFmtId="0" fontId="0" fillId="0" borderId="0" xfId="0" applyFill="1"/>
    <xf numFmtId="164" fontId="0" fillId="2" borderId="1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 applyBorder="1" applyAlignment="1">
      <alignment horizontal="right"/>
    </xf>
    <xf numFmtId="0" fontId="0" fillId="5" borderId="4" xfId="0" applyFill="1" applyBorder="1"/>
    <xf numFmtId="0" fontId="1" fillId="2" borderId="4" xfId="0" applyFont="1" applyFill="1" applyBorder="1"/>
    <xf numFmtId="0" fontId="4" fillId="2" borderId="4" xfId="0" applyFont="1" applyFill="1" applyBorder="1"/>
    <xf numFmtId="165" fontId="6" fillId="3" borderId="4" xfId="0" applyNumberFormat="1" applyFont="1" applyFill="1" applyBorder="1"/>
    <xf numFmtId="164" fontId="6" fillId="3" borderId="4" xfId="0" applyNumberFormat="1" applyFont="1" applyFill="1" applyBorder="1"/>
    <xf numFmtId="165" fontId="4" fillId="2" borderId="4" xfId="0" applyNumberFormat="1" applyFont="1" applyFill="1" applyBorder="1"/>
    <xf numFmtId="165" fontId="7" fillId="2" borderId="4" xfId="0" applyNumberFormat="1" applyFont="1" applyFill="1" applyBorder="1"/>
    <xf numFmtId="0" fontId="0" fillId="0" borderId="4" xfId="0" applyBorder="1"/>
    <xf numFmtId="0" fontId="4" fillId="6" borderId="4" xfId="0" applyFont="1" applyFill="1" applyBorder="1"/>
    <xf numFmtId="166" fontId="0" fillId="2" borderId="4" xfId="0" applyNumberFormat="1" applyFill="1" applyBorder="1"/>
    <xf numFmtId="0" fontId="0" fillId="0" borderId="4" xfId="0" applyFill="1" applyBorder="1"/>
    <xf numFmtId="0" fontId="8" fillId="0" borderId="4" xfId="0" applyFont="1" applyFill="1" applyBorder="1"/>
    <xf numFmtId="0" fontId="0" fillId="0" borderId="4" xfId="0" applyFont="1" applyFill="1" applyBorder="1"/>
    <xf numFmtId="166" fontId="8" fillId="0" borderId="4" xfId="0" applyNumberFormat="1" applyFont="1" applyFill="1" applyBorder="1"/>
    <xf numFmtId="0" fontId="4" fillId="0" borderId="4" xfId="0" applyFont="1" applyFill="1" applyBorder="1"/>
    <xf numFmtId="0" fontId="4" fillId="7" borderId="4" xfId="0" applyFont="1" applyFill="1" applyBorder="1"/>
    <xf numFmtId="165" fontId="4" fillId="7" borderId="4" xfId="0" applyNumberFormat="1" applyFont="1" applyFill="1" applyBorder="1"/>
    <xf numFmtId="0" fontId="5" fillId="2" borderId="4" xfId="0" applyFont="1" applyFill="1" applyBorder="1"/>
    <xf numFmtId="0" fontId="5" fillId="7" borderId="4" xfId="0" applyFont="1" applyFill="1" applyBorder="1"/>
    <xf numFmtId="0" fontId="5" fillId="6" borderId="4" xfId="0" applyFont="1" applyFill="1" applyBorder="1"/>
    <xf numFmtId="0" fontId="2" fillId="6" borderId="4" xfId="0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G5" sqref="G5:J7"/>
    </sheetView>
  </sheetViews>
  <sheetFormatPr defaultRowHeight="15" x14ac:dyDescent="0.25"/>
  <cols>
    <col min="2" max="2" width="16.5703125" customWidth="1"/>
    <col min="3" max="3" width="9.85546875" customWidth="1"/>
    <col min="4" max="4" width="10.28515625" bestFit="1" customWidth="1"/>
    <col min="5" max="5" width="11.140625" customWidth="1"/>
    <col min="8" max="8" width="12.5703125" customWidth="1"/>
    <col min="9" max="9" width="15" customWidth="1"/>
    <col min="14" max="14" width="14.140625" customWidth="1"/>
    <col min="18" max="18" width="4.85546875" customWidth="1"/>
    <col min="19" max="19" width="9" customWidth="1"/>
    <col min="20" max="20" width="16.7109375" customWidth="1"/>
    <col min="21" max="21" width="10.7109375" customWidth="1"/>
  </cols>
  <sheetData>
    <row r="1" spans="1:19" x14ac:dyDescent="0.25">
      <c r="A1" s="2"/>
      <c r="B1" s="2"/>
      <c r="C1" s="2"/>
      <c r="D1" s="2"/>
      <c r="E1" s="5">
        <f>SUM(E5:E20)</f>
        <v>100.00000000000001</v>
      </c>
      <c r="F1" s="1"/>
      <c r="G1" s="1" t="s">
        <v>57</v>
      </c>
      <c r="H1" s="1"/>
      <c r="I1" s="1"/>
      <c r="J1" s="1"/>
      <c r="M1" s="3"/>
      <c r="S1" s="3"/>
    </row>
    <row r="2" spans="1:19" x14ac:dyDescent="0.25">
      <c r="A2" s="29" t="s">
        <v>18</v>
      </c>
      <c r="B2" s="30"/>
      <c r="C2" s="30"/>
      <c r="D2" s="30"/>
      <c r="E2" s="31"/>
      <c r="F2" s="1"/>
      <c r="G2" s="1" t="s">
        <v>58</v>
      </c>
      <c r="H2" s="1"/>
      <c r="I2" s="1"/>
      <c r="J2" s="1"/>
    </row>
    <row r="3" spans="1:19" x14ac:dyDescent="0.25">
      <c r="A3" s="1"/>
      <c r="B3" s="1"/>
      <c r="C3" s="1"/>
      <c r="D3" s="1"/>
      <c r="E3" s="1"/>
      <c r="F3" s="1"/>
      <c r="G3" s="1" t="s">
        <v>59</v>
      </c>
      <c r="H3" s="1"/>
      <c r="I3" s="1"/>
      <c r="J3" s="1"/>
    </row>
    <row r="4" spans="1:19" x14ac:dyDescent="0.25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"/>
      <c r="G4" s="1"/>
      <c r="H4" s="1"/>
      <c r="I4" s="1"/>
      <c r="J4" s="1"/>
      <c r="K4" s="4"/>
      <c r="L4" s="4"/>
    </row>
    <row r="5" spans="1:19" x14ac:dyDescent="0.25">
      <c r="A5" s="11">
        <v>1</v>
      </c>
      <c r="B5" s="28" t="s">
        <v>48</v>
      </c>
      <c r="C5" s="11" t="str">
        <f t="shared" ref="C5:C20" si="0">IF(B5="","",(VLOOKUP(B5,_MEDIA,2,0)))</f>
        <v xml:space="preserve">CH4  </v>
      </c>
      <c r="D5" s="14">
        <f t="shared" ref="D5:D20" si="1">IF(B5="","",VLOOKUP(B5,_MEDIA,3,0))</f>
        <v>16.0426</v>
      </c>
      <c r="E5" s="12">
        <v>97.527500000000003</v>
      </c>
      <c r="F5" s="1"/>
      <c r="G5" s="18">
        <v>0.73597653315094136</v>
      </c>
      <c r="H5" s="1" t="s">
        <v>60</v>
      </c>
      <c r="I5" s="1"/>
      <c r="J5" s="1"/>
    </row>
    <row r="6" spans="1:19" ht="15.75" customHeight="1" x14ac:dyDescent="0.25">
      <c r="A6" s="11">
        <v>2</v>
      </c>
      <c r="B6" s="28" t="s">
        <v>49</v>
      </c>
      <c r="C6" s="11" t="str">
        <f t="shared" si="0"/>
        <v xml:space="preserve">C2H6  </v>
      </c>
      <c r="D6" s="14">
        <f t="shared" si="1"/>
        <v>30.069299999999998</v>
      </c>
      <c r="E6" s="12">
        <v>0.87970000000000004</v>
      </c>
      <c r="F6" s="1"/>
      <c r="G6" s="1"/>
      <c r="H6" s="1"/>
      <c r="I6" s="1"/>
      <c r="J6" s="1"/>
    </row>
    <row r="7" spans="1:19" ht="15.75" customHeight="1" x14ac:dyDescent="0.25">
      <c r="A7" s="11">
        <v>3</v>
      </c>
      <c r="B7" s="28" t="s">
        <v>50</v>
      </c>
      <c r="C7" s="11" t="str">
        <f t="shared" si="0"/>
        <v xml:space="preserve">C3H8  </v>
      </c>
      <c r="D7" s="14">
        <f t="shared" si="1"/>
        <v>44.095999999999997</v>
      </c>
      <c r="E7" s="12">
        <v>0.13969999999999999</v>
      </c>
      <c r="F7" s="1"/>
      <c r="G7" s="18">
        <v>504.02426004731024</v>
      </c>
      <c r="H7" s="1" t="s">
        <v>61</v>
      </c>
      <c r="I7" s="1"/>
      <c r="J7" s="1"/>
    </row>
    <row r="8" spans="1:19" x14ac:dyDescent="0.25">
      <c r="A8" s="11">
        <v>4</v>
      </c>
      <c r="B8" s="28" t="s">
        <v>51</v>
      </c>
      <c r="C8" s="11" t="str">
        <f t="shared" si="0"/>
        <v xml:space="preserve">C4H10_2  </v>
      </c>
      <c r="D8" s="14">
        <f t="shared" si="1"/>
        <v>58.122699999999995</v>
      </c>
      <c r="E8" s="12">
        <v>1.49E-2</v>
      </c>
      <c r="F8" s="1"/>
      <c r="G8" s="1"/>
      <c r="H8" s="1"/>
      <c r="I8" s="1"/>
      <c r="J8" s="1"/>
    </row>
    <row r="9" spans="1:19" x14ac:dyDescent="0.25">
      <c r="A9" s="11">
        <v>5</v>
      </c>
      <c r="B9" s="28" t="s">
        <v>52</v>
      </c>
      <c r="C9" s="11" t="str">
        <f t="shared" si="0"/>
        <v xml:space="preserve">C4H10_1  </v>
      </c>
      <c r="D9" s="14">
        <f t="shared" si="1"/>
        <v>58.122699999999995</v>
      </c>
      <c r="E9" s="12">
        <v>2.4799999999999999E-2</v>
      </c>
      <c r="F9" s="1"/>
      <c r="G9" s="1"/>
      <c r="H9" s="1"/>
      <c r="I9" s="1"/>
      <c r="J9" s="1"/>
    </row>
    <row r="10" spans="1:19" x14ac:dyDescent="0.25">
      <c r="A10" s="11">
        <v>6</v>
      </c>
      <c r="B10" s="17" t="s">
        <v>8</v>
      </c>
      <c r="C10" s="11" t="str">
        <f t="shared" si="0"/>
        <v xml:space="preserve">C5H12_1  </v>
      </c>
      <c r="D10" s="14">
        <f t="shared" si="1"/>
        <v>72.1494</v>
      </c>
      <c r="E10" s="12">
        <v>0</v>
      </c>
      <c r="F10" s="1"/>
      <c r="G10" s="1"/>
      <c r="H10" s="1"/>
      <c r="I10" s="1"/>
      <c r="J10" s="1"/>
    </row>
    <row r="11" spans="1:19" x14ac:dyDescent="0.25">
      <c r="A11" s="11">
        <v>7</v>
      </c>
      <c r="B11" s="28" t="s">
        <v>53</v>
      </c>
      <c r="C11" s="11" t="str">
        <f t="shared" si="0"/>
        <v xml:space="preserve">C5H12_2  </v>
      </c>
      <c r="D11" s="14">
        <f t="shared" si="1"/>
        <v>72.1494</v>
      </c>
      <c r="E11" s="12">
        <v>1.7999999999999999E-2</v>
      </c>
      <c r="F11" s="1"/>
      <c r="G11" s="1"/>
      <c r="H11" s="1"/>
      <c r="I11" s="1"/>
      <c r="J11" s="1"/>
    </row>
    <row r="12" spans="1:19" x14ac:dyDescent="0.25">
      <c r="A12" s="11">
        <v>8</v>
      </c>
      <c r="B12" s="28" t="s">
        <v>54</v>
      </c>
      <c r="C12" s="11" t="str">
        <f t="shared" si="0"/>
        <v xml:space="preserve">C5H12_3  </v>
      </c>
      <c r="D12" s="14">
        <f t="shared" si="1"/>
        <v>72.1494</v>
      </c>
      <c r="E12" s="12">
        <v>2.0299999999999999E-2</v>
      </c>
      <c r="F12" s="1"/>
      <c r="G12" s="1"/>
      <c r="H12" s="1"/>
      <c r="I12" s="1"/>
      <c r="J12" s="1"/>
    </row>
    <row r="13" spans="1:19" x14ac:dyDescent="0.25">
      <c r="A13" s="11">
        <v>9</v>
      </c>
      <c r="B13" s="17" t="s">
        <v>27</v>
      </c>
      <c r="C13" s="11" t="str">
        <f t="shared" si="0"/>
        <v xml:space="preserve">C6H14  </v>
      </c>
      <c r="D13" s="14">
        <f t="shared" si="1"/>
        <v>88.191999999999993</v>
      </c>
      <c r="E13" s="12">
        <v>2.2200000000000001E-2</v>
      </c>
      <c r="F13" s="1"/>
      <c r="G13" s="1"/>
      <c r="H13" s="1"/>
      <c r="I13" s="1"/>
      <c r="J13" s="1"/>
    </row>
    <row r="14" spans="1:19" x14ac:dyDescent="0.25">
      <c r="A14" s="11">
        <v>10</v>
      </c>
      <c r="B14" s="17" t="s">
        <v>35</v>
      </c>
      <c r="C14" s="11" t="str">
        <f t="shared" si="0"/>
        <v xml:space="preserve">C7H16  </v>
      </c>
      <c r="D14" s="14">
        <f t="shared" si="1"/>
        <v>101.21074999999999</v>
      </c>
      <c r="E14" s="12">
        <v>1.26E-2</v>
      </c>
      <c r="F14" s="1"/>
      <c r="G14" s="1"/>
      <c r="H14" s="1"/>
      <c r="I14" s="1"/>
      <c r="J14" s="1"/>
    </row>
    <row r="15" spans="1:19" x14ac:dyDescent="0.25">
      <c r="A15" s="11">
        <v>11</v>
      </c>
      <c r="B15" s="17" t="s">
        <v>5</v>
      </c>
      <c r="C15" s="11" t="str">
        <f t="shared" si="0"/>
        <v xml:space="preserve">N2  </v>
      </c>
      <c r="D15" s="14">
        <f t="shared" si="1"/>
        <v>28.013400000000001</v>
      </c>
      <c r="E15" s="12">
        <v>0.93030000000000002</v>
      </c>
      <c r="F15" s="1"/>
      <c r="G15" s="1"/>
      <c r="H15" s="1"/>
      <c r="I15" s="1"/>
      <c r="J15" s="1"/>
    </row>
    <row r="16" spans="1:19" x14ac:dyDescent="0.25">
      <c r="A16" s="11">
        <v>12</v>
      </c>
      <c r="B16" s="17" t="s">
        <v>6</v>
      </c>
      <c r="C16" s="11" t="str">
        <f t="shared" si="0"/>
        <v>O2</v>
      </c>
      <c r="D16" s="14">
        <f t="shared" si="1"/>
        <v>31.998799999999999</v>
      </c>
      <c r="E16" s="12">
        <v>0</v>
      </c>
      <c r="F16" s="1"/>
      <c r="G16" s="1"/>
      <c r="H16" s="1"/>
      <c r="I16" s="1"/>
      <c r="J16" s="1"/>
    </row>
    <row r="17" spans="1:10" x14ac:dyDescent="0.25">
      <c r="A17" s="11">
        <v>13</v>
      </c>
      <c r="B17" s="17" t="s">
        <v>56</v>
      </c>
      <c r="C17" s="11" t="str">
        <f t="shared" si="0"/>
        <v xml:space="preserve">CO2  </v>
      </c>
      <c r="D17" s="14">
        <f t="shared" si="1"/>
        <v>44.009599999999999</v>
      </c>
      <c r="E17" s="12">
        <v>0.41</v>
      </c>
      <c r="F17" s="1"/>
      <c r="G17" s="1"/>
      <c r="H17" s="1"/>
      <c r="I17" s="1"/>
      <c r="J17" s="1"/>
    </row>
    <row r="18" spans="1:10" x14ac:dyDescent="0.25">
      <c r="A18" s="11">
        <v>14</v>
      </c>
      <c r="B18" s="17" t="s">
        <v>9</v>
      </c>
      <c r="C18" s="11" t="str">
        <f t="shared" si="0"/>
        <v>CH3OH</v>
      </c>
      <c r="D18" s="14">
        <f t="shared" si="1"/>
        <v>32.042000000000002</v>
      </c>
      <c r="E18" s="12">
        <v>0</v>
      </c>
      <c r="F18" s="1"/>
      <c r="G18" s="1"/>
      <c r="H18" s="1"/>
      <c r="I18" s="1"/>
      <c r="J18" s="1"/>
    </row>
    <row r="19" spans="1:10" x14ac:dyDescent="0.25">
      <c r="A19" s="11">
        <v>15</v>
      </c>
      <c r="B19" s="28" t="s">
        <v>47</v>
      </c>
      <c r="C19" s="11" t="str">
        <f t="shared" si="0"/>
        <v xml:space="preserve">H2S  </v>
      </c>
      <c r="D19" s="14">
        <f t="shared" si="1"/>
        <v>34.075900000000004</v>
      </c>
      <c r="E19" s="13">
        <v>0</v>
      </c>
      <c r="F19" s="1"/>
      <c r="G19" s="1"/>
      <c r="H19" s="1"/>
      <c r="I19" s="1"/>
      <c r="J19" s="1"/>
    </row>
    <row r="20" spans="1:10" x14ac:dyDescent="0.25">
      <c r="A20" s="11">
        <v>16</v>
      </c>
      <c r="B20" s="17" t="s">
        <v>46</v>
      </c>
      <c r="C20" s="11" t="str">
        <f t="shared" si="0"/>
        <v xml:space="preserve">Н2О  </v>
      </c>
      <c r="D20" s="14">
        <f t="shared" si="1"/>
        <v>18.0153</v>
      </c>
      <c r="E20" s="13">
        <v>0</v>
      </c>
      <c r="F20" s="1"/>
      <c r="G20" s="1"/>
      <c r="H20" s="1"/>
      <c r="I20" s="1"/>
      <c r="J20" s="1"/>
    </row>
  </sheetData>
  <mergeCells count="1">
    <mergeCell ref="A2:E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media!$B$2:$B$23</xm:f>
          </x14:formula1>
          <xm:sqref>B5:B30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s="6"/>
      <c r="B1" s="7" t="s">
        <v>11</v>
      </c>
    </row>
    <row r="2" spans="1:2" x14ac:dyDescent="0.25">
      <c r="A2" s="6"/>
      <c r="B2" s="7" t="s">
        <v>12</v>
      </c>
    </row>
    <row r="3" spans="1:2" x14ac:dyDescent="0.25">
      <c r="A3" s="8" t="s">
        <v>13</v>
      </c>
      <c r="B3" s="9">
        <v>12.0108</v>
      </c>
    </row>
    <row r="4" spans="1:2" x14ac:dyDescent="0.25">
      <c r="A4" s="8" t="s">
        <v>14</v>
      </c>
      <c r="B4" s="9">
        <v>1.0079499999999999</v>
      </c>
    </row>
    <row r="5" spans="1:2" x14ac:dyDescent="0.25">
      <c r="A5" s="8" t="s">
        <v>15</v>
      </c>
      <c r="B5" s="9">
        <v>14.0067</v>
      </c>
    </row>
    <row r="6" spans="1:2" x14ac:dyDescent="0.25">
      <c r="A6" s="8" t="s">
        <v>16</v>
      </c>
      <c r="B6" s="9">
        <v>15.9994</v>
      </c>
    </row>
    <row r="7" spans="1:2" x14ac:dyDescent="0.25">
      <c r="A7" s="8" t="s">
        <v>17</v>
      </c>
      <c r="B7" s="9">
        <v>32.06</v>
      </c>
    </row>
    <row r="8" spans="1:2" x14ac:dyDescent="0.25">
      <c r="A8" s="8" t="s">
        <v>37</v>
      </c>
      <c r="B8" s="19">
        <v>39.948</v>
      </c>
    </row>
    <row r="9" spans="1:2" x14ac:dyDescent="0.25">
      <c r="A9" s="8" t="s">
        <v>38</v>
      </c>
      <c r="B9" s="19">
        <v>20.1797</v>
      </c>
    </row>
    <row r="10" spans="1:2" x14ac:dyDescent="0.25">
      <c r="A10" s="8" t="s">
        <v>39</v>
      </c>
      <c r="B10" s="19">
        <v>4.0026020000000004</v>
      </c>
    </row>
    <row r="11" spans="1:2" x14ac:dyDescent="0.25">
      <c r="A11" s="8" t="s">
        <v>40</v>
      </c>
      <c r="B11" s="19">
        <v>83.8</v>
      </c>
    </row>
    <row r="12" spans="1:2" x14ac:dyDescent="0.25">
      <c r="A12" s="8" t="s">
        <v>41</v>
      </c>
      <c r="B12" s="19">
        <v>131.29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0" sqref="B30"/>
    </sheetView>
  </sheetViews>
  <sheetFormatPr defaultRowHeight="15" x14ac:dyDescent="0.25"/>
  <cols>
    <col min="2" max="3" width="18" customWidth="1"/>
    <col min="4" max="4" width="18.71093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24">
        <v>1</v>
      </c>
      <c r="B2" s="27" t="s">
        <v>48</v>
      </c>
      <c r="C2" s="24" t="s">
        <v>20</v>
      </c>
      <c r="D2" s="25">
        <f>CARBON+(4*HYDROGEN)</f>
        <v>16.0426</v>
      </c>
      <c r="E2" s="16"/>
    </row>
    <row r="3" spans="1:5" x14ac:dyDescent="0.25">
      <c r="A3" s="24">
        <v>2</v>
      </c>
      <c r="B3" s="27" t="s">
        <v>49</v>
      </c>
      <c r="C3" s="24" t="s">
        <v>21</v>
      </c>
      <c r="D3" s="25">
        <f>CARBON*2+HYDROGEN*6</f>
        <v>30.069299999999998</v>
      </c>
      <c r="E3" s="16"/>
    </row>
    <row r="4" spans="1:5" x14ac:dyDescent="0.25">
      <c r="A4" s="24">
        <v>3</v>
      </c>
      <c r="B4" s="27" t="s">
        <v>50</v>
      </c>
      <c r="C4" s="24" t="s">
        <v>22</v>
      </c>
      <c r="D4" s="25">
        <f>CARBON*3+HYDROGEN*8</f>
        <v>44.095999999999997</v>
      </c>
      <c r="E4" s="16"/>
    </row>
    <row r="5" spans="1:5" x14ac:dyDescent="0.25">
      <c r="A5" s="24">
        <v>4</v>
      </c>
      <c r="B5" s="27" t="s">
        <v>51</v>
      </c>
      <c r="C5" s="24" t="s">
        <v>23</v>
      </c>
      <c r="D5" s="25">
        <f>CARBON*4+HYDROGEN*10</f>
        <v>58.122699999999995</v>
      </c>
      <c r="E5" s="16"/>
    </row>
    <row r="6" spans="1:5" x14ac:dyDescent="0.25">
      <c r="A6" s="24">
        <v>5</v>
      </c>
      <c r="B6" s="27" t="s">
        <v>52</v>
      </c>
      <c r="C6" s="24" t="s">
        <v>24</v>
      </c>
      <c r="D6" s="25">
        <f>CARBON*4+HYDROGEN*10</f>
        <v>58.122699999999995</v>
      </c>
      <c r="E6" s="16"/>
    </row>
    <row r="7" spans="1:5" x14ac:dyDescent="0.25">
      <c r="A7" s="24">
        <v>6</v>
      </c>
      <c r="B7" s="24" t="s">
        <v>34</v>
      </c>
      <c r="C7" s="24" t="s">
        <v>19</v>
      </c>
      <c r="D7" s="25">
        <f>CARBON*5+HYDROGEN*12</f>
        <v>72.1494</v>
      </c>
      <c r="E7" s="16"/>
    </row>
    <row r="8" spans="1:5" x14ac:dyDescent="0.25">
      <c r="A8" s="24">
        <v>7</v>
      </c>
      <c r="B8" s="27" t="s">
        <v>53</v>
      </c>
      <c r="C8" s="24" t="s">
        <v>25</v>
      </c>
      <c r="D8" s="25">
        <f>CARBON*5+HYDROGEN*12</f>
        <v>72.1494</v>
      </c>
      <c r="E8" s="16"/>
    </row>
    <row r="9" spans="1:5" x14ac:dyDescent="0.25">
      <c r="A9" s="24">
        <v>8</v>
      </c>
      <c r="B9" s="27" t="s">
        <v>54</v>
      </c>
      <c r="C9" s="24" t="s">
        <v>26</v>
      </c>
      <c r="D9" s="25">
        <f>CARBON*5+HYDROGEN*12</f>
        <v>72.1494</v>
      </c>
      <c r="E9" s="16"/>
    </row>
    <row r="10" spans="1:5" x14ac:dyDescent="0.25">
      <c r="A10" s="24">
        <v>9</v>
      </c>
      <c r="B10" s="24" t="s">
        <v>27</v>
      </c>
      <c r="C10" s="24" t="s">
        <v>28</v>
      </c>
      <c r="D10" s="25">
        <f>CARBON*6+HYDROGEN*16</f>
        <v>88.191999999999993</v>
      </c>
      <c r="E10" s="16"/>
    </row>
    <row r="11" spans="1:5" x14ac:dyDescent="0.25">
      <c r="A11" s="24">
        <v>10</v>
      </c>
      <c r="B11" s="24" t="s">
        <v>35</v>
      </c>
      <c r="C11" s="24" t="s">
        <v>29</v>
      </c>
      <c r="D11" s="25">
        <f>CARBON*7+HYDROGEN*17</f>
        <v>101.21074999999999</v>
      </c>
      <c r="E11" s="16"/>
    </row>
    <row r="12" spans="1:5" x14ac:dyDescent="0.25">
      <c r="A12" s="11">
        <v>11</v>
      </c>
      <c r="B12" s="11" t="s">
        <v>5</v>
      </c>
      <c r="C12" s="11" t="s">
        <v>30</v>
      </c>
      <c r="D12" s="14">
        <f>NITROGEN*2</f>
        <v>28.013400000000001</v>
      </c>
      <c r="E12" s="16"/>
    </row>
    <row r="13" spans="1:5" x14ac:dyDescent="0.25">
      <c r="A13" s="11">
        <v>12</v>
      </c>
      <c r="B13" s="11" t="s">
        <v>6</v>
      </c>
      <c r="C13" s="11" t="s">
        <v>7</v>
      </c>
      <c r="D13" s="15">
        <f>OXYGEN*2</f>
        <v>31.998799999999999</v>
      </c>
      <c r="E13" s="16"/>
    </row>
    <row r="14" spans="1:5" x14ac:dyDescent="0.25">
      <c r="A14" s="11">
        <v>13</v>
      </c>
      <c r="B14" s="11" t="s">
        <v>55</v>
      </c>
      <c r="C14" s="11" t="s">
        <v>31</v>
      </c>
      <c r="D14" s="14">
        <f>CARBON+OXYGEN*2</f>
        <v>44.009599999999999</v>
      </c>
      <c r="E14" s="16"/>
    </row>
    <row r="15" spans="1:5" x14ac:dyDescent="0.25">
      <c r="A15" s="11">
        <v>14</v>
      </c>
      <c r="B15" s="11" t="s">
        <v>9</v>
      </c>
      <c r="C15" s="11" t="s">
        <v>10</v>
      </c>
      <c r="D15" s="14">
        <f>CARBON*1+HYDROGEN*4+OXYGEN*1</f>
        <v>32.042000000000002</v>
      </c>
      <c r="E15" s="16"/>
    </row>
    <row r="16" spans="1:5" x14ac:dyDescent="0.25">
      <c r="A16" s="11">
        <v>15</v>
      </c>
      <c r="B16" s="26" t="s">
        <v>47</v>
      </c>
      <c r="C16" s="11" t="s">
        <v>32</v>
      </c>
      <c r="D16" s="14">
        <f>HYDROGEN*2+SULFIUM</f>
        <v>34.075900000000004</v>
      </c>
      <c r="E16" s="16"/>
    </row>
    <row r="17" spans="1:5" x14ac:dyDescent="0.25">
      <c r="A17" s="11">
        <v>16</v>
      </c>
      <c r="B17" s="26" t="s">
        <v>46</v>
      </c>
      <c r="C17" s="11" t="s">
        <v>33</v>
      </c>
      <c r="D17" s="14">
        <f>HYDROGEN*2+OXYGEN</f>
        <v>18.0153</v>
      </c>
      <c r="E17" s="16"/>
    </row>
    <row r="18" spans="1:5" x14ac:dyDescent="0.25">
      <c r="A18" s="23">
        <v>17</v>
      </c>
      <c r="B18" s="20" t="s">
        <v>36</v>
      </c>
      <c r="C18" s="21" t="s">
        <v>37</v>
      </c>
      <c r="D18" s="22">
        <f>ARGON</f>
        <v>39.948</v>
      </c>
      <c r="E18" s="16"/>
    </row>
    <row r="19" spans="1:5" x14ac:dyDescent="0.25">
      <c r="A19" s="23">
        <v>18</v>
      </c>
      <c r="B19" s="20" t="s">
        <v>42</v>
      </c>
      <c r="C19" s="20" t="s">
        <v>38</v>
      </c>
      <c r="D19" s="22">
        <f>NEON</f>
        <v>20.1797</v>
      </c>
      <c r="E19" s="16"/>
    </row>
    <row r="20" spans="1:5" x14ac:dyDescent="0.25">
      <c r="A20" s="23">
        <v>19</v>
      </c>
      <c r="B20" s="20" t="s">
        <v>43</v>
      </c>
      <c r="C20" s="21" t="s">
        <v>39</v>
      </c>
      <c r="D20" s="22">
        <f>HELIUM</f>
        <v>4.0026020000000004</v>
      </c>
      <c r="E20" s="16"/>
    </row>
    <row r="21" spans="1:5" x14ac:dyDescent="0.25">
      <c r="A21" s="23">
        <v>20</v>
      </c>
      <c r="B21" s="20" t="s">
        <v>44</v>
      </c>
      <c r="C21" s="20" t="s">
        <v>40</v>
      </c>
      <c r="D21" s="22">
        <f>KRYPTON</f>
        <v>83.8</v>
      </c>
      <c r="E21" s="16"/>
    </row>
    <row r="22" spans="1:5" x14ac:dyDescent="0.25">
      <c r="A22" s="23">
        <v>21</v>
      </c>
      <c r="B22" s="20" t="s">
        <v>45</v>
      </c>
      <c r="C22" s="20" t="s">
        <v>41</v>
      </c>
      <c r="D22" s="22">
        <f>XENON</f>
        <v>131.29</v>
      </c>
      <c r="E2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11</vt:i4>
      </vt:variant>
    </vt:vector>
  </HeadingPairs>
  <TitlesOfParts>
    <vt:vector size="14" baseType="lpstr">
      <vt:lpstr>page1</vt:lpstr>
      <vt:lpstr>aem</vt:lpstr>
      <vt:lpstr>media</vt:lpstr>
      <vt:lpstr>_MEDIA</vt:lpstr>
      <vt:lpstr>ARGON</vt:lpstr>
      <vt:lpstr>CARBON</vt:lpstr>
      <vt:lpstr>HELIUM</vt:lpstr>
      <vt:lpstr>HYDROGEN</vt:lpstr>
      <vt:lpstr>KRYPTON</vt:lpstr>
      <vt:lpstr>NEON</vt:lpstr>
      <vt:lpstr>NITROGEN</vt:lpstr>
      <vt:lpstr>OXYGEN</vt:lpstr>
      <vt:lpstr>SULFIUM</vt:lpstr>
      <vt:lpstr>XENON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2020-05-30T18:10:32Z</dcterms:modified>
</cp:coreProperties>
</file>