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827"/>
  <workbookPr/>
  <mc:AlternateContent>
    <mc:Choice Requires="x15">
      <x15ac:absPath xmlns:x15ac="http://schemas.microsoft.com/office/spreadsheetml/2010/11/ac" url="C:\Users\Testbit_SR\git\tb-ttap-brivge-syazwan\Excel Files\Scenario 13\"/>
    </mc:Choice>
  </mc:AlternateContent>
  <xr:revisionPtr documentId="13_ncr:1_{4D00407E-C395-4D48-B7F2-FB7AAC7029DE}" revIDLastSave="0" xr10:uidLastSave="{00000000-0000-0000-0000-000000000000}" xr6:coauthVersionLast="47" xr6:coauthVersionMax="47"/>
  <bookViews>
    <workbookView activeTab="10" firstSheet="8" tabRatio="618" windowHeight="12456" windowWidth="23256" xWindow="-23148" xr2:uid="{00000000-000D-0000-FFFF-FFFF00000000}" yWindow="-108"/>
  </bookViews>
  <sheets>
    <sheet name="Indicator" r:id="rId1" sheetId="66"/>
    <sheet name="AutoIncrement" r:id="rId2" sheetId="14"/>
    <sheet name="TC09-Create New User" r:id="rId3" sheetId="18"/>
    <sheet name="TC14n15" r:id="rId4" sheetId="65"/>
    <sheet name="TC019-Activate User" r:id="rId5" sheetId="61"/>
    <sheet name="TC021-Forget Password" r:id="rId6" sheetId="59"/>
    <sheet name="TC033" r:id="rId7" sheetId="19"/>
    <sheet name="TC033_ETAnWeek" r:id="rId8" sheetId="20"/>
    <sheet name="TC34" r:id="rId9" sheetId="9"/>
    <sheet name="TC35-Contract Parts Info" r:id="rId10" sheetId="6"/>
    <sheet name="TC35" r:id="rId11" sheetId="3"/>
    <sheet name="TC038" r:id="rId12" sheetId="21"/>
    <sheet name="TC039" r:id="rId13" sheetId="23"/>
    <sheet name="S13_TC40" r:id="rId14" sheetId="44"/>
    <sheet name="TC041 - Place Order (Regular)" r:id="rId15" sheetId="2"/>
    <sheet name="TC041-Inbound Date" r:id="rId16" sheetId="13"/>
    <sheet name="TC42" r:id="rId17" sheetId="4"/>
    <sheet name="TC44" r:id="rId18" sheetId="5"/>
    <sheet name="TC47-Change Order" r:id="rId19" sheetId="7"/>
    <sheet name="TC47-Change Inbound Dates" r:id="rId20" sheetId="8"/>
    <sheet name="TC48" r:id="rId21" sheetId="10"/>
    <sheet name="TC049" r:id="rId22" sheetId="24"/>
    <sheet name="TC050" r:id="rId23" sheetId="25"/>
    <sheet name="TC52-Download Obound Form" r:id="rId24" sheetId="11"/>
    <sheet name="TC52-Upload Obound Form" r:id="rId25" sheetId="12"/>
    <sheet name="TC52-Upload Obound Setup" r:id="rId26" sheetId="17"/>
    <sheet name="TC52-Autogen Outbound Data" r:id="rId27" sheetId="57"/>
    <sheet name="TC053" r:id="rId28" sheetId="26"/>
    <sheet name="TC054" r:id="rId29" sheetId="27"/>
    <sheet name="TC55" r:id="rId30" sheetId="22"/>
    <sheet name="TC56-Custom Invoice Exp" r:id="rId31" sheetId="15"/>
    <sheet name="TC57-Custom Invoice Imp" r:id="rId32" sheetId="16"/>
    <sheet name="TC58n59" r:id="rId33" sheetId="28"/>
    <sheet name="TC62" r:id="rId34" sheetId="51"/>
    <sheet name="TC62-Setup Data" r:id="rId35" sheetId="55"/>
    <sheet name="TC063" r:id="rId36" sheetId="29"/>
    <sheet name="TC64n65_ForecastContainer" r:id="rId37" sheetId="37"/>
    <sheet name="TC64n65_ForecastContainer-Manua" r:id="rId38" sheetId="47"/>
    <sheet name="TC64n65_NonFContainer" r:id="rId39" sheetId="38"/>
    <sheet name="TC067" r:id="rId40" sheetId="30"/>
    <sheet name="TC068" r:id="rId41" sheetId="31"/>
    <sheet name="TC069" r:id="rId42" sheetId="52"/>
    <sheet name="TC070" r:id="rId43" sheetId="54"/>
    <sheet name="TC072" r:id="rId44" sheetId="45"/>
    <sheet name="TC073n074_ForecastContainer" r:id="rId45" sheetId="32"/>
    <sheet name="TC073n074_Forecast-Manual" r:id="rId46" sheetId="48"/>
    <sheet name="TC073n074_NonFContainer" r:id="rId47" sheetId="39"/>
    <sheet name="TC075" r:id="rId48" sheetId="46"/>
    <sheet name="TC076n077_ForecastContainer" r:id="rId49" sheetId="40"/>
    <sheet name="TC076n077_Forecast-Manaul" r:id="rId50" sheetId="49"/>
    <sheet name="TC076n077_NonFContainer" r:id="rId51" sheetId="41"/>
    <sheet name="TC078" r:id="rId52" sheetId="58"/>
    <sheet name="TC079" r:id="rId53" sheetId="34"/>
    <sheet name="TC080" r:id="rId54" sheetId="35"/>
    <sheet name="TC82-New Buyer GR Invoice" r:id="rId55" sheetId="64"/>
    <sheet name="TC83-Inbound Shipping Details" r:id="rId56" sheetId="56"/>
    <sheet name="TC084n085_ForecastContainer" r:id="rId57" sheetId="42"/>
    <sheet name="TC084n085_Forecast-Manual" r:id="rId58" sheetId="50"/>
    <sheet name="TC084n085_NonFContainer" r:id="rId59" sheetId="43"/>
    <sheet name="TC086" r:id="rId60" sheetId="6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9" l="1" r="A2"/>
  <c i="3" r="M2"/>
  <c i="6" r="D4"/>
  <c i="6" r="D3"/>
  <c i="6" r="D2"/>
  <c i="6" r="C4"/>
  <c i="6" r="C3"/>
  <c i="6" r="C2"/>
  <c i="6" r="B4"/>
  <c i="6" r="B3"/>
  <c i="6" r="B2"/>
  <c i="21" r="A4"/>
  <c i="21" r="A2"/>
  <c i="21" r="A3"/>
  <c i="3" r="K2"/>
  <c i="17" r="B2"/>
  <c i="65" r="B2"/>
  <c i="65" r="A2"/>
  <c i="18" r="E2"/>
  <c i="65" r="C2"/>
  <c i="18" r="D2"/>
  <c i="18" r="F2" s="1"/>
  <c i="58" l="1" r="G3"/>
  <c i="58" r="G4"/>
  <c i="58" r="G2"/>
  <c i="58" r="F3"/>
  <c i="58" r="F4"/>
  <c i="58" r="F2"/>
  <c i="12" r="B3"/>
  <c i="12" r="B4"/>
  <c i="12" r="B2"/>
  <c i="58" r="B4"/>
  <c i="58" r="B2"/>
  <c i="58" r="B3"/>
  <c i="54" r="D2"/>
  <c i="52" r="E2"/>
  <c i="54" r="C2"/>
  <c i="54" r="B2"/>
  <c i="52" r="F2"/>
  <c i="52" r="F3"/>
  <c i="52" r="F4"/>
  <c i="52" r="E3"/>
  <c i="52" r="E4"/>
  <c i="51" r="B2"/>
  <c i="51" r="J2"/>
  <c i="51" r="H2"/>
  <c i="51" r="G2"/>
  <c i="51" r="B3"/>
  <c i="51" r="G3"/>
  <c i="51" r="H3"/>
  <c i="51" r="J3"/>
  <c i="15" r="B2"/>
  <c i="10" r="B2"/>
  <c i="5" r="B2"/>
  <c i="4" r="B2"/>
  <c i="23" r="H4"/>
  <c i="9" r="B2"/>
  <c i="62" r="C3"/>
  <c i="62" r="C2"/>
  <c i="3" l="1" r="P2"/>
  <c i="21" r="H4"/>
  <c i="23" r="H2"/>
  <c i="21" r="H3"/>
  <c i="21" r="H2"/>
  <c i="23" r="H3"/>
  <c i="51" r="J4"/>
  <c i="51" r="H4"/>
  <c i="51" r="G4"/>
  <c i="23" l="1" r="A4"/>
  <c i="23" r="A3"/>
  <c i="23" r="A2"/>
  <c i="13" r="B2"/>
  <c i="61" r="C1"/>
  <c i="61" r="D1"/>
  <c i="61" r="E1"/>
  <c i="61" r="F1"/>
  <c i="61" r="G1"/>
  <c i="61" r="C2"/>
  <c i="61" r="D2"/>
  <c i="61" r="E2"/>
  <c i="61" r="F2"/>
  <c i="61" r="G2"/>
  <c i="61" r="B1"/>
  <c i="61" r="B2"/>
  <c i="61" r="A2"/>
  <c i="61" r="A1"/>
  <c i="59" r="J2"/>
  <c i="59" r="G1"/>
  <c i="59" r="H1"/>
  <c i="59" r="I1"/>
  <c i="59" r="J1"/>
  <c i="59" r="G2"/>
  <c i="59" r="H2"/>
  <c i="59" r="D2"/>
  <c i="59" r="E2"/>
  <c i="59" r="F2"/>
  <c i="59" r="E1"/>
  <c i="59" r="F1"/>
  <c i="59" r="B2"/>
  <c i="59" r="C2"/>
  <c i="59" r="C1"/>
  <c i="59" r="D1"/>
  <c i="59" r="B1"/>
  <c i="62" r="B4"/>
  <c i="52" r="B3"/>
  <c i="58" r="E2" s="1"/>
  <c i="58" r="D3"/>
  <c i="58" r="D4"/>
  <c i="58" r="D2"/>
  <c i="58" r="D1"/>
  <c i="58" r="E1"/>
  <c i="52" r="C2"/>
  <c i="56" r="C4"/>
  <c i="56" r="C3"/>
  <c i="56" r="C2"/>
  <c i="56" r="E3"/>
  <c i="56" r="E4"/>
  <c i="56" r="E2"/>
  <c i="52" r="C4"/>
  <c i="52" r="C3"/>
  <c i="58" r="A2"/>
  <c i="58" r="A3"/>
  <c i="58" r="A4"/>
  <c i="58" r="C1"/>
  <c i="58" r="A1"/>
  <c i="62" l="1" r="B2"/>
  <c i="62" r="B3"/>
  <c i="52" r="B4"/>
  <c i="58" r="C4" s="1"/>
  <c i="58" r="E3"/>
  <c i="58" r="E4"/>
  <c i="37" r="D2"/>
  <c i="52" r="B2"/>
  <c i="58" r="C2" s="1"/>
  <c i="11" r="E2"/>
  <c i="19" r="B2"/>
  <c i="12" r="C2"/>
  <c i="50" r="E2"/>
  <c i="50" r="D2"/>
  <c i="50" r="B2"/>
  <c i="49" r="E2"/>
  <c i="49" r="D2"/>
  <c i="49" r="B2"/>
  <c i="48" r="E2"/>
  <c i="48" r="D2"/>
  <c i="48" r="B2"/>
  <c i="47" r="E2"/>
  <c i="47" r="D2"/>
  <c i="47" r="B2"/>
  <c i="43" r="B2"/>
  <c i="42" r="E2"/>
  <c i="42" r="D2"/>
  <c i="42" r="B2"/>
  <c i="35" r="G4"/>
  <c i="35" r="F4"/>
  <c i="35" r="G3"/>
  <c i="35" r="F3"/>
  <c i="35" r="G2"/>
  <c i="35" r="F2"/>
  <c i="34" r="G4"/>
  <c i="34" r="F4"/>
  <c i="34" r="G3"/>
  <c i="34" r="F3"/>
  <c i="34" r="G2"/>
  <c i="34" r="F2"/>
  <c i="41" r="B2"/>
  <c i="40" r="E2"/>
  <c i="40" r="D2"/>
  <c i="40" r="B2"/>
  <c i="46" r="B2"/>
  <c i="39" r="B2"/>
  <c i="32" r="E2"/>
  <c i="32" r="D2"/>
  <c i="32" r="B2"/>
  <c i="45" r="B2"/>
  <c i="37" r="E2"/>
  <c i="28" r="B2"/>
  <c i="25" r="G3"/>
  <c i="25" r="G4"/>
  <c i="25" r="G2"/>
  <c i="24" r="G3"/>
  <c i="24" r="G4"/>
  <c i="24" r="G2"/>
  <c i="31" r="I3"/>
  <c i="30" r="I2"/>
  <c i="44" r="C2"/>
  <c i="3" r="Q2"/>
  <c i="3" r="L2"/>
  <c i="31" r="G2"/>
  <c i="31" r="G3"/>
  <c i="31" r="G4"/>
  <c i="31" r="F3"/>
  <c i="31" r="F4"/>
  <c i="31" r="F2"/>
  <c i="30" r="G3"/>
  <c i="30" r="G4"/>
  <c i="30" r="G2"/>
  <c i="30" r="F3"/>
  <c i="30" r="F4"/>
  <c i="30" r="F2"/>
  <c i="27" r="G2"/>
  <c i="27" r="G3"/>
  <c i="27" r="G4"/>
  <c i="27" r="F3"/>
  <c i="27" r="F4"/>
  <c i="27" r="F2"/>
  <c i="26" r="G3"/>
  <c i="26" r="G4"/>
  <c i="26" r="G2"/>
  <c i="26" r="F3"/>
  <c i="26" r="F4"/>
  <c i="26" r="F2"/>
  <c i="25" r="F3"/>
  <c i="25" r="F4"/>
  <c i="25" r="F2"/>
  <c i="24" r="F2"/>
  <c i="24" r="F3"/>
  <c i="24" r="F4"/>
  <c i="23" r="C3"/>
  <c i="23" r="C4"/>
  <c i="23" r="C2"/>
  <c i="21" r="C2"/>
  <c i="21" r="C3"/>
  <c i="21" r="C4"/>
  <c i="21" r="B3"/>
  <c i="21" r="B4"/>
  <c i="38" r="B2"/>
  <c i="37" r="B2"/>
  <c i="28" r="B3"/>
  <c i="26" r="I4"/>
  <c i="26" r="I3"/>
  <c i="26" r="I2"/>
  <c i="25" r="I2"/>
  <c i="3" r="C2"/>
  <c i="21" r="E2" s="1"/>
  <c i="20" r="O2"/>
  <c i="19" r="X2"/>
  <c i="19" r="O2"/>
  <c i="29" r="A2"/>
  <c i="23" r="B3"/>
  <c i="23" r="B4"/>
  <c i="23" r="B2"/>
  <c i="21" r="B2"/>
  <c i="16" r="B2"/>
  <c i="12" r="E4"/>
  <c i="12" r="E3"/>
  <c i="12" r="E2"/>
  <c i="58" r="C3"/>
  <c i="8" r="C2"/>
  <c i="8" r="B2"/>
  <c i="56" l="1" r="B2"/>
  <c i="30" r="A2"/>
  <c i="31" r="I4"/>
  <c i="24" r="I2"/>
  <c i="42" r="A2"/>
  <c i="26" r="A2"/>
  <c i="34" r="I3"/>
  <c i="30" r="I4"/>
  <c i="27" r="I3"/>
  <c i="27" r="I4"/>
  <c i="24" r="I3"/>
  <c i="35" r="I2"/>
  <c i="45" r="C2"/>
  <c i="23" r="E3"/>
  <c i="44" r="F2"/>
  <c i="27" r="A2"/>
  <c i="30" r="I3"/>
  <c i="34" r="A2"/>
  <c i="35" r="I3"/>
  <c i="34" r="I4"/>
  <c i="35" r="A2"/>
  <c i="21" r="E3"/>
  <c i="21" r="E4"/>
  <c i="25" r="I4"/>
  <c i="34" r="I2"/>
  <c i="35" r="I4"/>
  <c i="23" r="E2"/>
  <c i="32" r="A2"/>
  <c i="48" r="A2"/>
  <c i="50" r="A2"/>
  <c i="40" r="A2"/>
  <c i="47" r="A2"/>
  <c i="49" r="A2"/>
  <c i="28" r="A2"/>
  <c i="23" r="E4"/>
  <c i="24" r="I4"/>
  <c i="31" r="I2"/>
  <c i="25" r="A2"/>
  <c i="27" r="I2"/>
  <c i="31" r="A2"/>
  <c i="25" r="I3"/>
  <c i="24" r="A2"/>
  <c i="37" r="A2"/>
  <c i="12" r="C4"/>
  <c i="12" r="C3"/>
  <c i="51" l="1" r="A3"/>
  <c i="51" r="A2"/>
  <c i="51" r="A4"/>
  <c i="56" r="B4"/>
  <c i="56" r="B3"/>
  <c i="43" r="A2"/>
  <c i="39" r="A2"/>
  <c i="41" r="A2"/>
  <c i="43" r="A3"/>
  <c i="41" r="A3"/>
  <c i="39" r="A3"/>
  <c i="38" r="A2"/>
  <c i="28" r="A3"/>
  <c i="38" r="A3"/>
  <c i="28" r="A4"/>
</calcChain>
</file>

<file path=xl/sharedStrings.xml><?xml version="1.0" encoding="utf-8"?>
<sst xmlns="http://schemas.openxmlformats.org/spreadsheetml/2006/main" count="1261" uniqueCount="305">
  <si>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</si>
  <si>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</si>
  <si>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</si>
  <si>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</si>
  <si>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</si>
  <si>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</si>
  <si>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</si>
  <si>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</si>
  <si>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</si>
  <si>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</si>
  <si>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</si>
  <si>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</si>
  <si>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</si>
  <si>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</si>
  <si>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</si>
  <si>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</si>
  <si>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</si>
  <si>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</si>
  <si>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</si>
  <si>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</si>
  <si>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</si>
  <si>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</si>
  <si>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</si>
  <si>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</si>
  <si>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</si>
  <si>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</si>
  <si>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</si>
  <si>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</si>
  <si>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</si>
  <si>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</si>
  <si>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</si>
  <si>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</si>
  <si>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</si>
  <si>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</si>
  <si>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</si>
  <si>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</si>
  <si>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</si>
  <si>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</si>
  <si>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</si>
  <si>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</si>
  <si>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</si>
  <si>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</si>
  <si>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</si>
  <si>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</si>
  <si>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</si>
  <si>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</si>
  <si>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</si>
  <si>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</si>
  <si>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</si>
  <si>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</si>
  <si>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</si>
  <si>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</si>
  <si>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</si>
  <si>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</si>
  <si>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</si>
  <si>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</si>
  <si>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</si>
  <si>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</si>
  <si>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</si>
  <si>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</si>
  <si>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</si>
  <si>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</si>
  <si>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</si>
  <si>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</si>
  <si>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</si>
  <si>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</si>
  <si>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</si>
  <si>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</si>
  <si>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PK-CUS-POC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</si>
  <si>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</si>
  <si>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</si>
  <si>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</si>
  <si>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</si>
  <si>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</si>
  <si>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</si>
  <si>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</si>
  <si>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</si>
  <si>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</si>
  <si>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</si>
  <si>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</si>
  <si>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</si>
  <si>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</si>
  <si>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</si>
  <si>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</si>
  <si>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</si>
  <si>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</si>
  <si>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</si>
  <si>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</si>
  <si>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</si>
  <si>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</si>
  <si>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</si>
  <si>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</si>
  <si>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</si>
  <si>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</si>
  <si>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</si>
  <si>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</si>
  <si>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</si>
  <si>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</si>
  <si>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</si>
  <si>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</si>
  <si>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</si>
  <si>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</si>
  <si>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</si>
  <si>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</si>
  <si>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</si>
  <si>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</si>
  <si>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</si>
  <si>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</si>
  <si>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</si>
  <si>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</si>
  <si>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</si>
  <si>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</si>
  <si>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</si>
  <si>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R-PK-CUS-POC-2309005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</si>
  <si>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</si>
  <si>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</si>
  <si>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</si>
  <si>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</si>
  <si>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</si>
  <si>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</si>
  <si>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</si>
  <si>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</si>
  <si>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CR-PK-CUS-POC-2309002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</si>
  <si>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</si>
  <si>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</si>
  <si>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</si>
  <si>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</si>
  <si>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</si>
  <si>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</si>
  <si>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</si>
  <si>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</si>
  <si>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</si>
  <si>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</si>
  <si>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</si>
  <si>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</si>
  <si>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</si>
  <si>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</si>
  <si>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</si>
  <si>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</si>
  <si>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</si>
  <si>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</si>
  <si>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</si>
  <si>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</si>
  <si>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</si>
  <si>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</si>
  <si>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</si>
  <si>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</si>
  <si>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</si>
  <si>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</si>
  <si>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</si>
  <si>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</si>
  <si>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</si>
  <si>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</si>
  <si>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</si>
  <si>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</si>
  <si>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</si>
  <si>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</si>
  <si>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</si>
  <si>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</si>
  <si>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</si>
  <si>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</si>
  <si>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</si>
  <si>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</si>
  <si>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</si>
  <si>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</si>
  <si>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</si>
  <si>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</si>
  <si>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</si>
  <si>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</si>
  <si>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</si>
  <si>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</si>
  <si>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</si>
  <si>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</si>
  <si>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</si>
  <si>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</si>
  <si>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</si>
  <si>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</si>
  <si>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</si>
  <si>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</si>
  <si>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</si>
  <si>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</si>
  <si>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</si>
  <si>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</si>
  <si>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</si>
  <si>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</si>
  <si>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</si>
  <si>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</si>
  <si>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</si>
  <si>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</si>
  <si>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</si>
  <si>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</si>
  <si>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</si>
  <si>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</si>
  <si>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</si>
  <si>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</si>
  <si>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</si>
  <si>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</si>
  <si>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</si>
  <si>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</si>
  <si>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</si>
  <si>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</si>
  <si>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</si>
  <si>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</si>
  <si>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</si>
  <si>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</si>
  <si>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</si>
  <si>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</si>
  <si>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</si>
  <si>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</si>
  <si>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</si>
  <si>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</si>
  <si>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</si>
  <si>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</si>
  <si>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o-CNTW-SUP-POC-230927001</t>
  </si>
  <si>
    <t>Oct 9, 2023</t>
  </si>
  <si>
    <t>Oct 19, 2023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</si>
  <si>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</si>
  <si>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</si>
  <si>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</si>
  <si>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</si>
  <si>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</si>
  <si>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</si>
  <si>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</si>
  <si>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</si>
  <si>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</si>
  <si>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</si>
  <si>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</si>
  <si>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</si>
  <si>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</si>
  <si>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</si>
  <si>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</si>
  <si>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</si>
  <si>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</si>
  <si>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</si>
  <si>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</si>
  <si>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</si>
  <si>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</si>
  <si>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</si>
  <si>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</si>
  <si>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</si>
  <si>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</si>
  <si>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</si>
  <si>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</si>
  <si>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</si>
  <si>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</si>
  <si>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</si>
  <si>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Forecast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</si>
  <si>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</si>
  <si>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</si>
  <si>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</si>
  <si>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</si>
  <si>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</si>
  <si>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</si>
  <si>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</si>
  <si>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</si>
  <si>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</si>
  <si>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</si>
  <si>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</si>
  <si>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</si>
  <si>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</si>
  <si>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</si>
  <si>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</si>
  <si>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</si>
  <si>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</si>
  <si>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</si>
  <si>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</si>
  <si>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</si>
  <si>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</si>
  <si>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</si>
  <si>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</si>
  <si>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</si>
  <si>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</si>
  <si>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</si>
  <si>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</si>
  <si>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</si>
  <si>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</si>
  <si>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</si>
  <si>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</si>
  <si>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</si>
  <si>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</si>
  <si>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</si>
  <si>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</si>
  <si>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</si>
  <si>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</si>
  <si>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</si>
  <si>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</si>
  <si>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</si>
  <si>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</si>
  <si>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</si>
  <si>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</si>
  <si>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</si>
  <si>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</si>
  <si>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</si>
  <si>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</si>
  <si>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</si>
  <si>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</si>
  <si>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</si>
  <si>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</si>
  <si>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</si>
  <si>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</si>
  <si>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</si>
  <si>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08</t>
  </si>
  <si>
    <t>TB8</t>
  </si>
  <si>
    <t>R-PK-CUS-POC-2310039</t>
  </si>
  <si>
    <t>CR-PK-CUS-POC-2310028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</si>
</sst>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4" numFmtId="0"/>
  </cellStyleXfs>
  <cellXfs count="173">
    <xf borderId="0" fillId="0" fontId="0" numFmtId="0" xfId="0"/>
    <xf applyNumberFormat="1" borderId="0" fillId="0" fontId="0" numFmtId="1" xfId="0"/>
    <xf applyNumberFormat="1" borderId="0" fillId="0" fontId="0" numFmtId="49" xfId="0"/>
    <xf applyFont="1" borderId="0" fillId="0" fontId="2" numFmtId="0" xfId="0"/>
    <xf applyAlignment="1" applyFont="1" borderId="0" fillId="0" fontId="2" numFmtId="0" xfId="0">
      <alignment wrapText="1"/>
    </xf>
    <xf applyFont="1" borderId="0" fillId="0" fontId="3" numFmtId="0" xfId="0"/>
    <xf applyFill="1" applyFont="1" borderId="0" fillId="5" fontId="2" numFmtId="0" xfId="0"/>
    <xf applyAlignment="1" borderId="0" fillId="0" fontId="0" numFmtId="0" xfId="0">
      <alignment vertical="top" wrapText="1"/>
    </xf>
    <xf applyAlignment="1" applyBorder="1" borderId="8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  <xf applyAlignment="1" applyBorder="1" applyFont="1" borderId="10" fillId="0" fontId="8" numFmtId="0" xfId="0">
      <alignment horizontal="center" vertical="center"/>
    </xf>
    <xf applyAlignment="1" applyBorder="1" applyFont="1" borderId="11" fillId="0" fontId="8" numFmtId="0" xfId="0">
      <alignment horizontal="center" vertical="center"/>
    </xf>
    <xf applyAlignment="1" applyBorder="1" applyFont="1" borderId="12" fillId="0" fontId="8" numFmtId="0" xfId="0">
      <alignment horizontal="center" vertical="center"/>
    </xf>
    <xf applyAlignment="1" applyBorder="1" applyFill="1" applyFont="1" borderId="10" fillId="11" fontId="9" numFmtId="0" xfId="0">
      <alignment horizontal="center" vertical="center"/>
    </xf>
    <xf applyAlignment="1" applyBorder="1" applyFill="1" applyFont="1" borderId="11" fillId="11" fontId="9" numFmtId="0" xfId="0">
      <alignment horizontal="center" vertical="center"/>
    </xf>
    <xf applyAlignment="1" applyBorder="1" applyFill="1" applyFont="1" borderId="11" fillId="7" fontId="9" numFmtId="0" xfId="0">
      <alignment horizontal="center" vertical="center"/>
    </xf>
    <xf applyAlignment="1" applyBorder="1" applyFill="1" applyFont="1" borderId="11" fillId="10" fontId="9" numFmtId="0" xfId="0">
      <alignment horizontal="center" vertical="center"/>
    </xf>
    <xf applyAlignment="1" applyBorder="1" applyFill="1" applyFont="1" borderId="11" fillId="4" fontId="9" numFmtId="0" xfId="0">
      <alignment horizontal="center" vertical="center"/>
    </xf>
    <xf applyAlignment="1" applyBorder="1" applyFill="1" applyFont="1" borderId="12" fillId="10" fontId="9" numFmtId="0" xfId="0">
      <alignment horizontal="center" vertical="center"/>
    </xf>
    <xf applyAlignment="1" applyBorder="1" applyFont="1" borderId="16" fillId="0" fontId="6" numFmtId="0" xfId="0">
      <alignment horizontal="center" vertical="center"/>
    </xf>
    <xf applyAlignment="1" applyBorder="1" applyFont="1" borderId="17" fillId="0" fontId="6" numFmtId="0" xfId="0">
      <alignment horizontal="center" vertical="center"/>
    </xf>
    <xf applyAlignment="1" applyBorder="1" borderId="17" fillId="0" fontId="4" numFmtId="0" xfId="1">
      <alignment horizontal="center" vertical="center"/>
    </xf>
    <xf applyAlignment="1" applyBorder="1" borderId="17" fillId="0" fontId="0" numFmtId="0" xfId="0">
      <alignment horizontal="center" vertical="center"/>
    </xf>
    <xf applyAlignment="1" applyBorder="1" applyFont="1" borderId="18" fillId="0" fontId="6" numFmtId="0" xfId="0">
      <alignment horizontal="center" vertical="center" wrapText="1"/>
    </xf>
    <xf applyAlignment="1" applyBorder="1" applyFont="1" borderId="18" fillId="0" fontId="6" numFmtId="0" xfId="0">
      <alignment horizontal="center" vertical="center"/>
    </xf>
    <xf applyAlignment="1" applyBorder="1" applyFill="1" applyFont="1" borderId="12" fillId="7" fontId="9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8" fillId="0" fontId="0" numFmtId="0" xfId="0">
      <alignment horizontal="center" vertical="center" wrapText="1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16" fillId="0" fontId="2" numFmtId="0" xfId="0">
      <alignment horizontal="center" vertical="center"/>
    </xf>
    <xf applyAlignment="1" applyBorder="1" applyFont="1" borderId="17" fillId="0" fontId="2" numFmtId="0" xfId="0">
      <alignment horizontal="center" vertical="center"/>
    </xf>
    <xf applyAlignment="1" applyBorder="1" applyFont="1" borderId="18" fillId="0" fontId="2" numFmtId="0" xfId="0">
      <alignment horizontal="center" vertical="center"/>
    </xf>
    <xf applyAlignment="1" applyBorder="1" applyFont="1" borderId="10" fillId="0" fontId="10" numFmtId="0" xfId="0">
      <alignment horizontal="center" vertical="center"/>
    </xf>
    <xf applyBorder="1" borderId="16" fillId="0" fontId="0" numFmtId="0" xfId="0"/>
    <xf applyBorder="1" borderId="18" fillId="0" fontId="0" numFmtId="0" xfId="0"/>
    <xf applyBorder="1" applyFont="1" borderId="10" fillId="0" fontId="8" numFmtId="0" xfId="0"/>
    <xf applyAlignment="1" applyBorder="1" applyFill="1" applyFont="1" borderId="11" fillId="11" fontId="8" numFmtId="0" xfId="0">
      <alignment horizontal="center" vertical="center"/>
    </xf>
    <xf applyAlignment="1" applyBorder="1" applyFill="1" applyFont="1" borderId="11" fillId="11" fontId="10" numFmtId="0" xfId="0">
      <alignment horizontal="center" vertical="center"/>
    </xf>
    <xf applyAlignment="1" applyBorder="1" applyFill="1" applyFont="1" borderId="12" fillId="11" fontId="10" numFmtId="0" xfId="0">
      <alignment horizontal="center" vertical="center"/>
    </xf>
    <xf applyAlignment="1" applyBorder="1" applyFont="1" borderId="13" fillId="0" fontId="8" numFmtId="0" xfId="0">
      <alignment horizontal="center" vertical="center"/>
    </xf>
    <xf applyAlignment="1" applyBorder="1" applyFill="1" applyFont="1" borderId="12" fillId="13" fontId="8" numFmtId="0" xfId="0">
      <alignment horizontal="center" vertical="center"/>
    </xf>
    <xf applyAlignment="1" applyBorder="1" applyFont="1" borderId="11" fillId="0" fontId="10" numFmtId="0" xfId="0">
      <alignment horizontal="center" vertical="center"/>
    </xf>
    <xf applyAlignment="1" applyBorder="1" applyFont="1" borderId="12" fillId="0" fontId="10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6" fillId="0" fontId="2" numFmtId="0" xfId="0">
      <alignment horizontal="center" vertical="center" wrapText="1"/>
    </xf>
    <xf applyAlignment="1" applyBorder="1" applyFont="1" borderId="14" fillId="0" fontId="10" numFmtId="0" xfId="0">
      <alignment horizontal="center" vertical="center"/>
    </xf>
    <xf applyAlignment="1" applyBorder="1" applyFont="1" borderId="15" fillId="0" fontId="10" numFmtId="0" xfId="0">
      <alignment horizontal="center" vertical="center"/>
    </xf>
    <xf applyAlignment="1" applyBorder="1" applyFont="1" borderId="2" fillId="0" fontId="2" numFmtId="0" xfId="0">
      <alignment horizontal="center" vertical="center" wrapText="1"/>
    </xf>
    <xf applyAlignment="1" applyBorder="1" applyFont="1" borderId="2" fillId="0" fontId="2" numFmtId="0" xfId="0">
      <alignment horizontal="center" vertical="center"/>
    </xf>
    <xf applyAlignment="1" applyBorder="1" applyNumberFormat="1" borderId="3" fillId="0" fontId="0" numFmtId="1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NumberFormat="1" borderId="5" fillId="0" fontId="0" numFmtId="1" xfId="0">
      <alignment horizontal="center" vertical="center"/>
    </xf>
    <xf applyAlignment="1" applyBorder="1" applyNumberFormat="1" borderId="8" fillId="0" fontId="0" numFmtId="1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applyNumberFormat="1" borderId="10" fillId="0" fontId="8" numFmtId="1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applyNumberFormat="1" borderId="1" fillId="0" fontId="2" numFmtId="49" xfId="0">
      <alignment horizontal="center" vertical="center" wrapText="1"/>
    </xf>
    <xf applyAlignment="1" applyBorder="1" applyFont="1" borderId="4" fillId="0" fontId="2" numFmtId="0" xfId="0">
      <alignment horizontal="center" vertical="center"/>
    </xf>
    <xf applyAlignment="1" applyBorder="1" applyFont="1" applyNumberFormat="1" borderId="6" fillId="0" fontId="2" numFmtId="49" xfId="0">
      <alignment horizontal="center" vertical="center" wrapText="1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2" fillId="0" fontId="2" numFmtId="49" xfId="0">
      <alignment horizontal="center" vertical="center" wrapText="1"/>
    </xf>
    <xf applyAlignment="1" applyBorder="1" applyFont="1" borderId="9" fillId="0" fontId="2" numFmtId="0" xfId="0">
      <alignment horizontal="center" vertical="center"/>
    </xf>
    <xf applyAlignment="1" applyBorder="1" applyNumberFormat="1" borderId="17" fillId="0" fontId="0" numFmtId="14" xfId="0">
      <alignment horizontal="center" vertical="center"/>
    </xf>
    <xf applyAlignment="1" applyBorder="1" applyFill="1" applyFont="1" borderId="11" fillId="12" fontId="12" numFmtId="0" xfId="0">
      <alignment horizontal="center" vertical="center"/>
    </xf>
    <xf applyAlignment="1" applyBorder="1" applyFill="1" applyFont="1" borderId="11" fillId="12" fontId="10" numFmtId="0" xfId="0">
      <alignment horizontal="center" vertical="center"/>
    </xf>
    <xf applyAlignment="1" applyBorder="1" applyFill="1" applyFont="1" borderId="12" fillId="12" fontId="10" numFmtId="0" xfId="0">
      <alignment horizontal="center" vertical="center"/>
    </xf>
    <xf applyAlignment="1" applyBorder="1" applyFont="1" borderId="11" fillId="0" fontId="10" numFmtId="0" xfId="0">
      <alignment horizontal="center" vertical="center" wrapText="1"/>
    </xf>
    <xf applyAlignment="1" applyBorder="1" applyFont="1" borderId="1" fillId="0" fontId="6" numFmtId="0" xfId="0">
      <alignment horizontal="center" vertical="center"/>
    </xf>
    <xf applyAlignment="1" applyBorder="1" applyFont="1" applyNumberFormat="1" borderId="1" fillId="0" fontId="6" numFmtId="164" xfId="0">
      <alignment horizontal="center" vertical="center"/>
    </xf>
    <xf applyAlignment="1" applyBorder="1" applyFont="1" borderId="4" fillId="0" fontId="6" numFmtId="0" xfId="0">
      <alignment horizontal="center" vertical="center"/>
    </xf>
    <xf applyAlignment="1" applyBorder="1" applyFont="1" borderId="6" fillId="0" fontId="6" numFmtId="0" xfId="0">
      <alignment horizontal="center" vertical="center"/>
    </xf>
    <xf applyAlignment="1" applyBorder="1" applyFont="1" applyNumberFormat="1" borderId="6" fillId="0" fontId="6" numFmtId="164" xfId="0">
      <alignment horizontal="center" vertical="center"/>
    </xf>
    <xf applyAlignment="1" applyBorder="1" applyFont="1" borderId="7" fillId="0" fontId="6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applyNumberFormat="1" borderId="2" fillId="0" fontId="6" numFmtId="164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1" fillId="0" fontId="9" numFmtId="0" xfId="0">
      <alignment horizontal="center" vertical="center"/>
    </xf>
    <xf applyAlignment="1" applyBorder="1" applyFont="1" borderId="12" fillId="0" fontId="9" numFmtId="0" xfId="0">
      <alignment horizontal="center" vertical="center"/>
    </xf>
    <xf applyAlignment="1" applyBorder="1" applyNumberFormat="1" borderId="17" fillId="0" fontId="0" numFmtId="49" xfId="0">
      <alignment horizontal="center" vertical="center"/>
    </xf>
    <xf applyAlignment="1" applyBorder="1" applyFill="1" applyFont="1" borderId="11" fillId="8" fontId="10" numFmtId="0" xfId="0">
      <alignment horizontal="center" vertical="center" wrapText="1"/>
    </xf>
    <xf applyAlignment="1" applyBorder="1" applyFill="1" applyFont="1" borderId="14" fillId="8" fontId="10" numFmtId="0" xfId="0">
      <alignment horizontal="center" vertical="center"/>
    </xf>
    <xf applyAlignment="1" applyBorder="1" applyFill="1" applyFont="1" borderId="11" fillId="8" fontId="10" numFmtId="0" xfId="0">
      <alignment horizontal="center" vertical="center"/>
    </xf>
    <xf applyAlignment="1" applyBorder="1" applyNumberFormat="1" borderId="1" fillId="0" fontId="0" numFmtId="164" xfId="0">
      <alignment horizontal="center" vertical="center"/>
    </xf>
    <xf applyAlignment="1" applyBorder="1" applyNumberFormat="1" borderId="6" fillId="0" fontId="0" numFmtId="164" xfId="0">
      <alignment horizontal="center" vertical="center"/>
    </xf>
    <xf applyAlignment="1" applyBorder="1" applyNumberFormat="1" borderId="2" fillId="0" fontId="0" numFmtId="164" xfId="0">
      <alignment horizontal="center" vertical="center"/>
    </xf>
    <xf applyAlignment="1" applyBorder="1" applyFont="1" borderId="9" fillId="0" fontId="7" numFmtId="0" xfId="0">
      <alignment horizontal="center" vertical="center"/>
    </xf>
    <xf applyAlignment="1" applyBorder="1" applyNumberFormat="1" borderId="17" fillId="0" fontId="0" numFmtId="164" xfId="0">
      <alignment horizontal="center" vertical="center"/>
    </xf>
    <xf applyAlignment="1" applyBorder="1" applyNumberFormat="1" borderId="18" fillId="0" fontId="0" numFmtId="164" xfId="0">
      <alignment horizontal="center" vertical="center"/>
    </xf>
    <xf applyAlignment="1" applyBorder="1" applyFill="1" applyFont="1" borderId="11" fillId="8" fontId="12" numFmtId="0" xfId="0">
      <alignment horizontal="center" vertical="center"/>
    </xf>
    <xf applyAlignment="1" applyBorder="1" borderId="1" fillId="0" fontId="0" numFmtId="0" xfId="0">
      <alignment horizontal="center" vertical="center" wrapText="1"/>
    </xf>
    <xf applyAlignment="1" applyBorder="1" borderId="6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NumberFormat="1" borderId="16" fillId="0" fontId="0" numFmtId="49" xfId="0">
      <alignment horizontal="center" vertical="center"/>
    </xf>
    <xf applyAlignment="1" applyBorder="1" applyFill="1" applyFont="1" borderId="10" fillId="11" fontId="8" numFmtId="0" xfId="0">
      <alignment horizontal="center" vertical="center"/>
    </xf>
    <xf applyAlignment="1" applyBorder="1" applyFill="1" applyFont="1" borderId="12" fillId="11" fontId="8" numFmtId="0" xfId="0">
      <alignment horizontal="center" vertical="center"/>
    </xf>
    <xf applyAlignment="1" applyBorder="1" applyFill="1" applyFont="1" borderId="11" fillId="14" fontId="10" numFmtId="0" xfId="0">
      <alignment horizontal="center" vertical="center" wrapText="1"/>
    </xf>
    <xf applyAlignment="1" applyBorder="1" applyFont="1" borderId="18" fillId="0" fontId="13" numFmtId="0" xfId="0">
      <alignment horizontal="center" vertical="center"/>
    </xf>
    <xf applyAlignment="1" applyBorder="1" applyFont="1" borderId="20" fillId="0" fontId="8" numFmtId="0" xfId="0">
      <alignment horizontal="center" vertical="center"/>
    </xf>
    <xf applyAlignment="1" applyBorder="1" applyFill="1" borderId="22" fillId="11" fontId="0" numFmtId="0" xfId="0">
      <alignment horizontal="center" vertical="center"/>
    </xf>
    <xf applyAlignment="1" applyBorder="1" applyFill="1" borderId="23" fillId="10" fontId="0" numFmtId="0" xfId="0">
      <alignment horizontal="center" vertical="center"/>
    </xf>
    <xf applyAlignment="1" applyBorder="1" applyFont="1" borderId="19" fillId="0" fontId="8" numFmtId="0" xfId="0">
      <alignment horizontal="center" vertical="center"/>
    </xf>
    <xf applyAlignment="1" applyBorder="1" borderId="25" fillId="0" fontId="0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Border="1" applyFill="1" applyFont="1" borderId="10" fillId="8" fontId="8" numFmtId="0" xfId="0">
      <alignment horizontal="center" vertical="center"/>
    </xf>
    <xf applyAlignment="1" applyBorder="1" applyFill="1" applyFont="1" borderId="11" fillId="8" fontId="8" numFmtId="0" xfId="0">
      <alignment horizontal="center" vertical="center"/>
    </xf>
    <xf applyAlignment="1" applyBorder="1" applyFill="1" applyFont="1" borderId="12" fillId="8" fontId="8" numFmtId="0" xfId="0">
      <alignment horizontal="center" vertical="center"/>
    </xf>
    <xf applyAlignment="1" applyBorder="1" applyFill="1" applyFont="1" borderId="11" fillId="10" fontId="8" numFmtId="0" xfId="0">
      <alignment horizontal="center" vertical="center"/>
    </xf>
    <xf applyAlignment="1" applyBorder="1" applyFill="1" applyFont="1" borderId="10" fillId="3" fontId="10" numFmtId="0" xfId="0">
      <alignment horizontal="center" vertical="center"/>
    </xf>
    <xf applyAlignment="1" applyBorder="1" applyFill="1" applyFont="1" borderId="11" fillId="15" fontId="10" numFmtId="0" xfId="0">
      <alignment horizontal="center" vertical="center"/>
    </xf>
    <xf applyAlignment="1" applyBorder="1" applyFill="1" applyFont="1" borderId="11" fillId="4" fontId="11" numFmtId="0" xfId="1">
      <alignment horizontal="center" vertical="center"/>
    </xf>
    <xf applyAlignment="1" applyBorder="1" applyFill="1" applyFont="1" borderId="11" fillId="4" fontId="10" numFmtId="0" xfId="0">
      <alignment horizontal="center" vertical="center"/>
    </xf>
    <xf applyAlignment="1" applyBorder="1" applyFill="1" applyFont="1" borderId="12" fillId="16" fontId="14" numFmtId="0" xfId="1">
      <alignment horizontal="center" vertical="center"/>
    </xf>
    <xf applyAlignment="1" applyBorder="1" applyFill="1" applyFont="1" borderId="12" fillId="16" fontId="10" numFmtId="0" xfId="0">
      <alignment horizontal="center" vertical="center"/>
    </xf>
    <xf applyAlignment="1" applyBorder="1" applyFill="1" applyFont="1" borderId="10" fillId="8" fontId="10" numFmtId="0" xfId="0">
      <alignment horizontal="center" vertical="center"/>
    </xf>
    <xf applyAlignment="1" applyBorder="1" applyFont="1" borderId="28" fillId="0" fontId="10" numFmtId="0" xfId="0">
      <alignment horizontal="center" vertical="center"/>
    </xf>
    <xf applyAlignment="1" applyBorder="1" applyFill="1" applyFont="1" borderId="19" fillId="8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/>
    </xf>
    <xf applyBorder="1" applyFill="1" applyFont="1" borderId="12" fillId="8" fontId="8" numFmtId="0" xfId="0"/>
    <xf applyAlignment="1" applyBorder="1" applyFill="1" applyFont="1" borderId="15" fillId="8" fontId="8" numFmtId="0" xfId="0">
      <alignment horizontal="center" vertical="center"/>
    </xf>
    <xf applyAlignment="1" applyBorder="1" applyFill="1" applyFont="1" borderId="13" fillId="8" fontId="10" numFmtId="0" xfId="0">
      <alignment horizontal="center" vertical="center"/>
    </xf>
    <xf applyAlignment="1" applyBorder="1" borderId="2" fillId="0" fontId="0" numFmtId="0" xfId="0">
      <alignment horizontal="center"/>
    </xf>
    <xf applyAlignment="1" applyBorder="1" applyFill="1" applyFont="1" borderId="2" fillId="2" fontId="6" numFmtId="0" xfId="0">
      <alignment horizontal="center" vertical="center"/>
    </xf>
    <xf applyAlignment="1" applyBorder="1" applyFill="1" applyFont="1" borderId="9" fillId="2" fontId="6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applyFont="1" borderId="1" fillId="2" fontId="6" numFmtId="0" xfId="0">
      <alignment horizontal="center" vertical="center"/>
    </xf>
    <xf applyAlignment="1" applyBorder="1" applyFill="1" applyFont="1" borderId="4" fillId="2" fontId="6" numFmtId="0" xfId="0">
      <alignment horizontal="center" vertical="center"/>
    </xf>
    <xf applyAlignment="1" applyBorder="1" borderId="6" fillId="0" fontId="0" numFmtId="0" xfId="0">
      <alignment horizontal="center"/>
    </xf>
    <xf applyAlignment="1" applyBorder="1" applyFill="1" applyFont="1" borderId="6" fillId="2" fontId="6" numFmtId="0" xfId="0">
      <alignment horizontal="center" vertical="center"/>
    </xf>
    <xf applyAlignment="1" applyBorder="1" borderId="7" fillId="0" fontId="0" numFmtId="0" xfId="0">
      <alignment horizontal="center"/>
    </xf>
    <xf applyAlignment="1" applyBorder="1" applyFill="1" applyFont="1" borderId="12" fillId="10" fontId="8" numFmtId="0" xfId="0">
      <alignment horizontal="center" vertical="center"/>
    </xf>
    <xf applyAlignment="1" applyBorder="1" applyFill="1" applyFont="1" borderId="2" fillId="14" fontId="2" numFmtId="0" xfId="0">
      <alignment horizontal="center" vertical="center"/>
    </xf>
    <xf applyAlignment="1" applyBorder="1" applyFill="1" applyFont="1" borderId="11" fillId="8" fontId="9" numFmtId="0" xfId="0">
      <alignment horizontal="center" vertical="center"/>
    </xf>
    <xf applyAlignment="1" applyBorder="1" applyFill="1" applyFont="1" applyNumberFormat="1" borderId="11" fillId="10" fontId="10" numFmtId="49" xfId="0">
      <alignment horizontal="center" vertical="center"/>
    </xf>
    <xf applyAlignment="1" applyBorder="1" applyFill="1" applyFont="1" borderId="12" fillId="10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 wrapText="1"/>
    </xf>
    <xf applyAlignment="1" applyBorder="1" applyFill="1" applyFont="1" borderId="10" fillId="8" fontId="10" numFmtId="0" xfId="0">
      <alignment horizontal="center" vertical="center" wrapText="1"/>
    </xf>
    <xf applyAlignment="1" applyBorder="1" applyFill="1" applyFont="1" borderId="11" fillId="14" fontId="10" numFmtId="0" xfId="0">
      <alignment horizontal="center" vertical="center"/>
    </xf>
    <xf applyAlignment="1" applyBorder="1" applyFill="1" applyFont="1" borderId="10" fillId="9" fontId="10" numFmtId="0" xfId="0">
      <alignment horizontal="center" vertical="center"/>
    </xf>
    <xf applyAlignment="1" applyBorder="1" applyFill="1" applyFont="1" borderId="11" fillId="9" fontId="10" numFmtId="0" xfId="0">
      <alignment horizontal="center" vertical="center"/>
    </xf>
    <xf applyAlignment="1" applyBorder="1" applyFill="1" applyFont="1" borderId="11" fillId="9" fontId="8" numFmtId="0" xfId="0">
      <alignment horizontal="center" vertical="center"/>
    </xf>
    <xf applyAlignment="1" applyBorder="1" applyNumberFormat="1" borderId="2" fillId="0" fontId="0" numFmtId="49" xfId="0">
      <alignment horizontal="center" vertical="center"/>
    </xf>
    <xf applyAlignment="1" applyBorder="1" applyFont="1" borderId="2" fillId="0" fontId="15" numFmtId="0" xfId="0">
      <alignment horizontal="center" vertical="center"/>
    </xf>
    <xf applyAlignment="1" applyBorder="1" applyNumberFormat="1" borderId="1" fillId="0" fontId="0" numFmtId="49" xfId="0">
      <alignment horizontal="center" vertical="center"/>
    </xf>
    <xf applyAlignment="1" applyBorder="1" applyFont="1" borderId="1" fillId="0" fontId="15" numFmtId="0" xfId="0">
      <alignment horizontal="center" vertical="center"/>
    </xf>
    <xf applyAlignment="1" applyBorder="1" applyNumberFormat="1" borderId="6" fillId="0" fontId="0" numFmtId="49" xfId="0">
      <alignment horizontal="center" vertical="center"/>
    </xf>
    <xf applyAlignment="1" applyBorder="1" applyFont="1" borderId="6" fillId="0" fontId="15" numFmtId="0" xfId="0">
      <alignment horizontal="center" vertical="center"/>
    </xf>
    <xf applyAlignment="1" applyBorder="1" applyFont="1" borderId="1" fillId="0" fontId="16" numFmtId="0" xfId="0">
      <alignment horizontal="center" vertical="center"/>
    </xf>
    <xf applyAlignment="1" applyBorder="1" applyFill="1" applyFont="1" borderId="1" fillId="8" fontId="16" numFmtId="0" xfId="0">
      <alignment horizontal="center" vertical="center"/>
    </xf>
    <xf applyFont="1" borderId="0" fillId="0" fontId="17" numFmtId="0" xfId="0"/>
    <xf applyAlignment="1" applyBorder="1" applyFont="1" borderId="1" fillId="0" fontId="17" numFmtId="0" xfId="0">
      <alignment horizontal="center" vertical="center"/>
    </xf>
    <xf applyAlignment="1" applyBorder="1" applyFont="1" borderId="1" fillId="0" fontId="18" numFmtId="0" xfId="0">
      <alignment horizontal="center" vertical="center"/>
    </xf>
    <xf applyAlignment="1" applyBorder="1" applyFill="1" borderId="23" fillId="8" fontId="0" numFmtId="0" xfId="0">
      <alignment horizontal="center" vertical="center"/>
    </xf>
    <xf applyBorder="1" borderId="24" fillId="0" fontId="0" numFmtId="0" xfId="0"/>
    <xf applyAlignment="1" applyBorder="1" borderId="27" fillId="0" fontId="0" numFmtId="0" xfId="0">
      <alignment horizontal="center" vertical="center"/>
    </xf>
    <xf applyBorder="1" borderId="29" fillId="0" fontId="0" numFmtId="0" xfId="0"/>
    <xf applyBorder="1" borderId="30" fillId="0" fontId="0" numFmtId="0" xfId="0"/>
    <xf applyBorder="1" borderId="31" fillId="0" fontId="0" numFmtId="0" xfId="0"/>
    <xf applyAlignment="1" applyBorder="1" applyFont="1" borderId="21" fillId="0" fontId="8" numFmtId="0" xfId="0">
      <alignment horizontal="center" vertical="center"/>
    </xf>
    <xf applyAlignment="1" applyBorder="1" applyFill="1" applyFont="1" borderId="19" fillId="11" fontId="8" numFmtId="0" xfId="0">
      <alignment horizontal="center" vertical="center"/>
    </xf>
    <xf applyAlignment="1" applyBorder="1" borderId="32" fillId="0" fontId="0" numFmtId="0" xfId="0">
      <alignment horizontal="center" vertical="center"/>
    </xf>
    <xf applyAlignment="1" applyBorder="1" applyFill="1" applyFont="1" borderId="2" fillId="6" fontId="5" numFmtId="0" xfId="0">
      <alignment horizontal="center" vertical="center"/>
    </xf>
    <xf applyAlignment="1" applyBorder="1" applyFill="1" applyFont="1" borderId="2" fillId="6" fontId="5" numFmtId="0" xfId="0">
      <alignment horizontal="center" vertical="center" wrapText="1"/>
    </xf>
    <xf applyAlignment="1" applyBorder="1" applyFill="1" applyFont="1" borderId="9" fillId="6" fontId="5" numFmtId="0" xfId="0">
      <alignment horizontal="center" vertical="center"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theme/theme1.xml" Type="http://schemas.openxmlformats.org/officeDocument/2006/relationships/theme"/><Relationship Id="rId62" Target="styles.xml" Type="http://schemas.openxmlformats.org/officeDocument/2006/relationships/styles"/><Relationship Id="rId63" Target="sharedStrings.xml" Type="http://schemas.openxmlformats.org/officeDocument/2006/relationships/sharedStrings"/><Relationship Id="rId64" Target="calcChain.xml" Type="http://schemas.openxmlformats.org/officeDocument/2006/relationships/calcChain"/><Relationship Id="rId65" Target="../customXml/item1.xml" Type="http://schemas.openxmlformats.org/officeDocument/2006/relationships/customXml"/><Relationship Id="rId66" Target="../customXml/item2.xml" Type="http://schemas.openxmlformats.org/officeDocument/2006/relationships/customXml"/><Relationship Id="rId67" Target="../customXml/item3.xml" Type="http://schemas.openxmlformats.org/officeDocument/2006/relationships/customXml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musyarustb2@outlook.com" TargetMode="External" Type="http://schemas.openxmlformats.org/officeDocument/2006/relationships/hyperlink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B1:E6"/>
  <sheetViews>
    <sheetView workbookViewId="0">
      <selection activeCell="E19" sqref="E19"/>
    </sheetView>
  </sheetViews>
  <sheetFormatPr defaultRowHeight="14.4" x14ac:dyDescent="0.3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 x14ac:dyDescent="0.35"/>
    <row ht="15" r="2" spans="2:4" thickBot="1" x14ac:dyDescent="0.35">
      <c r="B2" s="107" t="s">
        <v>0</v>
      </c>
      <c r="C2" s="110" t="s">
        <v>1</v>
      </c>
      <c r="D2" s="167" t="s">
        <v>2</v>
      </c>
    </row>
    <row r="3" spans="2:4" x14ac:dyDescent="0.3">
      <c r="B3" s="108"/>
      <c r="C3" s="111" t="s">
        <v>3</v>
      </c>
      <c r="D3" s="166" t="s">
        <v>4</v>
      </c>
    </row>
    <row r="4" spans="2:4" x14ac:dyDescent="0.3">
      <c r="B4" s="109"/>
      <c r="C4" s="112" t="s">
        <v>5</v>
      </c>
      <c r="D4" s="164" t="s">
        <v>6</v>
      </c>
    </row>
    <row r="5" spans="2:4" x14ac:dyDescent="0.3">
      <c r="B5" s="161"/>
      <c r="C5" s="112" t="s">
        <v>7</v>
      </c>
      <c r="D5" s="164" t="s">
        <v>8</v>
      </c>
    </row>
    <row ht="15" r="6" spans="2:4" thickBot="1" x14ac:dyDescent="0.35">
      <c r="B6" s="162"/>
      <c r="C6" s="163" t="s">
        <v>9</v>
      </c>
      <c r="D6" s="165" t="s">
        <v>10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dimension ref="A1:E4"/>
  <sheetViews>
    <sheetView workbookViewId="0">
      <selection activeCell="C8" sqref="C8"/>
    </sheetView>
  </sheetViews>
  <sheetFormatPr defaultRowHeight="14.4" x14ac:dyDescent="0.3"/>
  <cols>
    <col min="1" max="1" bestFit="true" customWidth="true" width="3.44140625" collapsed="true"/>
    <col min="2" max="2" customWidth="true" width="51.6640625" collapsed="true"/>
    <col min="3" max="3" bestFit="true" customWidth="true" width="34.44140625" collapsed="true"/>
    <col min="4" max="4" bestFit="true" customWidth="true" width="37.33203125" collapsed="true"/>
  </cols>
  <sheetData>
    <row ht="15" r="1" spans="1:4" thickBot="1" x14ac:dyDescent="0.35">
      <c r="A1" s="11" t="s">
        <v>33</v>
      </c>
      <c r="B1" s="44" t="s">
        <v>89</v>
      </c>
      <c r="C1" s="45" t="s">
        <v>90</v>
      </c>
      <c r="D1" s="46" t="s">
        <v>91</v>
      </c>
    </row>
    <row r="2" spans="1:4" x14ac:dyDescent="0.3">
      <c r="A2" s="8">
        <v>1</v>
      </c>
      <c r="B2" s="170" t="str">
        <f>AutoIncrement!$C$2&amp;"scenario1320230614011"</f>
        <v>TB8scenario1320230614011</v>
      </c>
      <c r="C2" s="171" t="str">
        <f>"PK-CUS-"&amp;AutoIncrement!$C$2&amp;"-scenario13-20230604-001"</f>
        <v>PK-CUS-TB8-scenario13-20230604-001</v>
      </c>
      <c r="D2" s="172" t="str">
        <f>"CNTW-SUP-"&amp;AutoIncrement!$C$2&amp;"-scenario13-20230604-001"</f>
        <v>CNTW-SUP-TB8-scenario13-20230604-001</v>
      </c>
    </row>
    <row r="3" spans="1:4" x14ac:dyDescent="0.3">
      <c r="A3" s="9">
        <v>2</v>
      </c>
      <c r="B3" s="170" t="str">
        <f>AutoIncrement!$C$2&amp;"scenario1320230614012"</f>
        <v>TB8scenario1320230614012</v>
      </c>
      <c r="C3" s="171" t="str">
        <f>"PK-CUS-"&amp;AutoIncrement!$C$2&amp;"-scenario13-20230604-002"</f>
        <v>PK-CUS-TB8-scenario13-20230604-002</v>
      </c>
      <c r="D3" s="172" t="str">
        <f>"CNTW-SUP-"&amp;AutoIncrement!$C$2&amp;"-scenario13-20230604-002"</f>
        <v>CNTW-SUP-TB8-scenario13-20230604-002</v>
      </c>
    </row>
    <row ht="15" r="4" spans="1:4" thickBot="1" x14ac:dyDescent="0.35">
      <c r="A4" s="10">
        <v>3</v>
      </c>
      <c r="B4" s="170" t="str">
        <f>AutoIncrement!$C$2&amp;"scenario1320230614013"</f>
        <v>TB8scenario1320230614013</v>
      </c>
      <c r="C4" s="171" t="str">
        <f>"PK-CUS-"&amp;AutoIncrement!$C$2&amp;"-scenario13-20230604-003"</f>
        <v>PK-CUS-TB8-scenario13-20230604-003</v>
      </c>
      <c r="D4" s="172" t="str">
        <f>"CNTW-SUP-"&amp;AutoIncrement!$C$2&amp;"-scenario13-20230604-003"</f>
        <v>CNTW-SUP-TB8-scenario13-20230604-003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dimension ref="A1:Y2"/>
  <sheetViews>
    <sheetView tabSelected="1" topLeftCell="I1" workbookViewId="0" zoomScale="115" zoomScaleNormal="115">
      <selection activeCell="M2" sqref="M2"/>
    </sheetView>
  </sheetViews>
  <sheetFormatPr defaultRowHeight="14.4" x14ac:dyDescent="0.3"/>
  <cols>
    <col min="1" max="1" bestFit="true" customWidth="true" width="3.6640625" collapsed="true"/>
    <col min="2" max="2" bestFit="true" customWidth="true" width="25.6640625" collapsed="true"/>
    <col min="3" max="3" bestFit="true" customWidth="true" width="28.33203125" collapsed="true"/>
    <col min="4" max="4" bestFit="true" customWidth="true" width="13.44140625" collapsed="true"/>
    <col min="5" max="5" bestFit="true" customWidth="true" width="16.5546875" collapsed="true"/>
    <col min="6" max="6" bestFit="true" customWidth="true" width="16.6640625" collapsed="true"/>
    <col min="7" max="7" bestFit="true" customWidth="true" width="16.33203125" collapsed="true"/>
    <col min="8" max="8" bestFit="true" customWidth="true" width="23.44140625" collapsed="true"/>
    <col min="9" max="9" bestFit="true" customWidth="true" width="10.109375" collapsed="true"/>
    <col min="10" max="10" bestFit="true" customWidth="true" width="23.33203125" collapsed="true"/>
    <col min="11" max="11" bestFit="true" customWidth="true" width="26.33203125" collapsed="true"/>
    <col min="12" max="12" bestFit="true" customWidth="true" width="27.33203125" collapsed="true"/>
    <col min="13" max="13" customWidth="true" width="68.44140625" collapsed="true"/>
    <col min="14" max="14" bestFit="true" customWidth="true" width="9.88671875" collapsed="true"/>
    <col min="15" max="15" bestFit="true" customWidth="true" width="14.88671875" collapsed="true"/>
    <col min="16" max="16" bestFit="true" customWidth="true" width="44.88671875" collapsed="true"/>
    <col min="17" max="17" bestFit="true" customWidth="true" width="23.44140625" collapsed="true"/>
    <col min="18" max="18" bestFit="true" customWidth="true" width="17.33203125" collapsed="true"/>
    <col min="19" max="19" bestFit="true" customWidth="true" width="27.33203125" collapsed="true"/>
    <col min="20" max="20" bestFit="true" customWidth="true" width="21.0" collapsed="true"/>
    <col min="21" max="21" bestFit="true" customWidth="true" width="17.6640625" collapsed="true"/>
    <col min="22" max="22" bestFit="true" customWidth="true" width="15.44140625" collapsed="true"/>
    <col min="23" max="23" bestFit="true" customWidth="true" width="16.0" collapsed="true"/>
    <col min="24" max="24" bestFit="true" customWidth="true" width="27.109375" collapsed="true"/>
  </cols>
  <sheetData>
    <row ht="15" r="1" spans="1:24" thickBot="1" x14ac:dyDescent="0.35">
      <c r="A1" s="11" t="s">
        <v>33</v>
      </c>
      <c r="B1" s="116" t="s">
        <v>92</v>
      </c>
      <c r="C1" s="114" t="s">
        <v>93</v>
      </c>
      <c r="D1" s="12" t="s">
        <v>94</v>
      </c>
      <c r="E1" s="12" t="s">
        <v>95</v>
      </c>
      <c r="F1" s="12" t="s">
        <v>96</v>
      </c>
      <c r="G1" s="12" t="s">
        <v>97</v>
      </c>
      <c r="H1" s="12" t="s">
        <v>98</v>
      </c>
      <c r="I1" s="12" t="s">
        <v>99</v>
      </c>
      <c r="J1" s="12" t="s">
        <v>100</v>
      </c>
      <c r="K1" s="114" t="s">
        <v>13</v>
      </c>
      <c r="L1" s="114" t="s">
        <v>101</v>
      </c>
      <c r="M1" s="44" t="s">
        <v>102</v>
      </c>
      <c r="N1" s="12" t="s">
        <v>103</v>
      </c>
      <c r="O1" s="12" t="s">
        <v>104</v>
      </c>
      <c r="P1" s="114" t="s">
        <v>39</v>
      </c>
      <c r="Q1" s="114" t="s">
        <v>105</v>
      </c>
      <c r="R1" s="12" t="s">
        <v>106</v>
      </c>
      <c r="S1" s="12" t="s">
        <v>107</v>
      </c>
      <c r="T1" s="12" t="s">
        <v>108</v>
      </c>
      <c r="U1" s="12" t="s">
        <v>109</v>
      </c>
      <c r="V1" s="12" t="s">
        <v>110</v>
      </c>
      <c r="W1" s="12" t="s">
        <v>111</v>
      </c>
      <c r="X1" s="48" t="s">
        <v>112</v>
      </c>
    </row>
    <row ht="15" r="2" spans="1:24" thickBot="1" x14ac:dyDescent="0.35">
      <c r="A2" s="31">
        <v>1</v>
      </c>
      <c r="B2" t="s">
        <v>303</v>
      </c>
      <c r="C2" s="23" t="str">
        <f>"CNTWSUP-PKCUS-"&amp;'TC35'!K2&amp;"-0"&amp;AutoIncrement!A2</f>
        <v>CNTWSUP-PKCUS-TB8-008</v>
      </c>
      <c r="D2" s="23" t="s">
        <v>114</v>
      </c>
      <c r="E2" s="23" t="s">
        <v>115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TB8</v>
      </c>
      <c r="L2" s="23" t="str">
        <f>"CD-05-"&amp;K2&amp;AutoIncrement!A2</f>
        <v>CD-05-TB808</v>
      </c>
      <c r="M2" s="23" t="str">
        <f>"TB60BL"&amp;AutoIncrement!$B$2&amp;"(T/T REMITTANCE AT 60 DAYS FROM THE END OF B/L MONTH)"</f>
        <v>TB60BL8(T/T REMITTANCE AT 60 DAYS FROM THE END OF B/L MONTH)</v>
      </c>
      <c r="N2" s="23" t="s">
        <v>116</v>
      </c>
      <c r="O2" s="23" t="s">
        <v>117</v>
      </c>
      <c r="P2" s="23" t="str">
        <f>'TC033'!A2&amp;"("&amp;'TC033'!A2&amp;")"</f>
        <v>CNTWSUP-PKCUS TB8(CNTWSUP-PKCUS TB8)</v>
      </c>
      <c r="Q2" s="23" t="str">
        <f>"RD-05-"&amp;K2&amp;AutoIncrement!A2</f>
        <v>RD-05-TB808</v>
      </c>
      <c r="R2" s="23" t="s">
        <v>118</v>
      </c>
      <c r="S2" s="23" t="s">
        <v>67</v>
      </c>
      <c r="T2" s="23" t="s">
        <v>68</v>
      </c>
      <c r="U2" s="23" t="s">
        <v>119</v>
      </c>
      <c r="V2" s="23" t="s">
        <v>120</v>
      </c>
      <c r="W2" s="23" t="s">
        <v>121</v>
      </c>
      <c r="X2" t="s">
        <v>304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I4"/>
  <sheetViews>
    <sheetView workbookViewId="0">
      <selection activeCell="E20" sqref="E20"/>
    </sheetView>
  </sheetViews>
  <sheetFormatPr defaultRowHeight="14.4" x14ac:dyDescent="0.3"/>
  <cols>
    <col min="1" max="2" bestFit="true" customWidth="true" width="24.33203125" collapsed="true"/>
    <col min="3" max="3" bestFit="true" customWidth="true" width="33.33203125" collapsed="true"/>
    <col min="4" max="4" bestFit="true" customWidth="true" width="14.33203125" collapsed="true"/>
    <col min="5" max="5" bestFit="true" customWidth="true" width="23.33203125" collapsed="true"/>
    <col min="6" max="6" bestFit="true" customWidth="true" width="10.33203125" collapsed="true"/>
    <col min="7" max="7" bestFit="true" customWidth="true" width="14.33203125" collapsed="true"/>
    <col min="8" max="8" bestFit="true" customWidth="true" width="18.109375" collapsed="true"/>
  </cols>
  <sheetData>
    <row ht="15" r="1" spans="1:8" thickBot="1" x14ac:dyDescent="0.35">
      <c r="A1" s="123" t="s">
        <v>123</v>
      </c>
      <c r="B1" s="91" t="s">
        <v>124</v>
      </c>
      <c r="C1" s="91" t="s">
        <v>125</v>
      </c>
      <c r="D1" s="49" t="s">
        <v>126</v>
      </c>
      <c r="E1" s="91" t="s">
        <v>127</v>
      </c>
      <c r="F1" s="49" t="s">
        <v>128</v>
      </c>
      <c r="G1" s="124" t="s">
        <v>129</v>
      </c>
      <c r="H1" s="125" t="s">
        <v>130</v>
      </c>
    </row>
    <row customHeight="1" ht="19.5" r="2" spans="1:8" x14ac:dyDescent="0.3">
      <c r="A2" s="65" t="str">
        <f>'TC35'!X2</f>
        <v>CR-PK-CUS-POC-2310028</v>
      </c>
      <c r="B2" s="56" t="str">
        <f>'TC35-Contract Parts Info'!B2</f>
        <v>TB8scenario1320230614011</v>
      </c>
      <c r="C2" s="56" t="str">
        <f>'TC35-Contract Parts Info'!C2</f>
        <v>PK-CUS-TB8-scenario13-20230604-001</v>
      </c>
      <c r="D2" s="57" t="s">
        <v>67</v>
      </c>
      <c r="E2" s="57" t="str">
        <f>'TC35'!C2</f>
        <v>CNTWSUP-PKCUS-TB8-008</v>
      </c>
      <c r="F2" s="57" t="s">
        <v>117</v>
      </c>
      <c r="G2" s="57" t="s">
        <v>67</v>
      </c>
      <c r="H2" s="71" t="str">
        <f>'TC033'!$A$2</f>
        <v>CNTWSUP-PKCUS TB8</v>
      </c>
    </row>
    <row customHeight="1" ht="27" r="3" spans="1:8" x14ac:dyDescent="0.3">
      <c r="A3" s="65" t="str">
        <f>'TC35'!X2</f>
        <v>CR-PK-CUS-POC-2310028</v>
      </c>
      <c r="B3" s="52" t="str">
        <f>'TC35-Contract Parts Info'!B3</f>
        <v>TB8scenario1320230614012</v>
      </c>
      <c r="C3" s="52" t="str">
        <f>'TC35-Contract Parts Info'!C3</f>
        <v>PK-CUS-TB8-scenario13-20230604-002</v>
      </c>
      <c r="D3" s="51" t="s">
        <v>67</v>
      </c>
      <c r="E3" s="51" t="str">
        <f>'TC35'!C2</f>
        <v>CNTWSUP-PKCUS-TB8-008</v>
      </c>
      <c r="F3" s="51" t="s">
        <v>117</v>
      </c>
      <c r="G3" s="51" t="s">
        <v>67</v>
      </c>
      <c r="H3" s="67" t="str">
        <f>'TC033'!$A$2</f>
        <v>CNTWSUP-PKCUS TB8</v>
      </c>
    </row>
    <row customHeight="1" ht="30" r="4" spans="1:8" thickBot="1" x14ac:dyDescent="0.35">
      <c r="A4" s="34" t="str">
        <f>'TC35'!X2</f>
        <v>CR-PK-CUS-POC-2310028</v>
      </c>
      <c r="B4" s="53" t="str">
        <f>'TC35-Contract Parts Info'!B4</f>
        <v>TB8scenario1320230614013</v>
      </c>
      <c r="C4" s="53" t="str">
        <f>'TC35-Contract Parts Info'!C4</f>
        <v>PK-CUS-TB8-scenario13-20230604-003</v>
      </c>
      <c r="D4" s="35" t="s">
        <v>67</v>
      </c>
      <c r="E4" s="35" t="str">
        <f>'TC35'!C2</f>
        <v>CNTWSUP-PKCUS-TB8-008</v>
      </c>
      <c r="F4" s="35" t="s">
        <v>117</v>
      </c>
      <c r="G4" s="35" t="s">
        <v>67</v>
      </c>
      <c r="H4" s="36" t="str">
        <f>'TC033'!$A$2</f>
        <v>CNTWSUP-PKCUS TB8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I4"/>
  <sheetViews>
    <sheetView workbookViewId="0" zoomScaleNormal="100">
      <selection activeCell="D15" sqref="D15"/>
    </sheetView>
  </sheetViews>
  <sheetFormatPr defaultRowHeight="14.4" x14ac:dyDescent="0.3"/>
  <cols>
    <col min="1" max="1" customWidth="true" width="28.6640625" collapsed="true"/>
    <col min="2" max="2" bestFit="true" customWidth="true" width="28.44140625" collapsed="true"/>
    <col min="3" max="3" bestFit="true" customWidth="true" width="45.0" collapsed="true"/>
    <col min="4" max="4" bestFit="true" customWidth="true" width="14.88671875" collapsed="true"/>
    <col min="5" max="5" bestFit="true" customWidth="true" width="29.5546875" collapsed="true"/>
    <col min="6" max="6" bestFit="true" customWidth="true" width="14.0" collapsed="true"/>
    <col min="7" max="7" bestFit="true" customWidth="true" width="18.44140625" collapsed="true"/>
    <col min="8" max="8" bestFit="true" customWidth="true" width="22.6640625" collapsed="true"/>
  </cols>
  <sheetData>
    <row ht="15" r="1" spans="1:8" thickBot="1" x14ac:dyDescent="0.35">
      <c r="A1" s="123" t="s">
        <v>123</v>
      </c>
      <c r="B1" s="91" t="s">
        <v>124</v>
      </c>
      <c r="C1" s="91" t="s">
        <v>131</v>
      </c>
      <c r="D1" s="49" t="s">
        <v>132</v>
      </c>
      <c r="E1" s="91" t="s">
        <v>127</v>
      </c>
      <c r="F1" s="49" t="s">
        <v>128</v>
      </c>
      <c r="G1" s="49" t="s">
        <v>133</v>
      </c>
      <c r="H1" s="126" t="s">
        <v>130</v>
      </c>
    </row>
    <row customHeight="1" ht="12" r="2" spans="1:8" x14ac:dyDescent="0.3">
      <c r="A2" s="69" t="str">
        <f>'TC35'!X2</f>
        <v>CR-PK-CUS-POC-2310028</v>
      </c>
      <c r="B2" s="56" t="str">
        <f>'TC35-Contract Parts Info'!B2</f>
        <v>TB8scenario1320230614011</v>
      </c>
      <c r="C2" s="56" t="str">
        <f>'TC35-Contract Parts Info'!D2</f>
        <v>CNTW-SUP-TB8-scenario13-20230604-001</v>
      </c>
      <c r="D2" s="57" t="s">
        <v>68</v>
      </c>
      <c r="E2" s="57" t="str">
        <f>'TC35'!C2</f>
        <v>CNTWSUP-PKCUS-TB8-008</v>
      </c>
      <c r="F2" s="57" t="s">
        <v>117</v>
      </c>
      <c r="G2" s="57" t="s">
        <v>68</v>
      </c>
      <c r="H2" s="71" t="str">
        <f>'TC033'!$A$2</f>
        <v>CNTWSUP-PKCUS TB8</v>
      </c>
    </row>
    <row r="3" spans="1:8" x14ac:dyDescent="0.3">
      <c r="A3" s="65" t="str">
        <f>'TC35'!X2</f>
        <v>CR-PK-CUS-POC-2310028</v>
      </c>
      <c r="B3" s="52" t="str">
        <f>'TC35-Contract Parts Info'!B3</f>
        <v>TB8scenario1320230614012</v>
      </c>
      <c r="C3" s="52" t="str">
        <f>'TC35-Contract Parts Info'!D3</f>
        <v>CNTW-SUP-TB8-scenario13-20230604-002</v>
      </c>
      <c r="D3" s="51" t="s">
        <v>68</v>
      </c>
      <c r="E3" s="51" t="str">
        <f>'TC35'!C2</f>
        <v>CNTWSUP-PKCUS-TB8-008</v>
      </c>
      <c r="F3" s="51" t="s">
        <v>117</v>
      </c>
      <c r="G3" s="51" t="s">
        <v>68</v>
      </c>
      <c r="H3" s="67" t="str">
        <f>'TC033'!$A$2</f>
        <v>CNTWSUP-PKCUS TB8</v>
      </c>
    </row>
    <row customHeight="1" ht="16.5" r="4" spans="1:8" thickBot="1" x14ac:dyDescent="0.35">
      <c r="A4" s="34" t="str">
        <f>'TC35'!X2</f>
        <v>CR-PK-CUS-POC-2310028</v>
      </c>
      <c r="B4" s="53" t="str">
        <f>'TC35-Contract Parts Info'!B4</f>
        <v>TB8scenario1320230614013</v>
      </c>
      <c r="C4" s="53" t="str">
        <f>'TC35-Contract Parts Info'!D4</f>
        <v>CNTW-SUP-TB8-scenario13-20230604-003</v>
      </c>
      <c r="D4" s="35" t="s">
        <v>68</v>
      </c>
      <c r="E4" s="35" t="str">
        <f>'TC35'!C2</f>
        <v>CNTWSUP-PKCUS-TB8-008</v>
      </c>
      <c r="F4" s="35" t="s">
        <v>117</v>
      </c>
      <c r="G4" s="35" t="s">
        <v>68</v>
      </c>
      <c r="H4" s="36" t="str">
        <f>'TC033'!$A$2</f>
        <v>CNTWSUP-PKCUS TB8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G2"/>
  <sheetViews>
    <sheetView workbookViewId="0" zoomScale="85" zoomScaleNormal="85">
      <selection activeCell="F16" sqref="F16"/>
    </sheetView>
  </sheetViews>
  <sheetFormatPr defaultRowHeight="14.4" x14ac:dyDescent="0.3"/>
  <cols>
    <col min="1" max="1" bestFit="true" customWidth="true" width="14.6640625" collapsed="true"/>
    <col min="2" max="2" bestFit="true" customWidth="true" width="19.44140625" collapsed="true"/>
    <col min="3" max="3" bestFit="true" customWidth="true" width="39.44140625" collapsed="true"/>
    <col min="4" max="4" bestFit="true" customWidth="true" width="14.0" collapsed="true"/>
    <col min="5" max="5" bestFit="true" customWidth="true" width="11.88671875" collapsed="true"/>
    <col min="6" max="6" bestFit="true" customWidth="true" width="23.6640625" collapsed="true"/>
  </cols>
  <sheetData>
    <row ht="15" r="1" spans="1:6" thickBot="1" x14ac:dyDescent="0.35">
      <c r="A1" s="40" t="s">
        <v>134</v>
      </c>
      <c r="B1" s="49" t="s">
        <v>135</v>
      </c>
      <c r="C1" s="91" t="s">
        <v>136</v>
      </c>
      <c r="D1" s="49" t="s">
        <v>137</v>
      </c>
      <c r="E1" s="49" t="s">
        <v>138</v>
      </c>
      <c r="F1" s="126" t="s">
        <v>139</v>
      </c>
    </row>
    <row ht="15" r="2" spans="1:6" thickBot="1" x14ac:dyDescent="0.35">
      <c r="A2" s="37" t="s">
        <v>67</v>
      </c>
      <c r="B2" s="38" t="s">
        <v>140</v>
      </c>
      <c r="C2" s="38" t="str">
        <f>"Cargo Status Setting for PK-CUS-POC-"&amp;'TC35'!K2&amp;"-"&amp;AutoIncrement!A2</f>
        <v>Cargo Status Setting for PK-CUS-POC-TB8-08</v>
      </c>
      <c r="D2" s="38" t="s">
        <v>68</v>
      </c>
      <c r="E2" s="38" t="s">
        <v>141</v>
      </c>
      <c r="F2" s="39" t="str">
        <f>'TC35'!C2</f>
        <v>CNTWSUP-PKCUS-TB8-008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E4"/>
  <sheetViews>
    <sheetView workbookViewId="0">
      <selection activeCell="G13" sqref="G13:G14"/>
    </sheetView>
  </sheetViews>
  <sheetFormatPr defaultRowHeight="14.4" x14ac:dyDescent="0.3"/>
  <cols>
    <col min="1" max="1" bestFit="true" customWidth="true" style="1" width="3.44140625" collapsed="true"/>
    <col min="2" max="2" bestFit="true" customWidth="true" width="4.6640625" collapsed="true"/>
    <col min="3" max="3" bestFit="true" customWidth="true" width="12.33203125" collapsed="true"/>
    <col min="4" max="4" bestFit="true" customWidth="true" width="18.33203125" collapsed="true"/>
  </cols>
  <sheetData>
    <row ht="15" r="1" spans="1:4" thickBot="1" x14ac:dyDescent="0.35">
      <c r="A1" s="64" t="s">
        <v>33</v>
      </c>
      <c r="B1" s="12" t="s">
        <v>114</v>
      </c>
      <c r="C1" s="12" t="s">
        <v>142</v>
      </c>
      <c r="D1" s="13" t="s">
        <v>143</v>
      </c>
    </row>
    <row r="2" spans="1:4" x14ac:dyDescent="0.3">
      <c r="A2" s="61">
        <v>1</v>
      </c>
      <c r="B2" s="62">
        <v>100</v>
      </c>
      <c r="C2" s="62">
        <v>200</v>
      </c>
      <c r="D2" s="63">
        <v>100</v>
      </c>
    </row>
    <row r="3" spans="1:4" x14ac:dyDescent="0.3">
      <c r="A3" s="58">
        <v>2</v>
      </c>
      <c r="B3" s="28">
        <v>100</v>
      </c>
      <c r="C3" s="28">
        <v>200</v>
      </c>
      <c r="D3" s="59">
        <v>100</v>
      </c>
    </row>
    <row ht="15" r="4" spans="1:4" thickBot="1" x14ac:dyDescent="0.35">
      <c r="A4" s="60">
        <v>3</v>
      </c>
      <c r="B4" s="29">
        <v>100</v>
      </c>
      <c r="C4" s="29">
        <v>200</v>
      </c>
      <c r="D4" s="30">
        <v>100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workbookViewId="0" zoomScale="70" zoomScaleNormal="70">
      <selection activeCell="Q30" sqref="Q30"/>
    </sheetView>
  </sheetViews>
  <sheetFormatPr defaultRowHeight="14.4" x14ac:dyDescent="0.3"/>
  <cols>
    <col min="2" max="2" bestFit="true" customWidth="true" width="14.5546875" collapsed="true"/>
  </cols>
  <sheetData>
    <row ht="15" r="1" spans="1:2" thickBot="1" x14ac:dyDescent="0.35">
      <c r="A1" s="43" t="s">
        <v>33</v>
      </c>
      <c r="B1" s="127" t="s">
        <v>144</v>
      </c>
    </row>
    <row ht="15" r="2" spans="1:2" thickBot="1" x14ac:dyDescent="0.35">
      <c r="A2" s="41">
        <v>1</v>
      </c>
      <c r="B2" s="42" t="str">
        <f ca="1">TEXT(DATE(YEAR(TODAY()), MONTH(TODAY())+2, DAY(TODAY())), "dd MMM yyyy")</f>
        <v>09 Dec 2023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G12" sqref="G12"/>
    </sheetView>
  </sheetViews>
  <sheetFormatPr defaultRowHeight="14.4" x14ac:dyDescent="0.3"/>
  <cols>
    <col min="2" max="2" bestFit="true" customWidth="true" width="16.109375" collapsed="true"/>
  </cols>
  <sheetData>
    <row r="1" spans="1:2" x14ac:dyDescent="0.3">
      <c r="A1" s="47" t="s">
        <v>33</v>
      </c>
      <c r="B1" s="128" t="s">
        <v>145</v>
      </c>
    </row>
    <row ht="15" r="2" spans="1:2" thickBot="1" x14ac:dyDescent="0.35">
      <c r="A2" s="10">
        <v>1</v>
      </c>
      <c r="B2" s="30" t="str">
        <f ca="1">"c"&amp;'TC35'!K2&amp;"-23"&amp;TEXT(TODAY(), "mm")&amp;"001"</f>
        <v>cTB8-2310001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I16" sqref="I16"/>
    </sheetView>
  </sheetViews>
  <sheetFormatPr defaultRowHeight="14.4" x14ac:dyDescent="0.3"/>
  <cols>
    <col min="2" max="2" bestFit="true" customWidth="true" width="13.0" collapsed="true"/>
  </cols>
  <sheetData>
    <row ht="15" r="1" spans="1:2" thickBot="1" x14ac:dyDescent="0.35">
      <c r="A1" s="11" t="s">
        <v>33</v>
      </c>
      <c r="B1" s="115" t="s">
        <v>146</v>
      </c>
    </row>
    <row ht="15" r="2" spans="1:2" thickBot="1" x14ac:dyDescent="0.35">
      <c r="A2" s="31">
        <v>1</v>
      </c>
      <c r="B2" s="32" t="str">
        <f ca="1">"s" &amp; 'TC35'!K2 &amp; "-23"&amp;TEXT(TODAY(), "mm")&amp;"001"</f>
        <v>sTB8-2310001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E4"/>
  <sheetViews>
    <sheetView workbookViewId="0">
      <selection activeCell="D8" sqref="D8"/>
    </sheetView>
  </sheetViews>
  <sheetFormatPr defaultRowHeight="14.4" x14ac:dyDescent="0.3"/>
  <cols>
    <col min="3" max="4" bestFit="true" customWidth="true" width="21.109375" collapsed="true"/>
  </cols>
  <sheetData>
    <row ht="15" r="1" spans="1:4" thickBot="1" x14ac:dyDescent="0.35">
      <c r="A1" s="11" t="s">
        <v>33</v>
      </c>
      <c r="B1" s="12" t="s">
        <v>147</v>
      </c>
      <c r="C1" s="12" t="s">
        <v>148</v>
      </c>
      <c r="D1" s="13" t="s">
        <v>149</v>
      </c>
    </row>
    <row r="2" spans="1:4" x14ac:dyDescent="0.3">
      <c r="A2" s="8">
        <v>1</v>
      </c>
      <c r="B2" s="62">
        <v>150</v>
      </c>
      <c r="C2" s="62">
        <v>150</v>
      </c>
      <c r="D2" s="63"/>
    </row>
    <row r="3" spans="1:4" x14ac:dyDescent="0.3">
      <c r="A3" s="9">
        <v>2</v>
      </c>
      <c r="B3" s="28">
        <v>150</v>
      </c>
      <c r="C3" s="28">
        <v>100</v>
      </c>
      <c r="D3" s="59">
        <v>50</v>
      </c>
    </row>
    <row ht="15" r="4" spans="1:4" thickBot="1" x14ac:dyDescent="0.35">
      <c r="A4" s="10">
        <v>3</v>
      </c>
      <c r="B4" s="29">
        <v>50</v>
      </c>
      <c r="C4" s="29">
        <v>0</v>
      </c>
      <c r="D4" s="30">
        <v>50</v>
      </c>
    </row>
  </sheetData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D2"/>
  <sheetViews>
    <sheetView workbookViewId="0">
      <selection activeCell="B7" sqref="B7"/>
    </sheetView>
  </sheetViews>
  <sheetFormatPr defaultRowHeight="14.4" x14ac:dyDescent="0.3"/>
  <cols>
    <col min="1" max="1" bestFit="true" customWidth="true" width="21.5546875" collapsed="true"/>
    <col min="2" max="2" customWidth="true" width="35.33203125" collapsed="true"/>
    <col min="3" max="3" bestFit="true" customWidth="true" width="26.33203125" collapsed="true"/>
  </cols>
  <sheetData>
    <row ht="15" r="1" spans="1:3" thickBot="1" x14ac:dyDescent="0.35">
      <c r="A1" s="103" t="s">
        <v>11</v>
      </c>
      <c r="B1" s="104" t="s">
        <v>12</v>
      </c>
      <c r="C1" s="168" t="s">
        <v>13</v>
      </c>
    </row>
    <row ht="15" r="2" spans="1:3" thickBot="1" x14ac:dyDescent="0.35">
      <c r="A2" s="102" t="s">
        <v>301</v>
      </c>
      <c r="B2" s="32">
        <v>8</v>
      </c>
      <c r="C2" s="169" t="s">
        <v>302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D2"/>
  <sheetViews>
    <sheetView workbookViewId="0">
      <selection activeCell="B1" sqref="B1:C1"/>
    </sheetView>
  </sheetViews>
  <sheetFormatPr defaultRowHeight="14.4" x14ac:dyDescent="0.3"/>
  <cols>
    <col min="1" max="1" bestFit="true" customWidth="true" width="3.44140625" collapsed="true"/>
    <col min="2" max="2" bestFit="true" customWidth="true" width="17.0" collapsed="true"/>
    <col min="3" max="3" bestFit="true" customWidth="true" width="16.44140625" collapsed="true"/>
  </cols>
  <sheetData>
    <row ht="15" r="1" spans="1:3" thickBot="1" x14ac:dyDescent="0.35">
      <c r="A1" s="11" t="s">
        <v>33</v>
      </c>
      <c r="B1" s="114" t="s">
        <v>150</v>
      </c>
      <c r="C1" s="115" t="s">
        <v>151</v>
      </c>
    </row>
    <row ht="15" r="2" spans="1:3" thickBot="1" x14ac:dyDescent="0.35">
      <c r="A2" s="31">
        <v>1</v>
      </c>
      <c r="B2" s="23" t="str">
        <f ca="1">TEXT(DATE(YEAR(TODAY()), MONTH(TODAY())+2, DAY(TODAY())+3), "dd MMM yyyy")</f>
        <v>12 Dec 2023</v>
      </c>
      <c r="C2" s="32" t="str">
        <f ca="1">TEXT(DATE(YEAR(TODAY()), MONTH(TODAY())+2, DAY(TODAY())+5), "dd MMM yyyy")</f>
        <v>14 Dec 2023</v>
      </c>
    </row>
  </sheetData>
  <phoneticPr fontId="1" type="noConversion"/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C2"/>
  <sheetViews>
    <sheetView workbookViewId="0">
      <selection activeCell="K20" sqref="K20"/>
    </sheetView>
  </sheetViews>
  <sheetFormatPr defaultRowHeight="14.4" x14ac:dyDescent="0.3"/>
  <cols>
    <col min="2" max="2" bestFit="true" customWidth="true" width="16.109375" collapsed="true"/>
  </cols>
  <sheetData>
    <row ht="15" r="1" spans="1:2" thickBot="1" x14ac:dyDescent="0.35">
      <c r="A1" s="11" t="s">
        <v>33</v>
      </c>
      <c r="B1" s="115" t="s">
        <v>152</v>
      </c>
    </row>
    <row ht="15" r="2" spans="1:2" thickBot="1" x14ac:dyDescent="0.35">
      <c r="A2" s="31">
        <v>1</v>
      </c>
      <c r="B2" s="32" t="str">
        <f ca="1">"rc" &amp; 'TC35'!K2 &amp; "-23"&amp;TEXT(TODAY(), "mm")&amp;"001"</f>
        <v>rcTB8-2310001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Y4"/>
  <sheetViews>
    <sheetView topLeftCell="E1" workbookViewId="0" zoomScale="70" zoomScaleNormal="70">
      <selection activeCell="X3" sqref="X3"/>
    </sheetView>
  </sheetViews>
  <sheetFormatPr defaultRowHeight="14.4" x14ac:dyDescent="0.3"/>
  <cols>
    <col min="1" max="1" bestFit="true" customWidth="true" width="13.5546875" collapsed="true"/>
    <col min="2" max="2" bestFit="true" customWidth="true" width="10.109375" collapsed="true"/>
    <col min="3" max="3" bestFit="true" customWidth="true" width="11.88671875" collapsed="true"/>
    <col min="4" max="4" bestFit="true" customWidth="true" width="17.33203125" collapsed="true"/>
    <col min="5" max="5" bestFit="true" customWidth="true" width="25.5546875" collapsed="true"/>
    <col min="6" max="6" bestFit="true" customWidth="true" width="26.6640625" collapsed="true"/>
    <col min="7" max="7" bestFit="true" customWidth="true" width="35.6640625" collapsed="true"/>
    <col min="8" max="8" bestFit="true" customWidth="true" width="7.88671875" collapsed="true"/>
    <col min="9" max="9" bestFit="true" customWidth="true" width="13.5546875" collapsed="true"/>
    <col min="10" max="10" bestFit="true" customWidth="true" width="14.6640625" collapsed="true"/>
    <col min="11" max="11" bestFit="true" customWidth="true" width="4.5546875" collapsed="true"/>
    <col min="12" max="12" bestFit="true" customWidth="true" width="9.0" collapsed="true"/>
    <col min="13" max="13" bestFit="true" customWidth="true" width="9.6640625" collapsed="true"/>
    <col min="14" max="14" bestFit="true" customWidth="true" width="17.5546875" collapsed="true"/>
    <col min="15" max="15" bestFit="true" customWidth="true" width="9.6640625" collapsed="true"/>
    <col min="18" max="18" bestFit="true" customWidth="true" width="11.5546875" collapsed="true"/>
    <col min="19" max="19" bestFit="true" customWidth="true" width="17.6640625" collapsed="true"/>
    <col min="20" max="20" bestFit="true" customWidth="true" width="16.0" collapsed="true"/>
    <col min="21" max="21" bestFit="true" customWidth="true" width="17.6640625" collapsed="true"/>
    <col min="22" max="22" bestFit="true" customWidth="true" width="16.0" collapsed="true"/>
    <col min="23" max="24" bestFit="true" customWidth="true" width="21.33203125" collapsed="true"/>
  </cols>
  <sheetData>
    <row ht="15" r="1" spans="1:24" thickBot="1" x14ac:dyDescent="0.35">
      <c r="A1" s="123" t="s">
        <v>153</v>
      </c>
      <c r="B1" s="49" t="s">
        <v>154</v>
      </c>
      <c r="C1" s="49" t="s">
        <v>155</v>
      </c>
      <c r="D1" s="49" t="s">
        <v>156</v>
      </c>
      <c r="E1" s="49" t="s">
        <v>157</v>
      </c>
      <c r="F1" s="91" t="s">
        <v>124</v>
      </c>
      <c r="G1" s="91" t="s">
        <v>158</v>
      </c>
      <c r="H1" s="49" t="s">
        <v>159</v>
      </c>
      <c r="I1" s="91" t="s">
        <v>160</v>
      </c>
      <c r="J1" s="49" t="s">
        <v>161</v>
      </c>
      <c r="K1" s="49" t="s">
        <v>162</v>
      </c>
      <c r="L1" s="49" t="s">
        <v>163</v>
      </c>
      <c r="M1" s="49" t="s">
        <v>164</v>
      </c>
      <c r="N1" s="49" t="s">
        <v>165</v>
      </c>
      <c r="O1" s="49" t="s">
        <v>166</v>
      </c>
      <c r="P1" s="49" t="s">
        <v>103</v>
      </c>
      <c r="Q1" s="49" t="s">
        <v>167</v>
      </c>
      <c r="R1" s="49" t="s">
        <v>168</v>
      </c>
      <c r="S1" s="49" t="s">
        <v>169</v>
      </c>
      <c r="T1" s="49" t="s">
        <v>170</v>
      </c>
      <c r="U1" s="49" t="s">
        <v>171</v>
      </c>
      <c r="V1" s="49" t="s">
        <v>172</v>
      </c>
      <c r="W1" s="49" t="s">
        <v>173</v>
      </c>
      <c r="X1" s="50" t="s">
        <v>174</v>
      </c>
    </row>
    <row customHeight="1" ht="13.5" r="2" spans="1:24" x14ac:dyDescent="0.3">
      <c r="A2" s="69" t="str">
        <f ca="1">'TC42'!B2</f>
        <v>cTB8-2310001</v>
      </c>
      <c r="B2" s="57" t="s">
        <v>175</v>
      </c>
      <c r="C2" s="57"/>
      <c r="D2" s="57"/>
      <c r="E2" s="57"/>
      <c r="F2" s="56" t="str">
        <f>'TC35-Contract Parts Info'!B2</f>
        <v>TB8scenario1320230614011</v>
      </c>
      <c r="G2" s="70" t="str">
        <f>'TC35-Contract Parts Info'!C2</f>
        <v>PK-CUS-TB8-scenario13-20230604-001</v>
      </c>
      <c r="H2" s="57" t="s">
        <v>176</v>
      </c>
      <c r="I2" s="57" t="str">
        <f ca="1">'TC44'!B2</f>
        <v>sTB8-2310001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116</v>
      </c>
      <c r="Q2" s="57" t="s">
        <v>175</v>
      </c>
      <c r="R2" s="57">
        <v>0</v>
      </c>
      <c r="S2" s="57">
        <v>150</v>
      </c>
      <c r="T2" s="57" t="s">
        <v>177</v>
      </c>
      <c r="U2" s="57">
        <v>0</v>
      </c>
      <c r="V2" s="57" t="s">
        <v>177</v>
      </c>
      <c r="W2" s="57">
        <v>150</v>
      </c>
      <c r="X2" s="71"/>
    </row>
    <row r="3" spans="1:24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66" t="str">
        <f>'TC35-Contract Parts Info'!C3</f>
        <v>PK-CUS-TB8-scenario13-20230604-002</v>
      </c>
      <c r="H3" s="51" t="s">
        <v>178</v>
      </c>
      <c r="I3" s="51" t="str">
        <f ca="1">'TC44'!B2</f>
        <v>sTB8-2310001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116</v>
      </c>
      <c r="Q3" s="51" t="s">
        <v>175</v>
      </c>
      <c r="R3" s="51">
        <v>0</v>
      </c>
      <c r="S3" s="51">
        <v>100</v>
      </c>
      <c r="T3" s="51" t="s">
        <v>177</v>
      </c>
      <c r="U3" s="51">
        <v>50</v>
      </c>
      <c r="V3" s="51" t="s">
        <v>177</v>
      </c>
      <c r="W3" s="51">
        <v>150</v>
      </c>
      <c r="X3" s="67"/>
    </row>
    <row ht="15" r="4" spans="1:24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68" t="str">
        <f>'TC35-Contract Parts Info'!C4</f>
        <v>PK-CUS-TB8-scenario13-20230604-003</v>
      </c>
      <c r="H4" s="35" t="s">
        <v>179</v>
      </c>
      <c r="I4" s="35" t="str">
        <f ca="1">'TC44'!B2</f>
        <v>sTB8-2310001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116</v>
      </c>
      <c r="Q4" s="35" t="s">
        <v>175</v>
      </c>
      <c r="R4" s="35">
        <v>0</v>
      </c>
      <c r="S4" s="35">
        <v>0</v>
      </c>
      <c r="T4" s="35" t="s">
        <v>177</v>
      </c>
      <c r="U4" s="35">
        <v>50</v>
      </c>
      <c r="V4" s="35" t="s">
        <v>177</v>
      </c>
      <c r="W4" s="35">
        <v>50</v>
      </c>
      <c r="X4" s="36"/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Z4"/>
  <sheetViews>
    <sheetView workbookViewId="0" zoomScale="55" zoomScaleNormal="55">
      <selection activeCell="I3" sqref="I3"/>
    </sheetView>
  </sheetViews>
  <sheetFormatPr defaultRowHeight="14.4" x14ac:dyDescent="0.3"/>
  <cols>
    <col min="1" max="1" bestFit="true" customWidth="true" width="14.88671875" collapsed="true"/>
    <col min="2" max="2" bestFit="true" customWidth="true" width="10.6640625" collapsed="true"/>
    <col min="3" max="3" bestFit="true" customWidth="true" width="12.6640625" collapsed="true"/>
    <col min="4" max="4" bestFit="true" customWidth="true" width="18.33203125" collapsed="true"/>
    <col min="5" max="5" bestFit="true" customWidth="true" width="27.0" collapsed="true"/>
    <col min="6" max="6" bestFit="true" customWidth="true" width="28.44140625" collapsed="true"/>
    <col min="7" max="7" customWidth="true" width="43.33203125" collapsed="true"/>
    <col min="8" max="8" bestFit="true" customWidth="true" width="9.0" collapsed="true"/>
    <col min="9" max="9" bestFit="true" customWidth="true" width="22.6640625" collapsed="true"/>
    <col min="10" max="10" bestFit="true" customWidth="true" width="18.6640625" collapsed="true"/>
    <col min="12" max="12" bestFit="true" customWidth="true" width="11.44140625" collapsed="true"/>
    <col min="13" max="13" bestFit="true" customWidth="true" width="12.44140625" collapsed="true"/>
    <col min="15" max="15" bestFit="true" customWidth="true" width="11.6640625" collapsed="true"/>
    <col min="16" max="16" bestFit="true" customWidth="true" width="10.6640625" collapsed="true"/>
    <col min="17" max="17" bestFit="true" customWidth="true" width="16.44140625" collapsed="true"/>
    <col min="18" max="18" bestFit="true" customWidth="true" width="15.44140625" collapsed="true"/>
    <col min="25" max="25" bestFit="true" customWidth="true" width="26.0" collapsed="true"/>
  </cols>
  <sheetData>
    <row r="1" spans="1:25" x14ac:dyDescent="0.3">
      <c r="A1" s="129" t="s">
        <v>180</v>
      </c>
      <c r="B1" s="54" t="s">
        <v>181</v>
      </c>
      <c r="C1" s="54" t="s">
        <v>155</v>
      </c>
      <c r="D1" s="54" t="s">
        <v>156</v>
      </c>
      <c r="E1" s="54" t="s">
        <v>157</v>
      </c>
      <c r="F1" s="90" t="s">
        <v>124</v>
      </c>
      <c r="G1" s="90" t="s">
        <v>158</v>
      </c>
      <c r="H1" s="54" t="s">
        <v>159</v>
      </c>
      <c r="I1" s="90" t="s">
        <v>182</v>
      </c>
      <c r="J1" s="54" t="s">
        <v>183</v>
      </c>
      <c r="K1" s="54" t="s">
        <v>162</v>
      </c>
      <c r="L1" s="54" t="s">
        <v>163</v>
      </c>
      <c r="M1" s="54" t="s">
        <v>164</v>
      </c>
      <c r="N1" s="54" t="s">
        <v>166</v>
      </c>
      <c r="O1" s="54" t="s">
        <v>103</v>
      </c>
      <c r="P1" s="54" t="s">
        <v>167</v>
      </c>
      <c r="Q1" s="54" t="s">
        <v>184</v>
      </c>
      <c r="R1" s="54" t="s">
        <v>185</v>
      </c>
      <c r="S1" s="54" t="s">
        <v>186</v>
      </c>
      <c r="T1" s="54" t="s">
        <v>187</v>
      </c>
      <c r="U1" s="54" t="s">
        <v>188</v>
      </c>
      <c r="V1" s="54" t="s">
        <v>189</v>
      </c>
      <c r="W1" s="54" t="s">
        <v>190</v>
      </c>
      <c r="X1" s="54" t="s">
        <v>191</v>
      </c>
      <c r="Y1" s="55" t="s">
        <v>192</v>
      </c>
    </row>
    <row customHeight="1" ht="15.75" r="2" spans="1:25" x14ac:dyDescent="0.3">
      <c r="A2" s="65" t="str">
        <f ca="1">'TC44'!B2</f>
        <v>sTB8-2310001</v>
      </c>
      <c r="B2" s="51" t="s">
        <v>175</v>
      </c>
      <c r="C2" s="51"/>
      <c r="D2" s="51"/>
      <c r="E2" s="51"/>
      <c r="F2" s="52" t="str">
        <f>'TC35-Contract Parts Info'!B2</f>
        <v>TB8scenario1320230614011</v>
      </c>
      <c r="G2" s="52" t="str">
        <f>'TC35-Contract Parts Info'!D2</f>
        <v>CNTW-SUP-TB8-scenario13-20230604-001</v>
      </c>
      <c r="H2" s="51" t="s">
        <v>176</v>
      </c>
      <c r="I2" s="51" t="str">
        <f ca="1">'TC42'!B2</f>
        <v>cTB8-2310001</v>
      </c>
      <c r="J2" s="52" t="s">
        <v>68</v>
      </c>
      <c r="K2" s="51">
        <v>10</v>
      </c>
      <c r="L2" s="51">
        <v>10</v>
      </c>
      <c r="M2" s="51">
        <v>150</v>
      </c>
      <c r="N2" s="51">
        <v>2.0499999999999998</v>
      </c>
      <c r="O2" s="51" t="s">
        <v>116</v>
      </c>
      <c r="P2" s="51" t="s">
        <v>175</v>
      </c>
      <c r="Q2" s="51">
        <v>0</v>
      </c>
      <c r="R2" s="51">
        <v>0</v>
      </c>
      <c r="S2" s="51">
        <v>0</v>
      </c>
      <c r="T2" s="51">
        <v>150</v>
      </c>
      <c r="U2" s="51" t="s">
        <v>177</v>
      </c>
      <c r="V2" s="51">
        <v>0</v>
      </c>
      <c r="W2" s="51" t="s">
        <v>177</v>
      </c>
      <c r="X2" s="51">
        <v>150</v>
      </c>
      <c r="Y2" s="67"/>
    </row>
    <row r="3" spans="1:25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Info'!D3</f>
        <v>CNTW-SUP-TB8-scenario13-20230604-002</v>
      </c>
      <c r="H3" s="51" t="s">
        <v>178</v>
      </c>
      <c r="I3" s="51" t="str">
        <f ca="1">'TC42'!B2</f>
        <v>cTB8-2310001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116</v>
      </c>
      <c r="P3" s="51" t="s">
        <v>175</v>
      </c>
      <c r="Q3" s="51">
        <v>0</v>
      </c>
      <c r="R3" s="51">
        <v>0</v>
      </c>
      <c r="S3" s="51">
        <v>0</v>
      </c>
      <c r="T3" s="51">
        <v>100</v>
      </c>
      <c r="U3" s="51" t="s">
        <v>177</v>
      </c>
      <c r="V3" s="51">
        <v>50</v>
      </c>
      <c r="W3" s="51" t="s">
        <v>177</v>
      </c>
      <c r="X3" s="51">
        <v>150</v>
      </c>
      <c r="Y3" s="67"/>
    </row>
    <row ht="15" r="4" spans="1:25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Info'!D4</f>
        <v>CNTW-SUP-TB8-scenario13-20230604-003</v>
      </c>
      <c r="H4" s="35" t="s">
        <v>179</v>
      </c>
      <c r="I4" s="35" t="str">
        <f ca="1">'TC42'!B2</f>
        <v>cTB8-2310001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116</v>
      </c>
      <c r="P4" s="35" t="s">
        <v>175</v>
      </c>
      <c r="Q4" s="35">
        <v>0</v>
      </c>
      <c r="R4" s="35">
        <v>0</v>
      </c>
      <c r="S4" s="35">
        <v>0</v>
      </c>
      <c r="T4" s="35">
        <v>0</v>
      </c>
      <c r="U4" s="35" t="s">
        <v>177</v>
      </c>
      <c r="V4" s="35">
        <v>50</v>
      </c>
      <c r="W4" s="35" t="s">
        <v>177</v>
      </c>
      <c r="X4" s="35">
        <v>50</v>
      </c>
      <c r="Y4" s="36"/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G2"/>
  <sheetViews>
    <sheetView workbookViewId="0">
      <selection activeCell="E9" sqref="E9"/>
    </sheetView>
  </sheetViews>
  <sheetFormatPr defaultRowHeight="14.4" x14ac:dyDescent="0.3"/>
  <cols>
    <col min="1" max="1" bestFit="true" customWidth="true" width="3.44140625" collapsed="true"/>
    <col min="2" max="2" bestFit="true" customWidth="true" width="11.109375" collapsed="true"/>
    <col min="3" max="3" bestFit="true" customWidth="true" width="11.109375" collapsed="true"/>
    <col min="4" max="5" bestFit="true" customWidth="true" width="13.109375" collapsed="true"/>
    <col min="6" max="6" bestFit="true" customWidth="true" width="13.44140625" collapsed="true"/>
  </cols>
  <sheetData>
    <row ht="15" r="1" spans="1:6" thickBot="1" x14ac:dyDescent="0.35">
      <c r="A1" s="11" t="s">
        <v>33</v>
      </c>
      <c r="B1" s="12" t="s">
        <v>193</v>
      </c>
      <c r="C1" s="12" t="s">
        <v>194</v>
      </c>
      <c r="D1" s="12" t="s">
        <v>195</v>
      </c>
      <c r="E1" s="114" t="s">
        <v>196</v>
      </c>
      <c r="F1" s="13" t="s">
        <v>42</v>
      </c>
    </row>
    <row ht="15" r="2" spans="1:6" thickBot="1" x14ac:dyDescent="0.35">
      <c r="A2" s="31">
        <v>1</v>
      </c>
      <c r="B2" s="23" t="s">
        <v>68</v>
      </c>
      <c r="C2" s="23" t="s">
        <v>68</v>
      </c>
      <c r="D2" s="23" t="s">
        <v>197</v>
      </c>
      <c r="E2" s="72" t="str">
        <f ca="1">TEXT(TODAY(),"dd/m/yyyy")</f>
        <v>09/10/2023</v>
      </c>
      <c r="F2" s="32" t="s">
        <v>198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H4"/>
  <sheetViews>
    <sheetView workbookViewId="0" zoomScaleNormal="100">
      <selection activeCell="E16" sqref="E16"/>
    </sheetView>
  </sheetViews>
  <sheetFormatPr defaultRowHeight="14.4" x14ac:dyDescent="0.3"/>
  <cols>
    <col min="1" max="1" bestFit="true" customWidth="true" width="3.44140625" collapsed="true"/>
    <col min="2" max="2" bestFit="true" customWidth="true" width="25.88671875" collapsed="true"/>
    <col min="3" max="3" bestFit="true" customWidth="true" width="17.33203125" collapsed="true"/>
    <col min="4" max="4" bestFit="true" customWidth="true" width="14.5546875" collapsed="true"/>
    <col min="5" max="5" bestFit="true" customWidth="true" width="15.44140625" collapsed="true"/>
    <col min="6" max="6" bestFit="true" customWidth="true" width="21.33203125" collapsed="true"/>
    <col min="7" max="7" bestFit="true" customWidth="true" width="9.33203125" collapsed="true"/>
  </cols>
  <sheetData>
    <row ht="15" r="1" spans="1:7" thickBot="1" x14ac:dyDescent="0.35">
      <c r="A1" s="11" t="s">
        <v>33</v>
      </c>
      <c r="B1" s="114" t="s">
        <v>199</v>
      </c>
      <c r="C1" s="114" t="s">
        <v>200</v>
      </c>
      <c r="D1" s="12" t="s">
        <v>201</v>
      </c>
      <c r="E1" s="114" t="s">
        <v>202</v>
      </c>
      <c r="F1" s="12" t="s">
        <v>203</v>
      </c>
      <c r="G1" s="13" t="s">
        <v>204</v>
      </c>
    </row>
    <row r="2" spans="1:7" x14ac:dyDescent="0.3">
      <c r="A2" s="8">
        <v>1</v>
      </c>
      <c r="B2" s="130" t="str">
        <f ca="1">"o-CNTW-SUP-POC-"&amp;TEXT(TODAY(),"yymmdd") &amp; "-" &amp; AutoIncrement!A$2</f>
        <v>o-CNTW-SUP-POC-231009-08</v>
      </c>
      <c r="C2" s="131" t="str">
        <f ca="1">'TC52-Upload Obound Setup'!B2</f>
        <v>B-231009-TB8-08</v>
      </c>
      <c r="D2" s="131" t="s">
        <v>205</v>
      </c>
      <c r="E2" s="131" t="str">
        <f ca="1">"O-"&amp;TEXT(TODAY(),"yymmdd")&amp; "-" &amp; AutoIncrement!A2</f>
        <v>O-231009-08</v>
      </c>
      <c r="F2" s="131" t="s">
        <v>206</v>
      </c>
      <c r="G2" s="132" t="s">
        <v>207</v>
      </c>
    </row>
    <row r="3" spans="1:7" x14ac:dyDescent="0.3">
      <c r="A3" s="9">
        <v>2</v>
      </c>
      <c r="B3" s="133" t="str">
        <f ca="1">"o-CNTW-SUP-POC-"&amp;TEXT(TODAY(),"yymmdd") &amp; "-" &amp; AutoIncrement!A$2</f>
        <v>o-CNTW-SUP-POC-231009-08</v>
      </c>
      <c r="C3" s="134" t="str">
        <f ca="1">'TC52-Upload Obound Setup'!B2</f>
        <v>B-231009-TB8-08</v>
      </c>
      <c r="D3" s="134" t="s">
        <v>208</v>
      </c>
      <c r="E3" s="134" t="str">
        <f ca="1">"O-"&amp;TEXT(TODAY(),"yymmdd")&amp; "-" &amp; AutoIncrement!A2</f>
        <v>O-231009-08</v>
      </c>
      <c r="F3" s="134" t="s">
        <v>209</v>
      </c>
      <c r="G3" s="135" t="s">
        <v>33</v>
      </c>
    </row>
    <row ht="15" r="4" spans="1:7" thickBot="1" x14ac:dyDescent="0.35">
      <c r="A4" s="10">
        <v>3</v>
      </c>
      <c r="B4" s="136" t="str">
        <f ca="1">"o-CNTW-SUP-POC-"&amp;TEXT(TODAY(),"yymmdd") &amp; "-" &amp; AutoIncrement!A$2</f>
        <v>o-CNTW-SUP-POC-231009-08</v>
      </c>
      <c r="C4" s="137" t="str">
        <f ca="1">'TC52-Upload Obound Setup'!B2</f>
        <v>B-231009-TB8-08</v>
      </c>
      <c r="D4" s="136"/>
      <c r="E4" s="137" t="str">
        <f ca="1">"O-"&amp;TEXT(TODAY(),"yymmdd")&amp; "-" &amp; AutoIncrement!A2</f>
        <v>O-231009-08</v>
      </c>
      <c r="F4" s="137" t="s">
        <v>206</v>
      </c>
      <c r="G4" s="138" t="s">
        <v>33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F13" sqref="F13"/>
    </sheetView>
  </sheetViews>
  <sheetFormatPr defaultRowHeight="14.4" x14ac:dyDescent="0.3"/>
  <cols>
    <col min="1" max="1" bestFit="true" customWidth="true" width="3.44140625" collapsed="true"/>
    <col min="2" max="2" bestFit="true" customWidth="true" width="15.33203125" collapsed="true"/>
    <col min="3" max="3" customWidth="true" width="22.33203125" collapsed="true"/>
  </cols>
  <sheetData>
    <row ht="15" r="1" spans="1:2" thickBot="1" x14ac:dyDescent="0.35">
      <c r="A1" s="11" t="s">
        <v>33</v>
      </c>
      <c r="B1" s="115" t="s">
        <v>200</v>
      </c>
    </row>
    <row ht="15" r="2" spans="1:2" thickBot="1" x14ac:dyDescent="0.35">
      <c r="A2" s="31">
        <v>1</v>
      </c>
      <c r="B2" s="32" t="str">
        <f ca="1">"B-"&amp;TEXT(TODAY(),"yymmdd") &amp; "-"&amp; 'TC35'!K2 &amp;"-"&amp; AutoIncrement!A2</f>
        <v>B-231009-TB8-08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E2"/>
  <sheetViews>
    <sheetView workbookViewId="0">
      <selection activeCell="K14" sqref="K14"/>
    </sheetView>
  </sheetViews>
  <sheetFormatPr defaultRowHeight="14.4" x14ac:dyDescent="0.3"/>
  <cols>
    <col min="1" max="1" bestFit="true" customWidth="true" width="3.44140625" collapsed="true"/>
    <col min="2" max="2" bestFit="true" customWidth="true" width="26.109375" collapsed="true"/>
    <col min="3" max="3" bestFit="true" customWidth="true" width="12.109375" collapsed="true"/>
    <col min="4" max="4" bestFit="true" customWidth="true" width="12.0" collapsed="true"/>
  </cols>
  <sheetData>
    <row ht="15" r="1" spans="1:4" thickBot="1" x14ac:dyDescent="0.35">
      <c r="A1" s="11" t="s">
        <v>33</v>
      </c>
      <c r="B1" s="12" t="s">
        <v>210</v>
      </c>
      <c r="C1" s="116" t="s">
        <v>211</v>
      </c>
      <c r="D1" s="139" t="s">
        <v>212</v>
      </c>
    </row>
    <row ht="15" r="2" spans="1:4" thickBot="1" x14ac:dyDescent="0.35">
      <c r="A2" s="31">
        <v>1</v>
      </c>
      <c r="B2" s="23" t="s">
        <v>213</v>
      </c>
      <c r="C2" s="23" t="s">
        <v>214</v>
      </c>
      <c r="D2" s="32" t="s">
        <v>215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X4"/>
  <sheetViews>
    <sheetView topLeftCell="F1" workbookViewId="0" zoomScale="70" zoomScaleNormal="70">
      <selection activeCell="Y2" sqref="Y2"/>
    </sheetView>
  </sheetViews>
  <sheetFormatPr defaultRowHeight="14.4" x14ac:dyDescent="0.3"/>
  <cols>
    <col min="1" max="1" bestFit="true" customWidth="true" width="13.6640625" collapsed="true"/>
    <col min="2" max="2" bestFit="true" customWidth="true" width="11.33203125" collapsed="true"/>
    <col min="3" max="3" customWidth="true" width="15.33203125" collapsed="true"/>
    <col min="4" max="4" customWidth="true" width="17.6640625" collapsed="true"/>
    <col min="5" max="5" customWidth="true" width="23.0" collapsed="true"/>
    <col min="6" max="7" customWidth="true" width="35.0" collapsed="true"/>
    <col min="9" max="9" customWidth="true" width="27.5546875" collapsed="true"/>
    <col min="10" max="10" bestFit="true" customWidth="true" width="14.33203125" collapsed="true"/>
    <col min="21" max="21" customWidth="true" width="17.33203125" collapsed="true"/>
    <col min="23" max="23" bestFit="true" customWidth="true" width="24.0" collapsed="true"/>
  </cols>
  <sheetData>
    <row ht="15" r="1" spans="1:23" thickBot="1" x14ac:dyDescent="0.35">
      <c r="A1" s="123" t="s">
        <v>180</v>
      </c>
      <c r="B1" s="73" t="s">
        <v>181</v>
      </c>
      <c r="C1" s="49" t="s">
        <v>155</v>
      </c>
      <c r="D1" s="49" t="s">
        <v>156</v>
      </c>
      <c r="E1" s="49" t="s">
        <v>157</v>
      </c>
      <c r="F1" s="91" t="s">
        <v>124</v>
      </c>
      <c r="G1" s="91" t="s">
        <v>158</v>
      </c>
      <c r="H1" s="49" t="s">
        <v>159</v>
      </c>
      <c r="I1" s="91" t="s">
        <v>182</v>
      </c>
      <c r="J1" s="49" t="s">
        <v>183</v>
      </c>
      <c r="K1" s="49" t="s">
        <v>162</v>
      </c>
      <c r="L1" s="49" t="s">
        <v>163</v>
      </c>
      <c r="M1" s="49" t="s">
        <v>164</v>
      </c>
      <c r="N1" s="49" t="s">
        <v>166</v>
      </c>
      <c r="O1" s="49" t="s">
        <v>103</v>
      </c>
      <c r="P1" s="74" t="s">
        <v>167</v>
      </c>
      <c r="Q1" s="49" t="s">
        <v>184</v>
      </c>
      <c r="R1" s="49" t="s">
        <v>185</v>
      </c>
      <c r="S1" s="49" t="s">
        <v>186</v>
      </c>
      <c r="T1" s="49" t="s">
        <v>187</v>
      </c>
      <c r="U1" s="49" t="s">
        <v>188</v>
      </c>
      <c r="V1" s="49" t="s">
        <v>189</v>
      </c>
      <c r="W1" s="50" t="s">
        <v>190</v>
      </c>
    </row>
    <row customHeight="1" ht="15.75" r="2" spans="1:23" x14ac:dyDescent="0.3">
      <c r="A2" s="69" t="str">
        <f ca="1">'TC44'!B2</f>
        <v>sTB8-2310001</v>
      </c>
      <c r="B2" s="57" t="s">
        <v>216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Info'!D2</f>
        <v>CNTW-SUP-TB8-scenario13-20230604-001</v>
      </c>
      <c r="H2" s="57" t="s">
        <v>176</v>
      </c>
      <c r="I2" s="57" t="str">
        <f ca="1">'TC42'!B2</f>
        <v>cTB8-2310001</v>
      </c>
      <c r="J2" s="56" t="s">
        <v>68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116</v>
      </c>
      <c r="P2" s="57" t="s">
        <v>216</v>
      </c>
      <c r="Q2" s="57">
        <v>150</v>
      </c>
      <c r="R2" s="57">
        <v>150</v>
      </c>
      <c r="S2" s="57">
        <v>0</v>
      </c>
      <c r="T2" s="57">
        <v>150</v>
      </c>
      <c r="U2" s="57" t="s">
        <v>177</v>
      </c>
      <c r="V2" s="57">
        <v>0</v>
      </c>
      <c r="W2" s="71" t="s">
        <v>177</v>
      </c>
    </row>
    <row ht="28.8" r="3" spans="1:23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Info'!D3</f>
        <v>CNTW-SUP-TB8-scenario13-20230604-002</v>
      </c>
      <c r="H3" s="51" t="s">
        <v>178</v>
      </c>
      <c r="I3" s="51" t="str">
        <f ca="1">'TC42'!B2</f>
        <v>cTB8-2310001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116</v>
      </c>
      <c r="P3" s="51" t="s">
        <v>216</v>
      </c>
      <c r="Q3" s="51">
        <v>150</v>
      </c>
      <c r="R3" s="51">
        <v>150</v>
      </c>
      <c r="S3" s="51">
        <v>0</v>
      </c>
      <c r="T3" s="51">
        <v>100</v>
      </c>
      <c r="U3" s="51" t="s">
        <v>177</v>
      </c>
      <c r="V3" s="51">
        <v>50</v>
      </c>
      <c r="W3" s="67" t="s">
        <v>177</v>
      </c>
    </row>
    <row ht="29.4" r="4" spans="1:23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Info'!D4</f>
        <v>CNTW-SUP-TB8-scenario13-20230604-003</v>
      </c>
      <c r="H4" s="35" t="s">
        <v>179</v>
      </c>
      <c r="I4" s="35" t="str">
        <f ca="1">'TC42'!B2</f>
        <v>cTB8-2310001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116</v>
      </c>
      <c r="P4" s="35" t="s">
        <v>216</v>
      </c>
      <c r="Q4" s="35">
        <v>50</v>
      </c>
      <c r="R4" s="35">
        <v>50</v>
      </c>
      <c r="S4" s="35">
        <v>0</v>
      </c>
      <c r="T4" s="35">
        <v>0</v>
      </c>
      <c r="U4" s="35" t="s">
        <v>177</v>
      </c>
      <c r="V4" s="35">
        <v>50</v>
      </c>
      <c r="W4" s="36" t="s">
        <v>177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X4"/>
  <sheetViews>
    <sheetView workbookViewId="0" zoomScale="55" zoomScaleNormal="55">
      <selection activeCell="G20" sqref="G20"/>
    </sheetView>
  </sheetViews>
  <sheetFormatPr defaultRowHeight="14.4" x14ac:dyDescent="0.3"/>
  <cols>
    <col min="1" max="1" bestFit="true" customWidth="true" width="15.109375" collapsed="true"/>
    <col min="2" max="3" bestFit="true" customWidth="true" width="12.6640625" collapsed="true"/>
    <col min="4" max="4" bestFit="true" customWidth="true" width="18.33203125" collapsed="true"/>
    <col min="5" max="5" customWidth="true" width="27.0" collapsed="true"/>
    <col min="6" max="6" bestFit="true" customWidth="true" width="28.44140625" collapsed="true"/>
    <col min="7" max="7" customWidth="true" width="35.33203125" collapsed="true"/>
    <col min="9" max="9" customWidth="true" width="14.88671875" collapsed="true"/>
    <col min="10" max="10" bestFit="true" customWidth="true" width="18.109375" collapsed="true"/>
    <col min="11" max="11" bestFit="true" customWidth="true" width="5.6640625" collapsed="true"/>
    <col min="12" max="12" bestFit="true" customWidth="true" width="9.33203125" collapsed="true"/>
    <col min="13" max="13" bestFit="true" customWidth="true" width="10.33203125" collapsed="true"/>
    <col min="14" max="14" customWidth="true" width="19.33203125" collapsed="true"/>
    <col min="15" max="15" bestFit="true" customWidth="true" width="12.6640625" collapsed="true"/>
    <col min="16" max="16" bestFit="true" customWidth="true" width="11.6640625" collapsed="true"/>
    <col min="19" max="19" bestFit="true" customWidth="true" width="18.109375" collapsed="true"/>
    <col min="20" max="20" bestFit="true" customWidth="true" width="16.88671875" collapsed="true"/>
    <col min="23" max="23" bestFit="true" customWidth="true" width="22.109375" collapsed="true"/>
  </cols>
  <sheetData>
    <row ht="15" r="1" spans="1:23" thickBot="1" x14ac:dyDescent="0.35">
      <c r="A1" s="123" t="s">
        <v>153</v>
      </c>
      <c r="B1" s="49" t="s">
        <v>154</v>
      </c>
      <c r="C1" s="49" t="s">
        <v>155</v>
      </c>
      <c r="D1" s="49" t="s">
        <v>156</v>
      </c>
      <c r="E1" s="49" t="s">
        <v>157</v>
      </c>
      <c r="F1" s="91" t="s">
        <v>124</v>
      </c>
      <c r="G1" s="91" t="s">
        <v>158</v>
      </c>
      <c r="H1" s="49" t="s">
        <v>159</v>
      </c>
      <c r="I1" s="91" t="s">
        <v>160</v>
      </c>
      <c r="J1" s="49" t="s">
        <v>161</v>
      </c>
      <c r="K1" s="49" t="s">
        <v>162</v>
      </c>
      <c r="L1" s="49" t="s">
        <v>163</v>
      </c>
      <c r="M1" s="49" t="s">
        <v>164</v>
      </c>
      <c r="N1" s="49" t="s">
        <v>165</v>
      </c>
      <c r="O1" s="49" t="s">
        <v>166</v>
      </c>
      <c r="P1" s="49" t="s">
        <v>103</v>
      </c>
      <c r="Q1" s="74" t="s">
        <v>167</v>
      </c>
      <c r="R1" s="49" t="s">
        <v>168</v>
      </c>
      <c r="S1" s="49" t="s">
        <v>169</v>
      </c>
      <c r="T1" s="49" t="s">
        <v>170</v>
      </c>
      <c r="U1" s="49" t="s">
        <v>171</v>
      </c>
      <c r="V1" s="49" t="s">
        <v>172</v>
      </c>
      <c r="W1" s="75" t="s">
        <v>173</v>
      </c>
    </row>
    <row customHeight="1" ht="15" r="2" spans="1:23" x14ac:dyDescent="0.3">
      <c r="A2" s="69" t="str">
        <f ca="1">'TC42'!B2</f>
        <v>cTB8-2310001</v>
      </c>
      <c r="B2" s="57" t="s">
        <v>175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Info'!C2</f>
        <v>PK-CUS-TB8-scenario13-20230604-001</v>
      </c>
      <c r="H2" s="57" t="s">
        <v>176</v>
      </c>
      <c r="I2" s="57" t="str">
        <f ca="1">'TC44'!B2</f>
        <v>sTB8-2310001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116</v>
      </c>
      <c r="Q2" s="57" t="s">
        <v>217</v>
      </c>
      <c r="R2" s="57">
        <v>0</v>
      </c>
      <c r="S2" s="57">
        <v>150</v>
      </c>
      <c r="T2" s="57" t="s">
        <v>177</v>
      </c>
      <c r="U2" s="57">
        <v>0</v>
      </c>
      <c r="V2" s="57" t="s">
        <v>177</v>
      </c>
      <c r="W2" s="71">
        <v>150</v>
      </c>
    </row>
    <row r="3" spans="1:23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Info'!C3</f>
        <v>PK-CUS-TB8-scenario13-20230604-002</v>
      </c>
      <c r="H3" s="51" t="s">
        <v>178</v>
      </c>
      <c r="I3" s="51" t="str">
        <f ca="1">'TC44'!B2</f>
        <v>sTB8-2310001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116</v>
      </c>
      <c r="Q3" s="51" t="s">
        <v>217</v>
      </c>
      <c r="R3" s="51">
        <v>0</v>
      </c>
      <c r="S3" s="51">
        <v>100</v>
      </c>
      <c r="T3" s="51" t="s">
        <v>177</v>
      </c>
      <c r="U3" s="51">
        <v>50</v>
      </c>
      <c r="V3" s="51" t="s">
        <v>177</v>
      </c>
      <c r="W3" s="67">
        <v>150</v>
      </c>
    </row>
    <row ht="15" r="4" spans="1:23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Info'!C4</f>
        <v>PK-CUS-TB8-scenario13-20230604-003</v>
      </c>
      <c r="H4" s="35" t="s">
        <v>179</v>
      </c>
      <c r="I4" s="35" t="str">
        <f ca="1">'TC44'!B2</f>
        <v>sTB8-2310001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116</v>
      </c>
      <c r="Q4" s="35" t="s">
        <v>217</v>
      </c>
      <c r="R4" s="35">
        <v>0</v>
      </c>
      <c r="S4" s="35">
        <v>0</v>
      </c>
      <c r="T4" s="35" t="s">
        <v>177</v>
      </c>
      <c r="U4" s="35">
        <v>50</v>
      </c>
      <c r="V4" s="35" t="s">
        <v>177</v>
      </c>
      <c r="W4" s="36">
        <v>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K2"/>
  <sheetViews>
    <sheetView workbookViewId="0" zoomScale="70" zoomScaleNormal="70">
      <selection activeCell="J5" sqref="J5"/>
    </sheetView>
  </sheetViews>
  <sheetFormatPr defaultRowHeight="14.4" x14ac:dyDescent="0.3"/>
  <cols>
    <col min="1" max="2" bestFit="true" customWidth="true" width="12.44140625" collapsed="true"/>
    <col min="3" max="3" bestFit="true" customWidth="true" width="25.6640625" collapsed="true"/>
    <col min="4" max="4" bestFit="true" customWidth="true" width="17.6640625" collapsed="true"/>
    <col min="5" max="5" bestFit="true" customWidth="true" width="22.33203125" collapsed="true"/>
    <col min="6" max="6" bestFit="true" customWidth="true" width="41.6640625" collapsed="true"/>
    <col min="7" max="7" bestFit="true" customWidth="true" width="8.88671875" collapsed="true"/>
    <col min="8" max="8" bestFit="true" customWidth="true" width="21.5546875" collapsed="true"/>
    <col min="9" max="9" bestFit="true" customWidth="true" width="18.33203125" collapsed="true"/>
    <col min="10" max="10" customWidth="true" width="48.44140625" collapsed="true"/>
  </cols>
  <sheetData>
    <row ht="15" r="1" spans="1:10" thickBo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ht="58.2" r="2" spans="1:10" thickBot="1" x14ac:dyDescent="0.35">
      <c r="A2" s="20" t="s">
        <v>24</v>
      </c>
      <c r="B2" s="21" t="s">
        <v>24</v>
      </c>
      <c r="C2" s="22" t="s">
        <v>25</v>
      </c>
      <c r="D2" s="21" t="str">
        <f>"PK-CUS-POC-S13-"&amp;AutoIncrement!B2</f>
        <v>PK-CUS-POC-S13-8</v>
      </c>
      <c r="E2" s="21" t="str">
        <f>"PK-CUS by Upload S13-"&amp;AutoIncrement!B2</f>
        <v>PK-CUS by Upload S13-8</v>
      </c>
      <c r="F2" s="21" t="str">
        <f>D2&amp;" ( PK-CUS by Upload S13-"&amp;AutoIncrement!B2&amp;" )"</f>
        <v>PK-CUS-POC-S13-8 ( PK-CUS by Upload S13-8 )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:id="rId1" ref="C2" xr:uid="{4D98E823-CA4F-482C-9BAD-E97C9E972293}"/>
  </hyperlinks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C2"/>
  <sheetViews>
    <sheetView workbookViewId="0">
      <selection activeCell="B1" sqref="B1"/>
    </sheetView>
  </sheetViews>
  <sheetFormatPr defaultRowHeight="14.4" x14ac:dyDescent="0.3"/>
  <cols>
    <col min="2" max="2" customWidth="true" width="17.33203125" collapsed="true"/>
  </cols>
  <sheetData>
    <row ht="15" r="1" spans="1:2" thickBot="1" x14ac:dyDescent="0.35">
      <c r="A1" s="11" t="s">
        <v>33</v>
      </c>
      <c r="B1" s="139" t="s">
        <v>218</v>
      </c>
    </row>
    <row ht="15" r="2" spans="1:2" thickBot="1" x14ac:dyDescent="0.35">
      <c r="A2" s="31">
        <v>1</v>
      </c>
      <c r="B2" s="32" t="s">
        <v>219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C2"/>
  <sheetViews>
    <sheetView workbookViewId="0">
      <selection activeCell="H12" sqref="H12"/>
    </sheetView>
  </sheetViews>
  <sheetFormatPr defaultRowHeight="14.4" x14ac:dyDescent="0.3"/>
  <cols>
    <col min="2" max="2" customWidth="true" width="24.33203125" collapsed="true"/>
  </cols>
  <sheetData>
    <row ht="15" r="1" spans="1:2" thickBot="1" x14ac:dyDescent="0.35">
      <c r="A1" s="11" t="s">
        <v>33</v>
      </c>
      <c r="B1" s="115" t="s">
        <v>220</v>
      </c>
    </row>
    <row ht="15" r="2" spans="1:2" thickBot="1" x14ac:dyDescent="0.35">
      <c r="A2" s="31">
        <v>1</v>
      </c>
      <c r="B2" s="106" t="str">
        <f>'TC55'!B2</f>
        <v>TW12309001</v>
      </c>
    </row>
  </sheetData>
  <pageMargins bottom="0.75" footer="0.3" header="0.3" left="0.7" right="0.7" top="0.75"/>
  <pageSetup horizontalDpi="300" orientation="portrait" r:id="rId1" verticalDpi="0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C2"/>
  <sheetViews>
    <sheetView workbookViewId="0">
      <selection activeCell="B1" sqref="B1"/>
    </sheetView>
  </sheetViews>
  <sheetFormatPr defaultRowHeight="14.4" x14ac:dyDescent="0.3"/>
  <cols>
    <col min="2" max="2" bestFit="true" customWidth="true" width="11.6640625" collapsed="true"/>
  </cols>
  <sheetData>
    <row ht="15" r="1" spans="1:2" thickBot="1" x14ac:dyDescent="0.35">
      <c r="A1" s="11" t="s">
        <v>33</v>
      </c>
      <c r="B1" s="115" t="s">
        <v>220</v>
      </c>
    </row>
    <row ht="15" r="2" spans="1:2" thickBot="1" x14ac:dyDescent="0.35">
      <c r="A2" s="31">
        <v>1</v>
      </c>
      <c r="B2" s="32" t="str">
        <f>'TC56-Custom Invoice Exp'!B2</f>
        <v>TW12309001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W4"/>
  <sheetViews>
    <sheetView workbookViewId="0" zoomScale="70" zoomScaleNormal="70">
      <selection activeCell="T16" sqref="T16"/>
    </sheetView>
  </sheetViews>
  <sheetFormatPr defaultRowHeight="14.4" x14ac:dyDescent="0.3"/>
  <cols>
    <col min="1" max="1" bestFit="true" customWidth="true" width="16.33203125" collapsed="true"/>
    <col min="2" max="2" bestFit="true" customWidth="true" width="12.44140625" collapsed="true"/>
    <col min="3" max="3" bestFit="true" customWidth="true" width="11.6640625" collapsed="true"/>
    <col min="4" max="4" bestFit="true" customWidth="true" width="16.33203125" collapsed="true"/>
    <col min="5" max="5" bestFit="true" customWidth="true" width="16.6640625" collapsed="true"/>
    <col min="6" max="6" bestFit="true" customWidth="true" width="30.5546875" collapsed="true"/>
    <col min="7" max="7" bestFit="true" customWidth="true" width="14.44140625" collapsed="true"/>
    <col min="8" max="8" bestFit="true" customWidth="true" width="23.33203125" collapsed="true"/>
    <col min="9" max="9" bestFit="true" customWidth="true" width="25.88671875" collapsed="true"/>
    <col min="10" max="10" bestFit="true" customWidth="true" width="28.109375" collapsed="true"/>
    <col min="11" max="11" bestFit="true" customWidth="true" width="22.33203125" collapsed="true"/>
    <col min="12" max="12" customWidth="true" width="28.6640625" collapsed="true"/>
    <col min="13" max="13" bestFit="true" customWidth="true" width="26.109375" collapsed="true"/>
    <col min="14" max="14" customWidth="true" width="28.109375" collapsed="true"/>
    <col min="15" max="15" customWidth="true" width="25.5546875" collapsed="true"/>
    <col min="16" max="16" bestFit="true" customWidth="true" width="25.33203125" collapsed="true"/>
    <col min="17" max="17" customWidth="true" width="25.33203125" collapsed="true"/>
    <col min="18" max="18" customWidth="true" width="28.109375" collapsed="true"/>
    <col min="19" max="19" customWidth="true" width="31.0" collapsed="true"/>
    <col min="20" max="20" customWidth="true" width="29.6640625" collapsed="true"/>
    <col min="21" max="21" customWidth="true" width="33.44140625" collapsed="true"/>
    <col min="22" max="22" bestFit="true" customWidth="true" width="19.33203125" collapsed="true"/>
  </cols>
  <sheetData>
    <row customFormat="1" customHeight="1" ht="18.75" r="1" s="7" spans="1:22" thickBot="1" x14ac:dyDescent="0.35">
      <c r="A1" s="123" t="s">
        <v>221</v>
      </c>
      <c r="B1" s="91" t="s">
        <v>201</v>
      </c>
      <c r="C1" s="49" t="s">
        <v>222</v>
      </c>
      <c r="D1" s="49" t="s">
        <v>223</v>
      </c>
      <c r="E1" s="91" t="s">
        <v>224</v>
      </c>
      <c r="F1" s="91" t="s">
        <v>225</v>
      </c>
      <c r="G1" s="91" t="s">
        <v>226</v>
      </c>
      <c r="H1" s="91" t="s">
        <v>227</v>
      </c>
      <c r="I1" s="91" t="s">
        <v>228</v>
      </c>
      <c r="J1" s="91" t="s">
        <v>229</v>
      </c>
      <c r="K1" s="89" t="s">
        <v>230</v>
      </c>
      <c r="L1" s="91" t="s">
        <v>231</v>
      </c>
      <c r="M1" s="91" t="s">
        <v>232</v>
      </c>
      <c r="N1" s="91" t="s">
        <v>233</v>
      </c>
      <c r="O1" s="91" t="s">
        <v>234</v>
      </c>
      <c r="P1" s="91" t="s">
        <v>235</v>
      </c>
      <c r="Q1" s="91" t="s">
        <v>236</v>
      </c>
      <c r="R1" s="91" t="s">
        <v>237</v>
      </c>
      <c r="S1" s="91" t="s">
        <v>238</v>
      </c>
      <c r="T1" s="91" t="s">
        <v>239</v>
      </c>
      <c r="U1" s="91" t="s">
        <v>240</v>
      </c>
      <c r="V1" s="126" t="s">
        <v>241</v>
      </c>
    </row>
    <row customFormat="1" r="2" s="7" spans="1:22" x14ac:dyDescent="0.3">
      <c r="A2" s="69" t="str">
        <f ca="1">'TC52-Upload Obound Form'!C2</f>
        <v>B-231009-TB8-08</v>
      </c>
      <c r="B2" s="57" t="str">
        <f>'TC52-Upload Obound Form'!D2</f>
        <v>SEGU5069987</v>
      </c>
      <c r="C2" s="140" t="s">
        <v>242</v>
      </c>
      <c r="D2" s="57" t="s">
        <v>243</v>
      </c>
      <c r="E2" s="57" t="s">
        <v>244</v>
      </c>
      <c r="F2" s="57" t="s">
        <v>244</v>
      </c>
      <c r="G2" s="57" t="s">
        <v>244</v>
      </c>
      <c r="H2" s="57" t="s">
        <v>244</v>
      </c>
      <c r="I2" s="57" t="s">
        <v>244</v>
      </c>
      <c r="J2" s="57" t="s">
        <v>244</v>
      </c>
      <c r="K2" s="57" t="s">
        <v>244</v>
      </c>
      <c r="L2" s="57" t="s">
        <v>244</v>
      </c>
      <c r="M2" s="57" t="s">
        <v>244</v>
      </c>
      <c r="N2" s="57" t="s">
        <v>244</v>
      </c>
      <c r="O2" s="57" t="s">
        <v>244</v>
      </c>
      <c r="P2" s="57" t="s">
        <v>244</v>
      </c>
      <c r="Q2" s="57" t="s">
        <v>244</v>
      </c>
      <c r="R2" s="57" t="s">
        <v>244</v>
      </c>
      <c r="S2" s="57" t="s">
        <v>244</v>
      </c>
      <c r="T2" s="57" t="s">
        <v>244</v>
      </c>
      <c r="U2" s="57" t="s">
        <v>244</v>
      </c>
      <c r="V2" s="71" t="s">
        <v>244</v>
      </c>
    </row>
    <row customFormat="1" r="3" s="7" spans="1:22" x14ac:dyDescent="0.3">
      <c r="A3" s="65" t="str">
        <f ca="1">'TC52-Upload Obound Form'!C3</f>
        <v>B-231009-TB8-08</v>
      </c>
      <c r="B3" s="51" t="str">
        <f>'TC52-Upload Obound Form'!D3</f>
        <v>CNO1234</v>
      </c>
      <c r="C3" s="51" t="s">
        <v>242</v>
      </c>
      <c r="D3" s="51" t="s">
        <v>243</v>
      </c>
      <c r="E3" s="51" t="s">
        <v>244</v>
      </c>
      <c r="F3" s="51" t="s">
        <v>244</v>
      </c>
      <c r="G3" s="51" t="s">
        <v>244</v>
      </c>
      <c r="H3" s="51" t="s">
        <v>244</v>
      </c>
      <c r="I3" s="51" t="s">
        <v>244</v>
      </c>
      <c r="J3" s="51" t="s">
        <v>244</v>
      </c>
      <c r="K3" s="51" t="s">
        <v>244</v>
      </c>
      <c r="L3" s="51" t="s">
        <v>244</v>
      </c>
      <c r="M3" s="51" t="s">
        <v>244</v>
      </c>
      <c r="N3" s="51" t="s">
        <v>244</v>
      </c>
      <c r="O3" s="51" t="s">
        <v>244</v>
      </c>
      <c r="P3" s="51" t="s">
        <v>244</v>
      </c>
      <c r="Q3" s="51" t="s">
        <v>244</v>
      </c>
      <c r="R3" s="51" t="s">
        <v>244</v>
      </c>
      <c r="S3" s="51" t="s">
        <v>244</v>
      </c>
      <c r="T3" s="51" t="s">
        <v>244</v>
      </c>
      <c r="U3" s="51" t="s">
        <v>244</v>
      </c>
      <c r="V3" s="67" t="s">
        <v>244</v>
      </c>
    </row>
    <row customFormat="1" ht="15" r="4" s="7" spans="1:22" thickBot="1" x14ac:dyDescent="0.35">
      <c r="A4" s="34" t="str">
        <f ca="1">'TC52-Upload Obound Form'!C4</f>
        <v>B-231009-TB8-08</v>
      </c>
      <c r="B4" s="35"/>
      <c r="C4" s="35" t="s">
        <v>242</v>
      </c>
      <c r="D4" s="35" t="s">
        <v>243</v>
      </c>
      <c r="E4" s="35" t="s">
        <v>244</v>
      </c>
      <c r="F4" s="35" t="s">
        <v>244</v>
      </c>
      <c r="G4" s="35" t="s">
        <v>244</v>
      </c>
      <c r="H4" s="35" t="s">
        <v>244</v>
      </c>
      <c r="I4" s="35" t="s">
        <v>244</v>
      </c>
      <c r="J4" s="35" t="s">
        <v>244</v>
      </c>
      <c r="K4" s="35" t="s">
        <v>244</v>
      </c>
      <c r="L4" s="35" t="s">
        <v>244</v>
      </c>
      <c r="M4" s="35" t="s">
        <v>244</v>
      </c>
      <c r="N4" s="35" t="s">
        <v>244</v>
      </c>
      <c r="O4" s="35" t="s">
        <v>244</v>
      </c>
      <c r="P4" s="35" t="s">
        <v>244</v>
      </c>
      <c r="Q4" s="35" t="s">
        <v>244</v>
      </c>
      <c r="R4" s="35" t="s">
        <v>244</v>
      </c>
      <c r="S4" s="35" t="s">
        <v>244</v>
      </c>
      <c r="T4" s="35" t="s">
        <v>244</v>
      </c>
      <c r="U4" s="35" t="s">
        <v>244</v>
      </c>
      <c r="V4" s="36" t="s">
        <v>244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P4"/>
  <sheetViews>
    <sheetView workbookViewId="0" zoomScale="70" zoomScaleNormal="70">
      <selection activeCell="J16" sqref="J16"/>
    </sheetView>
  </sheetViews>
  <sheetFormatPr defaultRowHeight="14.4" x14ac:dyDescent="0.3"/>
  <cols>
    <col min="1" max="1" bestFit="true" customWidth="true" width="16.33203125" collapsed="true"/>
    <col min="2" max="2" bestFit="true" customWidth="true" width="13.33203125" collapsed="true"/>
    <col min="3" max="3" bestFit="true" customWidth="true" width="21.33203125" collapsed="true"/>
    <col min="4" max="4" bestFit="true" customWidth="true" width="8.5546875" collapsed="true"/>
    <col min="5" max="5" bestFit="true" customWidth="true" width="31.109375" collapsed="true"/>
    <col min="6" max="6" customWidth="true" width="33.6640625" collapsed="true"/>
    <col min="7" max="7" customWidth="true" width="21.33203125" collapsed="true"/>
    <col min="8" max="8" customWidth="true" width="16.5546875" collapsed="true"/>
    <col min="10" max="10" customWidth="true" width="15.33203125" collapsed="true"/>
    <col min="11" max="11" bestFit="true" customWidth="true" width="11.0" collapsed="true"/>
    <col min="15" max="15" customWidth="true" width="15.33203125" collapsed="true"/>
  </cols>
  <sheetData>
    <row ht="15" r="1" spans="1:15" thickBot="1" x14ac:dyDescent="0.35">
      <c r="A1" s="123" t="s">
        <v>221</v>
      </c>
      <c r="B1" s="91" t="s">
        <v>201</v>
      </c>
      <c r="C1" s="86" t="s">
        <v>245</v>
      </c>
      <c r="D1" s="49" t="s">
        <v>246</v>
      </c>
      <c r="E1" s="49" t="s">
        <v>247</v>
      </c>
      <c r="F1" s="12" t="s">
        <v>248</v>
      </c>
      <c r="G1" s="141" t="s">
        <v>249</v>
      </c>
      <c r="H1" s="141" t="s">
        <v>250</v>
      </c>
      <c r="I1" s="86" t="s">
        <v>251</v>
      </c>
      <c r="J1" s="86" t="s">
        <v>252</v>
      </c>
      <c r="K1" s="86" t="s">
        <v>253</v>
      </c>
      <c r="L1" s="86" t="s">
        <v>254</v>
      </c>
      <c r="M1" s="86" t="s">
        <v>255</v>
      </c>
      <c r="N1" s="86" t="s">
        <v>256</v>
      </c>
      <c r="O1" s="87" t="s">
        <v>257</v>
      </c>
    </row>
    <row r="2" spans="1:15" x14ac:dyDescent="0.3">
      <c r="A2" s="69" t="str">
        <f ca="1">'TC52-Upload Obound Form'!C3</f>
        <v>B-231009-TB8-08</v>
      </c>
      <c r="B2" s="57" t="str">
        <f>'TC52-Upload Obound Form'!D2</f>
        <v>SEGU5069987</v>
      </c>
      <c r="C2" s="83" t="s">
        <v>87</v>
      </c>
      <c r="D2" s="57" t="s">
        <v>207</v>
      </c>
      <c r="E2" s="57" t="s">
        <v>87</v>
      </c>
      <c r="F2" s="62" t="s">
        <v>258</v>
      </c>
      <c r="G2" s="84" t="n">
        <f ca="1">TODAY()-2</f>
        <v>45206.0</v>
      </c>
      <c r="H2" s="84" t="n">
        <f ca="1">TODAY()</f>
        <v>45208.0</v>
      </c>
      <c r="I2" s="83" t="s">
        <v>259</v>
      </c>
      <c r="J2" s="84" t="n">
        <f ca="1">TODAY()-2</f>
        <v>45206.0</v>
      </c>
      <c r="K2" s="83" t="s">
        <v>260</v>
      </c>
      <c r="L2" s="83" t="s">
        <v>261</v>
      </c>
      <c r="M2" s="83">
        <v>1</v>
      </c>
      <c r="N2" s="83">
        <v>1</v>
      </c>
      <c r="O2" s="85">
        <v>1</v>
      </c>
    </row>
    <row r="3" spans="1:15" x14ac:dyDescent="0.3">
      <c r="A3" s="65" t="str">
        <f ca="1">'TC52-Upload Obound Form'!C3</f>
        <v>B-231009-TB8-08</v>
      </c>
      <c r="B3" s="51" t="str">
        <f>'TC52-Upload Obound Form'!D3</f>
        <v>CNO1234</v>
      </c>
      <c r="C3" s="77" t="s">
        <v>262</v>
      </c>
      <c r="D3" s="51" t="s">
        <v>33</v>
      </c>
      <c r="E3" s="51" t="s">
        <v>262</v>
      </c>
      <c r="F3" s="28" t="s">
        <v>226</v>
      </c>
      <c r="G3" s="78" t="n">
        <f ca="1">TODAY()-2</f>
        <v>45206.0</v>
      </c>
      <c r="H3" s="78" t="n">
        <f ca="1">TODAY()</f>
        <v>45208.0</v>
      </c>
      <c r="I3" s="77" t="s">
        <v>259</v>
      </c>
      <c r="J3" s="78" t="n">
        <f ca="1">TODAY()-2</f>
        <v>45206.0</v>
      </c>
      <c r="K3" s="77" t="s">
        <v>260</v>
      </c>
      <c r="L3" s="77" t="s">
        <v>261</v>
      </c>
      <c r="M3" s="77">
        <v>1</v>
      </c>
      <c r="N3" s="77">
        <v>1</v>
      </c>
      <c r="O3" s="79">
        <v>1</v>
      </c>
    </row>
    <row ht="15" r="4" spans="1:15" thickBot="1" x14ac:dyDescent="0.35">
      <c r="A4" s="34" t="str">
        <f ca="1">'TC52-Upload Obound Form'!C4</f>
        <v>B-231009-TB8-08</v>
      </c>
      <c r="B4" s="35"/>
      <c r="C4" s="80" t="s">
        <v>262</v>
      </c>
      <c r="D4" s="35" t="s">
        <v>33</v>
      </c>
      <c r="E4" s="35" t="s">
        <v>262</v>
      </c>
      <c r="F4" s="29" t="s">
        <v>226</v>
      </c>
      <c r="G4" s="81" t="n">
        <f ca="1">TODAY()-2</f>
        <v>45206.0</v>
      </c>
      <c r="H4" s="81" t="n">
        <f ca="1">TODAY()</f>
        <v>45208.0</v>
      </c>
      <c r="I4" s="80" t="s">
        <v>259</v>
      </c>
      <c r="J4" s="81" t="n">
        <f ca="1">TODAY()-2</f>
        <v>45206.0</v>
      </c>
      <c r="K4" s="80" t="s">
        <v>260</v>
      </c>
      <c r="L4" s="80" t="s">
        <v>261</v>
      </c>
      <c r="M4" s="80">
        <v>1</v>
      </c>
      <c r="N4" s="80">
        <v>1</v>
      </c>
      <c r="O4" s="82">
        <v>1</v>
      </c>
    </row>
  </sheetData>
  <phoneticPr fontId="1" type="noConversion"/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G2"/>
  <sheetViews>
    <sheetView workbookViewId="0">
      <selection activeCell="F2" sqref="F2"/>
    </sheetView>
  </sheetViews>
  <sheetFormatPr defaultRowHeight="14.4" x14ac:dyDescent="0.3"/>
  <cols>
    <col min="2" max="2" bestFit="true" customWidth="true" width="11.0" collapsed="true"/>
    <col min="3" max="3" bestFit="true" customWidth="true" width="9.44140625" collapsed="true"/>
    <col min="4" max="4" bestFit="true" customWidth="true" width="3.6640625" collapsed="true"/>
    <col min="5" max="5" bestFit="true" customWidth="true" width="9.6640625" collapsed="true"/>
    <col min="6" max="6" bestFit="true" customWidth="true" width="11.33203125" collapsed="true"/>
  </cols>
  <sheetData>
    <row ht="15" r="1" spans="1:6" thickBot="1" x14ac:dyDescent="0.35">
      <c r="A1" s="11" t="s">
        <v>251</v>
      </c>
      <c r="B1" s="12" t="s">
        <v>253</v>
      </c>
      <c r="C1" s="12" t="s">
        <v>254</v>
      </c>
      <c r="D1" s="12" t="s">
        <v>255</v>
      </c>
      <c r="E1" s="12" t="s">
        <v>256</v>
      </c>
      <c r="F1" s="13" t="s">
        <v>257</v>
      </c>
    </row>
    <row ht="15" r="2" spans="1:6" thickBot="1" x14ac:dyDescent="0.35">
      <c r="A2" s="31" t="s">
        <v>259</v>
      </c>
      <c r="B2" s="23" t="s">
        <v>260</v>
      </c>
      <c r="C2" s="23" t="s">
        <v>261</v>
      </c>
      <c r="D2" s="23">
        <v>1</v>
      </c>
      <c r="E2" s="23">
        <v>1</v>
      </c>
      <c r="F2" s="32">
        <v>1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F2"/>
  <sheetViews>
    <sheetView workbookViewId="0">
      <selection activeCell="E9" sqref="E9"/>
    </sheetView>
  </sheetViews>
  <sheetFormatPr defaultRowHeight="14.4" x14ac:dyDescent="0.3"/>
  <cols>
    <col min="1" max="1" customWidth="true" width="25.109375" collapsed="true"/>
    <col min="2" max="2" customWidth="true" style="2" width="26.88671875" collapsed="true"/>
    <col min="3" max="3" customWidth="true" style="2" width="27.5546875" collapsed="true"/>
    <col min="4" max="4" customWidth="true" width="26.6640625" collapsed="true"/>
    <col min="5" max="5" customWidth="true" width="29.109375" collapsed="true"/>
  </cols>
  <sheetData>
    <row ht="15" r="1" spans="1:5" thickBot="1" x14ac:dyDescent="0.35">
      <c r="A1" s="123" t="s">
        <v>263</v>
      </c>
      <c r="B1" s="142" t="s">
        <v>264</v>
      </c>
      <c r="C1" s="142" t="s">
        <v>265</v>
      </c>
      <c r="D1" s="143" t="s">
        <v>266</v>
      </c>
    </row>
    <row ht="15" r="2" spans="1:5" thickBot="1" x14ac:dyDescent="0.35">
      <c r="A2" s="37" t="str">
        <f>'TC52-Upload Obound Form'!D2</f>
        <v>SEGU5069987</v>
      </c>
      <c r="B2" s="23" t="s">
        <v>267</v>
      </c>
      <c r="C2" s="23" t="s">
        <v>267</v>
      </c>
      <c r="D2" s="32" t="s">
        <v>268</v>
      </c>
      <c r="E2" s="5" t="s">
        <v>269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R2"/>
  <sheetViews>
    <sheetView workbookViewId="0" zoomScale="55" zoomScaleNormal="55">
      <selection activeCell="F20" sqref="F20"/>
    </sheetView>
  </sheetViews>
  <sheetFormatPr defaultRowHeight="14.4" x14ac:dyDescent="0.3"/>
  <cols>
    <col min="1" max="1" customWidth="true" width="17.3320312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5" customWidth="true" width="21.6640625" collapsed="true"/>
    <col min="6" max="6" customWidth="true" width="41.0" collapsed="true"/>
    <col min="7" max="7" customWidth="true" width="22.44140625" collapsed="true"/>
    <col min="8" max="8" customWidth="true" width="22.0" collapsed="true"/>
    <col min="9" max="15" bestFit="true" customWidth="true" width="24.0" collapsed="true"/>
    <col min="16" max="16" bestFit="true" customWidth="true" width="29.0" collapsed="true"/>
    <col min="17" max="17" bestFit="true" customWidth="true" width="24.0" collapsed="true"/>
  </cols>
  <sheetData>
    <row customFormat="1" customHeight="1" ht="65.25" r="1" s="7" spans="1:17" thickBot="1" x14ac:dyDescent="0.35">
      <c r="A1" s="145" t="s">
        <v>221</v>
      </c>
      <c r="B1" s="89" t="s">
        <v>201</v>
      </c>
      <c r="C1" s="76" t="s">
        <v>222</v>
      </c>
      <c r="D1" s="89" t="s">
        <v>270</v>
      </c>
      <c r="E1" s="89" t="s">
        <v>271</v>
      </c>
      <c r="F1" s="89" t="s">
        <v>272</v>
      </c>
      <c r="G1" s="89" t="s">
        <v>258</v>
      </c>
      <c r="H1" s="89" t="s">
        <v>273</v>
      </c>
      <c r="I1" s="89" t="s">
        <v>274</v>
      </c>
      <c r="J1" s="89" t="s">
        <v>275</v>
      </c>
      <c r="K1" s="89" t="s">
        <v>276</v>
      </c>
      <c r="L1" s="89" t="s">
        <v>277</v>
      </c>
      <c r="M1" s="89" t="s">
        <v>278</v>
      </c>
      <c r="N1" s="89" t="s">
        <v>279</v>
      </c>
      <c r="O1" s="89" t="s">
        <v>280</v>
      </c>
      <c r="P1" s="89" t="s">
        <v>281</v>
      </c>
      <c r="Q1" s="144" t="s">
        <v>282</v>
      </c>
    </row>
    <row ht="15" r="2" spans="1:17" thickBot="1" x14ac:dyDescent="0.35">
      <c r="A2" s="37" t="str">
        <f ca="1">'TC52-Upload Obound Form'!C2</f>
        <v>B-231009-TB8-08</v>
      </c>
      <c r="B2" s="38" t="str">
        <f>'TC52-Upload Obound Form'!D2</f>
        <v>SEGU5069987</v>
      </c>
      <c r="C2" s="38" t="s">
        <v>283</v>
      </c>
      <c r="D2" s="88" t="str">
        <f>'TC063'!B2</f>
        <v>14 Jun 2023</v>
      </c>
      <c r="E2" s="88" t="str">
        <f>'TC063'!C2</f>
        <v>14 Jun 2023</v>
      </c>
      <c r="F2" s="38" t="s">
        <v>284</v>
      </c>
      <c r="G2" s="38" t="s">
        <v>284</v>
      </c>
      <c r="H2" s="38" t="s">
        <v>284</v>
      </c>
      <c r="I2" s="38" t="s">
        <v>284</v>
      </c>
      <c r="J2" s="38" t="s">
        <v>284</v>
      </c>
      <c r="K2" s="38" t="s">
        <v>284</v>
      </c>
      <c r="L2" s="38" t="s">
        <v>284</v>
      </c>
      <c r="M2" s="38" t="s">
        <v>284</v>
      </c>
      <c r="N2" s="38" t="s">
        <v>284</v>
      </c>
      <c r="O2" s="38" t="s">
        <v>284</v>
      </c>
      <c r="P2" s="38" t="s">
        <v>284</v>
      </c>
      <c r="Q2" s="39" t="s">
        <v>284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R2"/>
  <sheetViews>
    <sheetView workbookViewId="0" zoomScale="55" zoomScaleNormal="55">
      <selection activeCell="F21" sqref="F21"/>
    </sheetView>
  </sheetViews>
  <sheetFormatPr defaultRowHeight="14.4" x14ac:dyDescent="0.3"/>
  <cols>
    <col min="1" max="1" customWidth="true" width="17.3320312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5" customWidth="true" width="21.6640625" collapsed="true"/>
    <col min="6" max="6" customWidth="true" width="41.0" collapsed="true"/>
    <col min="7" max="7" customWidth="true" width="22.44140625" collapsed="true"/>
    <col min="8" max="8" customWidth="true" width="22.0" collapsed="true"/>
    <col min="9" max="9" bestFit="true" customWidth="true" width="19.88671875" collapsed="true"/>
    <col min="10" max="10" bestFit="true" customWidth="true" width="17.44140625" collapsed="true"/>
    <col min="11" max="11" bestFit="true" customWidth="true" width="22.109375" collapsed="true"/>
    <col min="12" max="12" bestFit="true" customWidth="true" width="20.33203125" collapsed="true"/>
    <col min="13" max="13" bestFit="true" customWidth="true" width="19.33203125" collapsed="true"/>
    <col min="14" max="14" bestFit="true" customWidth="true" width="17.44140625" collapsed="true"/>
    <col min="15" max="15" bestFit="true" customWidth="true" width="18.88671875" collapsed="true"/>
    <col min="16" max="16" bestFit="true" customWidth="true" width="29.0" collapsed="true"/>
    <col min="17" max="17" bestFit="true" customWidth="true" width="24.0" collapsed="true"/>
  </cols>
  <sheetData>
    <row customFormat="1" customHeight="1" ht="65.25" r="1" s="7" spans="1:17" thickBot="1" x14ac:dyDescent="0.35">
      <c r="A1" s="145" t="s">
        <v>221</v>
      </c>
      <c r="B1" s="89" t="s">
        <v>201</v>
      </c>
      <c r="C1" s="76" t="s">
        <v>222</v>
      </c>
      <c r="D1" s="89" t="s">
        <v>270</v>
      </c>
      <c r="E1" s="89" t="s">
        <v>271</v>
      </c>
      <c r="F1" s="89" t="s">
        <v>272</v>
      </c>
      <c r="G1" s="89" t="s">
        <v>258</v>
      </c>
      <c r="H1" s="89" t="s">
        <v>273</v>
      </c>
      <c r="I1" s="89" t="s">
        <v>274</v>
      </c>
      <c r="J1" s="89" t="s">
        <v>275</v>
      </c>
      <c r="K1" s="89" t="s">
        <v>276</v>
      </c>
      <c r="L1" s="89" t="s">
        <v>277</v>
      </c>
      <c r="M1" s="89" t="s">
        <v>278</v>
      </c>
      <c r="N1" s="89" t="s">
        <v>279</v>
      </c>
      <c r="O1" s="89" t="s">
        <v>280</v>
      </c>
      <c r="P1" s="89" t="s">
        <v>281</v>
      </c>
      <c r="Q1" s="144" t="s">
        <v>282</v>
      </c>
    </row>
    <row ht="15" r="2" spans="1:17" thickBot="1" x14ac:dyDescent="0.35">
      <c r="A2" s="37" t="str">
        <f ca="1">'TC52-Upload Obound Form'!C2</f>
        <v>B-231009-TB8-08</v>
      </c>
      <c r="B2" s="38" t="str">
        <f>'TC52-Upload Obound Form'!D2</f>
        <v>SEGU5069987</v>
      </c>
      <c r="C2" s="38" t="s">
        <v>283</v>
      </c>
      <c r="D2" s="88" t="str">
        <f>'TC063'!B2</f>
        <v>14 Jun 2023</v>
      </c>
      <c r="E2" s="88" t="str">
        <f>'TC063'!C2</f>
        <v>14 Jun 2023</v>
      </c>
      <c r="F2" s="38" t="s">
        <v>284</v>
      </c>
      <c r="G2" s="38" t="s">
        <v>284</v>
      </c>
      <c r="H2" s="38" t="s">
        <v>243</v>
      </c>
      <c r="I2" s="38" t="s">
        <v>244</v>
      </c>
      <c r="J2" s="38" t="s">
        <v>244</v>
      </c>
      <c r="K2" s="38" t="s">
        <v>244</v>
      </c>
      <c r="L2" s="38" t="s">
        <v>244</v>
      </c>
      <c r="M2" s="38" t="s">
        <v>244</v>
      </c>
      <c r="N2" s="38" t="s">
        <v>244</v>
      </c>
      <c r="O2" s="38" t="s">
        <v>244</v>
      </c>
      <c r="P2" s="38" t="s">
        <v>244</v>
      </c>
      <c r="Q2" s="39" t="s">
        <v>244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W3"/>
  <sheetViews>
    <sheetView workbookViewId="0" zoomScale="55" zoomScaleNormal="55">
      <selection activeCell="Q38" sqref="Q38"/>
    </sheetView>
  </sheetViews>
  <sheetFormatPr defaultRowHeight="14.4" x14ac:dyDescent="0.3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28.109375" collapsed="true"/>
    <col min="5" max="5" customWidth="true" width="23.44140625" collapsed="true"/>
    <col min="6" max="6" customWidth="true" width="27.6640625" collapsed="true"/>
    <col min="7" max="7" customWidth="true" width="29.6640625" collapsed="true"/>
    <col min="8" max="8" customWidth="true" width="23.6640625" collapsed="true"/>
    <col min="9" max="9" customWidth="true" width="18.44140625" collapsed="true"/>
    <col min="21" max="21" bestFit="true" customWidth="true" width="40.5546875" collapsed="true"/>
    <col min="22" max="22" bestFit="true" customWidth="true" width="18.33203125" collapsed="true"/>
  </cols>
  <sheetData>
    <row customFormat="1" customHeight="1" ht="28.2" r="1" s="7" spans="1:22" thickBot="1" x14ac:dyDescent="0.35">
      <c r="A1" s="123" t="s">
        <v>221</v>
      </c>
      <c r="B1" s="91" t="s">
        <v>201</v>
      </c>
      <c r="C1" s="146" t="s">
        <v>222</v>
      </c>
      <c r="D1" s="91" t="s">
        <v>223</v>
      </c>
      <c r="E1" s="91" t="s">
        <v>224</v>
      </c>
      <c r="F1" s="91" t="s">
        <v>225</v>
      </c>
      <c r="G1" s="91" t="s">
        <v>226</v>
      </c>
      <c r="H1" s="91" t="s">
        <v>227</v>
      </c>
      <c r="I1" s="91" t="s">
        <v>228</v>
      </c>
      <c r="J1" s="91" t="s">
        <v>229</v>
      </c>
      <c r="K1" s="89" t="s">
        <v>230</v>
      </c>
      <c r="L1" s="91" t="s">
        <v>231</v>
      </c>
      <c r="M1" s="91" t="s">
        <v>232</v>
      </c>
      <c r="N1" s="91" t="s">
        <v>233</v>
      </c>
      <c r="O1" s="91" t="s">
        <v>234</v>
      </c>
      <c r="P1" s="91" t="s">
        <v>235</v>
      </c>
      <c r="Q1" s="91" t="s">
        <v>236</v>
      </c>
      <c r="R1" s="91" t="s">
        <v>237</v>
      </c>
      <c r="S1" s="91" t="s">
        <v>238</v>
      </c>
      <c r="T1" s="91" t="s">
        <v>239</v>
      </c>
      <c r="U1" s="91" t="s">
        <v>240</v>
      </c>
      <c r="V1" s="126" t="s">
        <v>241</v>
      </c>
    </row>
    <row customFormat="1" r="2" s="7" spans="1:22" x14ac:dyDescent="0.3">
      <c r="A2" s="69" t="str">
        <f ca="1">'TC52-Upload Obound Form'!C3</f>
        <v>B-231009-TB8-08</v>
      </c>
      <c r="B2" s="57" t="str">
        <f>'TC52-Upload Obound Form'!D3</f>
        <v>CNO1234</v>
      </c>
      <c r="C2" s="57" t="s">
        <v>242</v>
      </c>
      <c r="D2" s="57" t="s">
        <v>284</v>
      </c>
      <c r="E2" s="57" t="s">
        <v>284</v>
      </c>
      <c r="F2" s="57" t="s">
        <v>284</v>
      </c>
      <c r="G2" s="57" t="s">
        <v>284</v>
      </c>
      <c r="H2" s="57" t="s">
        <v>243</v>
      </c>
      <c r="I2" s="57" t="s">
        <v>244</v>
      </c>
      <c r="J2" s="57" t="s">
        <v>244</v>
      </c>
      <c r="K2" s="57" t="s">
        <v>244</v>
      </c>
      <c r="L2" s="57" t="s">
        <v>244</v>
      </c>
      <c r="M2" s="57" t="s">
        <v>244</v>
      </c>
      <c r="N2" s="57" t="s">
        <v>244</v>
      </c>
      <c r="O2" s="57" t="s">
        <v>244</v>
      </c>
      <c r="P2" s="57" t="s">
        <v>244</v>
      </c>
      <c r="Q2" s="57" t="s">
        <v>244</v>
      </c>
      <c r="R2" s="57" t="s">
        <v>244</v>
      </c>
      <c r="S2" s="57" t="s">
        <v>244</v>
      </c>
      <c r="T2" s="57" t="s">
        <v>244</v>
      </c>
      <c r="U2" s="57" t="s">
        <v>244</v>
      </c>
      <c r="V2" s="71" t="s">
        <v>244</v>
      </c>
    </row>
    <row customFormat="1" ht="15" r="3" s="7" spans="1:22" thickBot="1" x14ac:dyDescent="0.35">
      <c r="A3" s="34" t="str">
        <f ca="1">'TC52-Upload Obound Form'!C4</f>
        <v>B-231009-TB8-08</v>
      </c>
      <c r="B3" s="35"/>
      <c r="C3" s="35" t="s">
        <v>242</v>
      </c>
      <c r="D3" s="35" t="s">
        <v>284</v>
      </c>
      <c r="E3" s="35" t="s">
        <v>284</v>
      </c>
      <c r="F3" s="35" t="s">
        <v>284</v>
      </c>
      <c r="G3" s="35" t="s">
        <v>284</v>
      </c>
      <c r="H3" s="35" t="s">
        <v>243</v>
      </c>
      <c r="I3" s="35" t="s">
        <v>244</v>
      </c>
      <c r="J3" s="35" t="s">
        <v>244</v>
      </c>
      <c r="K3" s="35" t="s">
        <v>244</v>
      </c>
      <c r="L3" s="35" t="s">
        <v>244</v>
      </c>
      <c r="M3" s="35" t="s">
        <v>244</v>
      </c>
      <c r="N3" s="35" t="s">
        <v>244</v>
      </c>
      <c r="O3" s="35" t="s">
        <v>244</v>
      </c>
      <c r="P3" s="35" t="s">
        <v>244</v>
      </c>
      <c r="Q3" s="35" t="s">
        <v>244</v>
      </c>
      <c r="R3" s="35" t="s">
        <v>244</v>
      </c>
      <c r="S3" s="35" t="s">
        <v>244</v>
      </c>
      <c r="T3" s="35" t="s">
        <v>244</v>
      </c>
      <c r="U3" s="35" t="s">
        <v>244</v>
      </c>
      <c r="V3" s="36" t="s">
        <v>244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activeCell="C2" sqref="C2"/>
    </sheetView>
  </sheetViews>
  <sheetFormatPr defaultRowHeight="14.4" x14ac:dyDescent="0.3"/>
  <cols>
    <col min="1" max="2" customWidth="true" width="39.33203125" collapsed="true"/>
    <col min="3" max="3" customWidth="true" width="29.5546875" collapsed="true"/>
  </cols>
  <sheetData>
    <row ht="15" r="1" spans="1:3" thickBot="1" x14ac:dyDescent="0.35">
      <c r="A1" s="14" t="s">
        <v>30</v>
      </c>
      <c r="B1" s="15" t="s">
        <v>31</v>
      </c>
      <c r="C1" s="26" t="s">
        <v>18</v>
      </c>
    </row>
    <row ht="15" r="2" spans="1:3" thickBot="1" x14ac:dyDescent="0.35">
      <c r="A2" s="20" t="str">
        <f>"PK-SUP-POC-"&amp;AutoIncrement!B2</f>
        <v>PK-SUP-POC-8</v>
      </c>
      <c r="B2" s="21" t="str">
        <f>"PK-BU-POC-"&amp;AutoIncrement!B2</f>
        <v>PK-BU-POC-8</v>
      </c>
      <c r="C2" s="25" t="str">
        <f>"PK-CUS by Upload S13-"&amp;AutoIncrement!B2</f>
        <v>PK-CUS by Upload S13-8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X4"/>
  <sheetViews>
    <sheetView workbookViewId="0" zoomScale="55" zoomScaleNormal="55">
      <selection activeCell="B1" sqref="B1"/>
    </sheetView>
  </sheetViews>
  <sheetFormatPr defaultRowHeight="14.4" x14ac:dyDescent="0.3"/>
  <cols>
    <col min="1" max="1" customWidth="true" width="32.6640625" collapsed="true"/>
    <col min="2" max="2" customWidth="true" width="24.0" collapsed="true"/>
    <col min="3" max="3" customWidth="true" width="23.33203125" collapsed="true"/>
    <col min="4" max="4" customWidth="true" width="19.33203125" collapsed="true"/>
    <col min="5" max="5" customWidth="true" width="20.6640625" collapsed="true"/>
    <col min="6" max="6" customWidth="true" width="32.88671875" collapsed="true"/>
    <col min="7" max="7" customWidth="true" width="36.44140625" collapsed="true"/>
    <col min="9" max="9" customWidth="true" width="31.44140625" collapsed="true"/>
    <col min="23" max="23" bestFit="true" customWidth="true" width="18.109375" collapsed="true"/>
  </cols>
  <sheetData>
    <row ht="15" r="1" spans="1:23" thickBot="1" x14ac:dyDescent="0.35">
      <c r="A1" s="147" t="s">
        <v>180</v>
      </c>
      <c r="B1" s="49" t="s">
        <v>181</v>
      </c>
      <c r="C1" s="49" t="s">
        <v>155</v>
      </c>
      <c r="D1" s="49" t="s">
        <v>156</v>
      </c>
      <c r="E1" s="49" t="s">
        <v>157</v>
      </c>
      <c r="F1" s="148" t="s">
        <v>124</v>
      </c>
      <c r="G1" s="148" t="s">
        <v>158</v>
      </c>
      <c r="H1" s="49" t="s">
        <v>159</v>
      </c>
      <c r="I1" s="148" t="s">
        <v>182</v>
      </c>
      <c r="J1" s="49" t="s">
        <v>183</v>
      </c>
      <c r="K1" s="49" t="s">
        <v>162</v>
      </c>
      <c r="L1" s="49" t="s">
        <v>163</v>
      </c>
      <c r="M1" s="49" t="s">
        <v>164</v>
      </c>
      <c r="N1" s="49" t="s">
        <v>166</v>
      </c>
      <c r="O1" s="49" t="s">
        <v>103</v>
      </c>
      <c r="P1" s="74" t="s">
        <v>167</v>
      </c>
      <c r="Q1" s="49" t="s">
        <v>184</v>
      </c>
      <c r="R1" s="49" t="s">
        <v>185</v>
      </c>
      <c r="S1" s="49" t="s">
        <v>186</v>
      </c>
      <c r="T1" s="49" t="s">
        <v>187</v>
      </c>
      <c r="U1" s="49" t="s">
        <v>188</v>
      </c>
      <c r="V1" s="49" t="s">
        <v>189</v>
      </c>
      <c r="W1" s="50" t="s">
        <v>190</v>
      </c>
    </row>
    <row customHeight="1" ht="15.75" r="2" spans="1:23" x14ac:dyDescent="0.3">
      <c r="A2" s="69" t="str">
        <f ca="1">'TC44'!B2</f>
        <v>sTB8-2310001</v>
      </c>
      <c r="B2" s="57" t="s">
        <v>216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Info'!D2</f>
        <v>CNTW-SUP-TB8-scenario13-20230604-001</v>
      </c>
      <c r="H2" s="57" t="s">
        <v>176</v>
      </c>
      <c r="I2" s="57" t="str">
        <f ca="1">'TC42'!B2</f>
        <v>cTB8-2310001</v>
      </c>
      <c r="J2" s="56" t="s">
        <v>68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116</v>
      </c>
      <c r="P2" s="57" t="s">
        <v>216</v>
      </c>
      <c r="Q2" s="57">
        <v>150</v>
      </c>
      <c r="R2" s="57">
        <v>150</v>
      </c>
      <c r="S2" s="57">
        <v>0</v>
      </c>
      <c r="T2" s="57">
        <v>150</v>
      </c>
      <c r="U2" s="57" t="s">
        <v>177</v>
      </c>
      <c r="V2" s="57">
        <v>0</v>
      </c>
      <c r="W2" s="71" t="s">
        <v>177</v>
      </c>
    </row>
    <row ht="28.8" r="3" spans="1:23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Info'!D3</f>
        <v>CNTW-SUP-TB8-scenario13-20230604-002</v>
      </c>
      <c r="H3" s="51" t="s">
        <v>178</v>
      </c>
      <c r="I3" s="51" t="str">
        <f ca="1">'TC42'!B2</f>
        <v>cTB8-2310001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116</v>
      </c>
      <c r="P3" s="51" t="s">
        <v>216</v>
      </c>
      <c r="Q3" s="51">
        <v>150</v>
      </c>
      <c r="R3" s="51">
        <v>150</v>
      </c>
      <c r="S3" s="51">
        <v>0</v>
      </c>
      <c r="T3" s="51">
        <v>100</v>
      </c>
      <c r="U3" s="51" t="s">
        <v>177</v>
      </c>
      <c r="V3" s="51">
        <v>50</v>
      </c>
      <c r="W3" s="67" t="s">
        <v>177</v>
      </c>
    </row>
    <row ht="29.4" r="4" spans="1:23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Info'!D4</f>
        <v>CNTW-SUP-TB8-scenario13-20230604-003</v>
      </c>
      <c r="H4" s="35" t="s">
        <v>179</v>
      </c>
      <c r="I4" s="35" t="str">
        <f ca="1">'TC42'!B2</f>
        <v>cTB8-2310001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116</v>
      </c>
      <c r="P4" s="35" t="s">
        <v>216</v>
      </c>
      <c r="Q4" s="35">
        <v>50</v>
      </c>
      <c r="R4" s="35">
        <v>50</v>
      </c>
      <c r="S4" s="35">
        <v>0</v>
      </c>
      <c r="T4" s="35">
        <v>0</v>
      </c>
      <c r="U4" s="35" t="s">
        <v>177</v>
      </c>
      <c r="V4" s="35">
        <v>50</v>
      </c>
      <c r="W4" s="36" t="s">
        <v>177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X4"/>
  <sheetViews>
    <sheetView topLeftCell="M1" workbookViewId="0">
      <selection activeCell="W1" sqref="W1"/>
    </sheetView>
  </sheetViews>
  <sheetFormatPr defaultRowHeight="14.4" x14ac:dyDescent="0.3"/>
  <cols>
    <col min="1" max="1" customWidth="true" width="23.109375" collapsed="true"/>
    <col min="2" max="2" customWidth="true" width="20.6640625" collapsed="true"/>
    <col min="3" max="3" customWidth="true" width="21.33203125" collapsed="true"/>
    <col min="4" max="4" customWidth="true" width="19.44140625" collapsed="true"/>
    <col min="5" max="5" customWidth="true" width="27.0" collapsed="true"/>
    <col min="6" max="6" customWidth="true" width="40.88671875" collapsed="true"/>
    <col min="7" max="7" customWidth="true" width="46.6640625" collapsed="true"/>
    <col min="9" max="9" customWidth="true" width="14.6640625" collapsed="true"/>
    <col min="10" max="10" customWidth="true" width="20.109375" collapsed="true"/>
    <col min="22" max="22" bestFit="true" customWidth="true" width="14.6640625" collapsed="true"/>
    <col min="23" max="23" bestFit="true" customWidth="true" width="19.6640625" collapsed="true"/>
  </cols>
  <sheetData>
    <row ht="15" r="1" spans="1:23" thickBot="1" x14ac:dyDescent="0.35">
      <c r="A1" s="3" t="s">
        <v>153</v>
      </c>
      <c r="B1" s="3" t="s">
        <v>154</v>
      </c>
      <c r="C1" s="3" t="s">
        <v>155</v>
      </c>
      <c r="D1" s="3" t="s">
        <v>156</v>
      </c>
      <c r="E1" s="3" t="s">
        <v>157</v>
      </c>
      <c r="F1" s="3" t="s">
        <v>124</v>
      </c>
      <c r="G1" s="6" t="s">
        <v>158</v>
      </c>
      <c r="H1" s="3" t="s">
        <v>159</v>
      </c>
      <c r="I1" s="3" t="s">
        <v>160</v>
      </c>
      <c r="J1" s="3" t="s">
        <v>161</v>
      </c>
      <c r="K1" s="3" t="s">
        <v>162</v>
      </c>
      <c r="L1" s="3" t="s">
        <v>163</v>
      </c>
      <c r="M1" s="40" t="s">
        <v>164</v>
      </c>
      <c r="N1" s="49" t="s">
        <v>165</v>
      </c>
      <c r="O1" s="49" t="s">
        <v>166</v>
      </c>
      <c r="P1" s="49" t="s">
        <v>103</v>
      </c>
      <c r="Q1" s="49" t="s">
        <v>167</v>
      </c>
      <c r="R1" s="49" t="s">
        <v>168</v>
      </c>
      <c r="S1" s="49" t="s">
        <v>169</v>
      </c>
      <c r="T1" s="49" t="s">
        <v>170</v>
      </c>
      <c r="U1" s="49" t="s">
        <v>171</v>
      </c>
      <c r="V1" s="49" t="s">
        <v>172</v>
      </c>
      <c r="W1" s="50" t="s">
        <v>173</v>
      </c>
    </row>
    <row customHeight="1" ht="15" r="2" spans="1:23" x14ac:dyDescent="0.3">
      <c r="A2" s="3" t="str">
        <f ca="1">'TC42'!B2</f>
        <v>cTB8-2310001</v>
      </c>
      <c r="B2" s="3" t="s">
        <v>217</v>
      </c>
      <c r="C2" s="3"/>
      <c r="D2" s="3"/>
      <c r="E2" s="3"/>
      <c r="F2" s="4" t="str">
        <f>'TC35-Contract Parts Info'!B2</f>
        <v>TB8scenario1320230614011</v>
      </c>
      <c r="G2" s="4" t="str">
        <f>'TC35-Contract Parts Info'!C2</f>
        <v>PK-CUS-TB8-scenario13-20230604-001</v>
      </c>
      <c r="H2" s="3" t="s">
        <v>176</v>
      </c>
      <c r="I2" s="3" t="str">
        <f ca="1">'TC44'!B2</f>
        <v>sTB8-2310001</v>
      </c>
      <c r="J2" s="4" t="s">
        <v>67</v>
      </c>
      <c r="K2" s="3">
        <v>10</v>
      </c>
      <c r="L2" s="3">
        <v>10</v>
      </c>
      <c r="M2" s="69">
        <v>150</v>
      </c>
      <c r="N2" s="57">
        <v>0</v>
      </c>
      <c r="O2" s="57">
        <v>2.0499999999999998</v>
      </c>
      <c r="P2" s="57" t="s">
        <v>116</v>
      </c>
      <c r="Q2" s="57" t="s">
        <v>217</v>
      </c>
      <c r="R2" s="57">
        <v>0</v>
      </c>
      <c r="S2" s="57">
        <v>150</v>
      </c>
      <c r="T2" s="57" t="s">
        <v>177</v>
      </c>
      <c r="U2" s="57">
        <v>0</v>
      </c>
      <c r="V2" s="57" t="s">
        <v>177</v>
      </c>
      <c r="W2" s="71">
        <v>150</v>
      </c>
    </row>
    <row r="3" spans="1:23" x14ac:dyDescent="0.3">
      <c r="B3" s="3"/>
      <c r="C3" s="3"/>
      <c r="D3" s="3"/>
      <c r="E3" s="3"/>
      <c r="F3" s="4" t="str">
        <f>'TC35-Contract Parts Info'!B3</f>
        <v>TB8scenario1320230614012</v>
      </c>
      <c r="G3" s="4" t="str">
        <f>'TC35-Contract Parts Info'!C3</f>
        <v>PK-CUS-TB8-scenario13-20230604-002</v>
      </c>
      <c r="H3" s="3" t="s">
        <v>178</v>
      </c>
      <c r="I3" s="3" t="str">
        <f ca="1">'TC44'!B2</f>
        <v>sTB8-2310001</v>
      </c>
      <c r="J3" s="4" t="s">
        <v>67</v>
      </c>
      <c r="K3" s="3">
        <v>10</v>
      </c>
      <c r="L3" s="3">
        <v>10</v>
      </c>
      <c r="M3" s="65">
        <v>150</v>
      </c>
      <c r="N3" s="51">
        <v>0</v>
      </c>
      <c r="O3" s="51">
        <v>2.0499999999999998</v>
      </c>
      <c r="P3" s="51" t="s">
        <v>116</v>
      </c>
      <c r="Q3" s="51" t="s">
        <v>217</v>
      </c>
      <c r="R3" s="51">
        <v>0</v>
      </c>
      <c r="S3" s="51">
        <v>100</v>
      </c>
      <c r="T3" s="51" t="s">
        <v>177</v>
      </c>
      <c r="U3" s="51">
        <v>50</v>
      </c>
      <c r="V3" s="51" t="s">
        <v>177</v>
      </c>
      <c r="W3" s="67">
        <v>150</v>
      </c>
    </row>
    <row ht="15" r="4" spans="1:23" thickBot="1" x14ac:dyDescent="0.35">
      <c r="A4" s="3"/>
      <c r="B4" s="3"/>
      <c r="C4" s="3"/>
      <c r="D4" s="3"/>
      <c r="E4" s="3"/>
      <c r="F4" s="4" t="str">
        <f>'TC35-Contract Parts Info'!B4</f>
        <v>TB8scenario1320230614013</v>
      </c>
      <c r="G4" s="4" t="str">
        <f>'TC35-Contract Parts Info'!C4</f>
        <v>PK-CUS-TB8-scenario13-20230604-003</v>
      </c>
      <c r="H4" s="3" t="s">
        <v>179</v>
      </c>
      <c r="I4" s="3" t="str">
        <f ca="1">'TC44'!B2</f>
        <v>sTB8-2310001</v>
      </c>
      <c r="J4" s="4" t="s">
        <v>67</v>
      </c>
      <c r="K4" s="3">
        <v>10</v>
      </c>
      <c r="L4" s="3">
        <v>10</v>
      </c>
      <c r="M4" s="34">
        <v>50</v>
      </c>
      <c r="N4" s="35">
        <v>0</v>
      </c>
      <c r="O4" s="35">
        <v>2.0499999999999998</v>
      </c>
      <c r="P4" s="35" t="s">
        <v>116</v>
      </c>
      <c r="Q4" s="35" t="s">
        <v>217</v>
      </c>
      <c r="R4" s="35">
        <v>0</v>
      </c>
      <c r="S4" s="35">
        <v>0</v>
      </c>
      <c r="T4" s="35" t="s">
        <v>177</v>
      </c>
      <c r="U4" s="35">
        <v>50</v>
      </c>
      <c r="V4" s="35" t="s">
        <v>177</v>
      </c>
      <c r="W4" s="36">
        <v>50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H4"/>
  <sheetViews>
    <sheetView workbookViewId="0">
      <selection activeCell="E18" sqref="E18"/>
    </sheetView>
  </sheetViews>
  <sheetFormatPr defaultRowHeight="14.4" x14ac:dyDescent="0.3"/>
  <cols>
    <col min="2" max="2" bestFit="true" customWidth="true" width="25.6640625" collapsed="true"/>
    <col min="3" max="3" bestFit="true" customWidth="true" width="12.44140625" collapsed="true"/>
    <col min="4" max="4" customWidth="true" width="25.6640625" collapsed="true"/>
    <col min="5" max="6" bestFit="true" customWidth="true" width="11.33203125" collapsed="true"/>
    <col min="7" max="7" bestFit="true" customWidth="true" width="26.33203125" collapsed="true"/>
  </cols>
  <sheetData>
    <row ht="15" r="1" spans="1:7" thickBot="1" x14ac:dyDescent="0.35">
      <c r="A1" s="11" t="s">
        <v>33</v>
      </c>
      <c r="B1" s="149" t="s">
        <v>199</v>
      </c>
      <c r="C1" s="149" t="s">
        <v>201</v>
      </c>
      <c r="D1" s="116" t="s">
        <v>285</v>
      </c>
      <c r="E1" s="149" t="s">
        <v>286</v>
      </c>
      <c r="F1" s="149" t="s">
        <v>250</v>
      </c>
      <c r="G1" s="13" t="s">
        <v>23</v>
      </c>
    </row>
    <row r="2" spans="1:7" x14ac:dyDescent="0.3">
      <c r="A2" s="8">
        <v>1</v>
      </c>
      <c r="B2" s="62" t="str">
        <f ca="1">'TC52-Upload Obound Form'!B2</f>
        <v>o-CNTW-SUP-POC-231009-08</v>
      </c>
      <c r="C2" s="62" t="str">
        <f>IF('TC52-Upload Obound Form'!D4="","",'TC52-Upload Obound Form'!D4)</f>
        <v/>
      </c>
      <c r="D2" s="62" t="s">
        <v>287</v>
      </c>
      <c r="E2" s="94" t="str">
        <f>'TC52-Autogen Outbound Data'!$C$2</f>
        <v>Oct 9, 2023</v>
      </c>
      <c r="F2" s="94" t="str">
        <f>'TC52-Autogen Outbound Data'!D$2</f>
        <v>Oct 19, 2023</v>
      </c>
      <c r="G2" s="95" t="s">
        <v>288</v>
      </c>
    </row>
    <row r="3" spans="1:7" x14ac:dyDescent="0.3">
      <c r="A3" s="9">
        <v>2</v>
      </c>
      <c r="B3" s="28" t="str">
        <f ca="1">'TC52-Upload Obound Form'!B2</f>
        <v>o-CNTW-SUP-POC-231009-08</v>
      </c>
      <c r="C3" s="28" t="str">
        <f>'TC52-Upload Obound Form'!D3</f>
        <v>CNO1234</v>
      </c>
      <c r="D3" s="28" t="s">
        <v>289</v>
      </c>
      <c r="E3" s="92" t="str">
        <f>'TC52-Autogen Outbound Data'!C$2</f>
        <v>Oct 9, 2023</v>
      </c>
      <c r="F3" s="92" t="str">
        <f>'TC52-Autogen Outbound Data'!D$2</f>
        <v>Oct 19, 2023</v>
      </c>
      <c r="G3" s="59"/>
    </row>
    <row ht="15" r="4" spans="1:7" thickBot="1" x14ac:dyDescent="0.35">
      <c r="A4" s="10">
        <v>3</v>
      </c>
      <c r="B4" s="29" t="str">
        <f ca="1">'TC52-Upload Obound Form'!B2</f>
        <v>o-CNTW-SUP-POC-231009-08</v>
      </c>
      <c r="C4" s="29" t="str">
        <f>'TC52-Upload Obound Form'!D2</f>
        <v>SEGU5069987</v>
      </c>
      <c r="D4" s="29" t="s">
        <v>290</v>
      </c>
      <c r="E4" s="93" t="str">
        <f>'TC52-Autogen Outbound Data'!C$2</f>
        <v>Oct 9, 2023</v>
      </c>
      <c r="F4" s="93" t="str">
        <f>'TC52-Autogen Outbound Data'!D$2</f>
        <v>Oct 19, 2023</v>
      </c>
      <c r="G4" s="30"/>
    </row>
  </sheetData>
  <phoneticPr fontId="1" type="noConversion"/>
  <pageMargins bottom="0.75" footer="0.3" header="0.3" left="0.7" right="0.7" top="0.75"/>
  <pageSetup horizontalDpi="4294967292" orientation="portrait" paperSize="9" r:id="rId1" verticalDpi="1200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E2"/>
  <sheetViews>
    <sheetView workbookViewId="0">
      <selection activeCell="D11" sqref="D11"/>
    </sheetView>
  </sheetViews>
  <sheetFormatPr defaultRowHeight="14.4" x14ac:dyDescent="0.3"/>
  <cols>
    <col min="2" max="2" customWidth="true" width="19.44140625" collapsed="true"/>
    <col min="3" max="4" bestFit="true" customWidth="true" width="11.33203125" collapsed="true"/>
  </cols>
  <sheetData>
    <row ht="15" r="1" spans="1:4" thickBot="1" x14ac:dyDescent="0.35">
      <c r="A1" s="11" t="s">
        <v>33</v>
      </c>
      <c r="B1" s="114" t="s">
        <v>220</v>
      </c>
      <c r="C1" s="114" t="s">
        <v>250</v>
      </c>
      <c r="D1" s="115" t="s">
        <v>286</v>
      </c>
    </row>
    <row ht="15" r="2" spans="1:4" thickBot="1" x14ac:dyDescent="0.35">
      <c r="A2" s="31">
        <v>1</v>
      </c>
      <c r="B2" s="23" t="str">
        <f>'TC55'!B2</f>
        <v>TW12309001</v>
      </c>
      <c r="C2" s="96" t="str">
        <f>'TC52-Autogen Outbound Data'!D$2</f>
        <v>Oct 19, 2023</v>
      </c>
      <c r="D2" s="97" t="str">
        <f>'TC52-Autogen Outbound Data'!$C$2</f>
        <v>Oct 9, 2023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D2"/>
  <sheetViews>
    <sheetView workbookViewId="0">
      <selection activeCell="B1" sqref="B1:C1"/>
    </sheetView>
  </sheetViews>
  <sheetFormatPr defaultRowHeight="14.4" x14ac:dyDescent="0.3"/>
  <cols>
    <col min="2" max="2" customWidth="true" width="17.33203125" collapsed="true"/>
    <col min="3" max="3" customWidth="true" width="30.5546875" collapsed="true"/>
  </cols>
  <sheetData>
    <row ht="15" r="1" spans="1:3" thickBot="1" x14ac:dyDescent="0.35">
      <c r="A1" s="11" t="s">
        <v>33</v>
      </c>
      <c r="B1" s="114" t="s">
        <v>220</v>
      </c>
      <c r="C1" s="115" t="s">
        <v>93</v>
      </c>
    </row>
    <row ht="15" r="2" spans="1:3" thickBot="1" x14ac:dyDescent="0.35">
      <c r="A2" s="31">
        <v>1</v>
      </c>
      <c r="B2" s="23" t="str">
        <f>'TC56-Custom Invoice Exp'!B2</f>
        <v>TW12309001</v>
      </c>
      <c r="C2" s="32" t="str">
        <f>'TC35'!C2</f>
        <v>CNTWSUP-PKCUS-TB8-008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R2"/>
  <sheetViews>
    <sheetView workbookViewId="0" zoomScale="70" zoomScaleNormal="70">
      <selection activeCell="E8" sqref="E8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6" max="6" customWidth="true" width="24.0" collapsed="true"/>
    <col min="17" max="17" bestFit="true" customWidth="true" width="23.44140625" collapsed="true"/>
  </cols>
  <sheetData>
    <row customFormat="1" customHeight="1" ht="65.25" r="1" s="7" spans="1:17" thickBot="1" x14ac:dyDescent="0.35">
      <c r="A1" s="145" t="s">
        <v>221</v>
      </c>
      <c r="B1" s="89" t="s">
        <v>201</v>
      </c>
      <c r="C1" s="105" t="s">
        <v>222</v>
      </c>
      <c r="D1" s="89" t="s">
        <v>270</v>
      </c>
      <c r="E1" s="89" t="s">
        <v>271</v>
      </c>
      <c r="F1" s="89" t="s">
        <v>272</v>
      </c>
      <c r="G1" s="89" t="s">
        <v>258</v>
      </c>
      <c r="H1" s="89" t="s">
        <v>273</v>
      </c>
      <c r="I1" s="89" t="s">
        <v>274</v>
      </c>
      <c r="J1" s="89" t="s">
        <v>275</v>
      </c>
      <c r="K1" s="89" t="s">
        <v>276</v>
      </c>
      <c r="L1" s="89" t="s">
        <v>277</v>
      </c>
      <c r="M1" s="89" t="s">
        <v>278</v>
      </c>
      <c r="N1" s="89" t="s">
        <v>279</v>
      </c>
      <c r="O1" s="89" t="s">
        <v>280</v>
      </c>
      <c r="P1" s="89" t="s">
        <v>281</v>
      </c>
      <c r="Q1" s="144" t="s">
        <v>282</v>
      </c>
    </row>
    <row ht="15" r="2" spans="1:17" thickBot="1" x14ac:dyDescent="0.35">
      <c r="A2" s="37" t="str">
        <f ca="1">'TC52-Upload Obound Form'!C2</f>
        <v>B-231009-TB8-08</v>
      </c>
      <c r="B2" s="38" t="str">
        <f>'TC52-Upload Obound Form'!D2</f>
        <v>SEGU5069987</v>
      </c>
      <c r="C2" s="38" t="s">
        <v>283</v>
      </c>
      <c r="D2" s="88" t="str">
        <f>'TC063'!B2</f>
        <v>14 Jun 2023</v>
      </c>
      <c r="E2" s="88" t="str">
        <f>'TC063'!C2</f>
        <v>14 Jun 2023</v>
      </c>
      <c r="F2" s="38" t="s">
        <v>284</v>
      </c>
      <c r="G2" s="38" t="s">
        <v>284</v>
      </c>
      <c r="H2" s="38" t="s">
        <v>284</v>
      </c>
      <c r="I2" s="38" t="s">
        <v>284</v>
      </c>
      <c r="J2" s="38" t="s">
        <v>284</v>
      </c>
      <c r="K2" s="38" t="s">
        <v>284</v>
      </c>
      <c r="L2" s="38" t="s">
        <v>284</v>
      </c>
      <c r="M2" s="38" t="s">
        <v>284</v>
      </c>
      <c r="N2" s="38" t="s">
        <v>284</v>
      </c>
      <c r="O2" s="38" t="s">
        <v>284</v>
      </c>
      <c r="P2" s="38" t="s">
        <v>284</v>
      </c>
      <c r="Q2" s="39" t="s">
        <v>284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R2"/>
  <sheetViews>
    <sheetView workbookViewId="0" zoomScale="55" zoomScaleNormal="55">
      <selection activeCell="E22" sqref="E22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17" max="17" bestFit="true" customWidth="true" width="19.6640625" collapsed="true"/>
  </cols>
  <sheetData>
    <row customFormat="1" customHeight="1" ht="65.25" r="1" s="7" spans="1:17" thickBot="1" x14ac:dyDescent="0.35">
      <c r="A1" s="145" t="s">
        <v>221</v>
      </c>
      <c r="B1" s="89" t="s">
        <v>201</v>
      </c>
      <c r="C1" s="105" t="s">
        <v>222</v>
      </c>
      <c r="D1" s="89" t="s">
        <v>270</v>
      </c>
      <c r="E1" s="89" t="s">
        <v>271</v>
      </c>
      <c r="F1" s="89" t="s">
        <v>272</v>
      </c>
      <c r="G1" s="89" t="s">
        <v>258</v>
      </c>
      <c r="H1" s="89" t="s">
        <v>273</v>
      </c>
      <c r="I1" s="89" t="s">
        <v>274</v>
      </c>
      <c r="J1" s="89" t="s">
        <v>275</v>
      </c>
      <c r="K1" s="89" t="s">
        <v>276</v>
      </c>
      <c r="L1" s="89" t="s">
        <v>277</v>
      </c>
      <c r="M1" s="89" t="s">
        <v>278</v>
      </c>
      <c r="N1" s="89" t="s">
        <v>279</v>
      </c>
      <c r="O1" s="89" t="s">
        <v>280</v>
      </c>
      <c r="P1" s="89" t="s">
        <v>281</v>
      </c>
      <c r="Q1" s="144" t="s">
        <v>282</v>
      </c>
    </row>
    <row ht="15" r="2" spans="1:17" thickBot="1" x14ac:dyDescent="0.35">
      <c r="A2" s="37" t="str">
        <f ca="1">'TC52-Upload Obound Form'!C2</f>
        <v>B-231009-TB8-08</v>
      </c>
      <c r="B2" s="38" t="str">
        <f>'TC52-Upload Obound Form'!D2</f>
        <v>SEGU5069987</v>
      </c>
      <c r="C2" s="38" t="s">
        <v>283</v>
      </c>
      <c r="D2" s="88" t="str">
        <f>'TC063'!B2</f>
        <v>14 Jun 2023</v>
      </c>
      <c r="E2" s="88" t="str">
        <f>'TC063'!C2</f>
        <v>14 Jun 2023</v>
      </c>
      <c r="F2" s="38" t="s">
        <v>284</v>
      </c>
      <c r="G2" s="38" t="s">
        <v>284</v>
      </c>
      <c r="H2" s="38" t="s">
        <v>243</v>
      </c>
      <c r="I2" s="38" t="s">
        <v>244</v>
      </c>
      <c r="J2" s="38" t="s">
        <v>244</v>
      </c>
      <c r="K2" s="38" t="s">
        <v>244</v>
      </c>
      <c r="L2" s="38" t="s">
        <v>244</v>
      </c>
      <c r="M2" s="38" t="s">
        <v>244</v>
      </c>
      <c r="N2" s="38" t="s">
        <v>244</v>
      </c>
      <c r="O2" s="38" t="s">
        <v>244</v>
      </c>
      <c r="P2" s="38" t="s">
        <v>244</v>
      </c>
      <c r="Q2" s="39" t="s">
        <v>244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W3"/>
  <sheetViews>
    <sheetView workbookViewId="0" zoomScale="55" zoomScaleNormal="55">
      <selection activeCell="G12" sqref="G12"/>
    </sheetView>
  </sheetViews>
  <sheetFormatPr defaultRowHeight="14.4" x14ac:dyDescent="0.3"/>
  <cols>
    <col min="1" max="1" customWidth="true" width="20.6640625" collapsed="true"/>
    <col min="2" max="2" bestFit="true" customWidth="true" width="12.0" collapsed="true"/>
    <col min="3" max="3" bestFit="true" customWidth="true" width="12.44140625" collapsed="true"/>
    <col min="4" max="4" bestFit="true" customWidth="true" width="23.44140625" collapsed="true"/>
    <col min="7" max="7" bestFit="true" customWidth="true" width="23.44140625" collapsed="true"/>
    <col min="8" max="8" customWidth="true" width="23.33203125" collapsed="true"/>
    <col min="9" max="9" customWidth="true" width="18.44140625" collapsed="true"/>
    <col min="15" max="15" customWidth="true" width="27.33203125" collapsed="true"/>
    <col min="16" max="16" customWidth="true" width="25.109375" collapsed="true"/>
    <col min="22" max="22" bestFit="true" customWidth="true" width="18.33203125" collapsed="true"/>
  </cols>
  <sheetData>
    <row customFormat="1" customHeight="1" ht="28.2" r="1" s="7" spans="1:22" thickBot="1" x14ac:dyDescent="0.35">
      <c r="A1" s="123" t="s">
        <v>221</v>
      </c>
      <c r="B1" s="91" t="s">
        <v>201</v>
      </c>
      <c r="C1" s="146" t="s">
        <v>222</v>
      </c>
      <c r="D1" s="91" t="s">
        <v>223</v>
      </c>
      <c r="E1" s="91" t="s">
        <v>224</v>
      </c>
      <c r="F1" s="91" t="s">
        <v>225</v>
      </c>
      <c r="G1" s="91" t="s">
        <v>226</v>
      </c>
      <c r="H1" s="91" t="s">
        <v>227</v>
      </c>
      <c r="I1" s="91" t="s">
        <v>228</v>
      </c>
      <c r="J1" s="91" t="s">
        <v>229</v>
      </c>
      <c r="K1" s="89" t="s">
        <v>230</v>
      </c>
      <c r="L1" s="91" t="s">
        <v>231</v>
      </c>
      <c r="M1" s="91" t="s">
        <v>232</v>
      </c>
      <c r="N1" s="91" t="s">
        <v>233</v>
      </c>
      <c r="O1" s="91" t="s">
        <v>234</v>
      </c>
      <c r="P1" s="91" t="s">
        <v>235</v>
      </c>
      <c r="Q1" s="91" t="s">
        <v>236</v>
      </c>
      <c r="R1" s="91" t="s">
        <v>237</v>
      </c>
      <c r="S1" s="91" t="s">
        <v>238</v>
      </c>
      <c r="T1" s="91" t="s">
        <v>239</v>
      </c>
      <c r="U1" s="91" t="s">
        <v>240</v>
      </c>
      <c r="V1" s="126" t="s">
        <v>241</v>
      </c>
    </row>
    <row customFormat="1" r="2" s="7" spans="1:22" x14ac:dyDescent="0.3">
      <c r="A2" s="69" t="str">
        <f ca="1">'TC52-Upload Obound Form'!C3</f>
        <v>B-231009-TB8-08</v>
      </c>
      <c r="B2" s="57" t="str">
        <f>'TC52-Upload Obound Form'!D3</f>
        <v>CNO1234</v>
      </c>
      <c r="C2" s="57" t="s">
        <v>242</v>
      </c>
      <c r="D2" s="57" t="s">
        <v>284</v>
      </c>
      <c r="E2" s="57" t="s">
        <v>284</v>
      </c>
      <c r="F2" s="57" t="s">
        <v>284</v>
      </c>
      <c r="G2" s="57" t="s">
        <v>284</v>
      </c>
      <c r="H2" s="57" t="s">
        <v>284</v>
      </c>
      <c r="I2" s="57" t="s">
        <v>284</v>
      </c>
      <c r="J2" s="57" t="s">
        <v>284</v>
      </c>
      <c r="K2" s="57" t="s">
        <v>284</v>
      </c>
      <c r="L2" s="57" t="s">
        <v>284</v>
      </c>
      <c r="M2" s="57" t="s">
        <v>284</v>
      </c>
      <c r="N2" s="57" t="s">
        <v>284</v>
      </c>
      <c r="O2" s="57" t="s">
        <v>284</v>
      </c>
      <c r="P2" s="57" t="s">
        <v>284</v>
      </c>
      <c r="Q2" s="57" t="s">
        <v>244</v>
      </c>
      <c r="R2" s="57" t="s">
        <v>244</v>
      </c>
      <c r="S2" s="57" t="s">
        <v>244</v>
      </c>
      <c r="T2" s="57" t="s">
        <v>244</v>
      </c>
      <c r="U2" s="57" t="s">
        <v>244</v>
      </c>
      <c r="V2" s="71" t="s">
        <v>244</v>
      </c>
    </row>
    <row customFormat="1" ht="15" r="3" s="7" spans="1:22" thickBot="1" x14ac:dyDescent="0.35">
      <c r="A3" s="34" t="str">
        <f ca="1">'TC52-Upload Obound Form'!C4</f>
        <v>B-231009-TB8-08</v>
      </c>
      <c r="B3" s="35"/>
      <c r="C3" s="35" t="s">
        <v>242</v>
      </c>
      <c r="D3" s="35" t="s">
        <v>284</v>
      </c>
      <c r="E3" s="35" t="s">
        <v>284</v>
      </c>
      <c r="F3" s="35" t="s">
        <v>284</v>
      </c>
      <c r="G3" s="35" t="s">
        <v>284</v>
      </c>
      <c r="H3" s="35" t="s">
        <v>284</v>
      </c>
      <c r="I3" s="35" t="s">
        <v>284</v>
      </c>
      <c r="J3" s="35" t="s">
        <v>284</v>
      </c>
      <c r="K3" s="35" t="s">
        <v>284</v>
      </c>
      <c r="L3" s="35" t="s">
        <v>284</v>
      </c>
      <c r="M3" s="35" t="s">
        <v>284</v>
      </c>
      <c r="N3" s="35" t="s">
        <v>284</v>
      </c>
      <c r="O3" s="35" t="s">
        <v>284</v>
      </c>
      <c r="P3" s="35" t="s">
        <v>284</v>
      </c>
      <c r="Q3" s="35" t="s">
        <v>244</v>
      </c>
      <c r="R3" s="35" t="s">
        <v>244</v>
      </c>
      <c r="S3" s="35" t="s">
        <v>244</v>
      </c>
      <c r="T3" s="35" t="s">
        <v>244</v>
      </c>
      <c r="U3" s="35" t="s">
        <v>244</v>
      </c>
      <c r="V3" s="36" t="s">
        <v>244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C2"/>
  <sheetViews>
    <sheetView workbookViewId="0">
      <selection activeCell="K20" sqref="K20"/>
    </sheetView>
  </sheetViews>
  <sheetFormatPr defaultRowHeight="14.4" x14ac:dyDescent="0.3"/>
  <cols>
    <col min="1" max="1" customWidth="true" width="10.33203125" collapsed="true"/>
    <col min="2" max="2" customWidth="true" width="13.44140625" collapsed="true"/>
  </cols>
  <sheetData>
    <row ht="15" r="1" spans="1:2" thickBot="1" x14ac:dyDescent="0.35">
      <c r="A1" s="11" t="s">
        <v>33</v>
      </c>
      <c r="B1" s="115" t="s">
        <v>220</v>
      </c>
    </row>
    <row ht="15" r="2" spans="1:2" thickBot="1" x14ac:dyDescent="0.35">
      <c r="A2" s="31">
        <v>1</v>
      </c>
      <c r="B2" s="32" t="str">
        <f>'TC56-Custom Invoice Exp'!B2</f>
        <v>TW12309001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R2"/>
  <sheetViews>
    <sheetView workbookViewId="0" zoomScale="55" zoomScaleNormal="55">
      <selection activeCell="G28" sqref="G28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6" max="6" customWidth="true" width="27.44140625" collapsed="true"/>
    <col min="17" max="17" bestFit="true" customWidth="true" width="24.0" collapsed="true"/>
  </cols>
  <sheetData>
    <row customFormat="1" customHeight="1" ht="65.25" r="1" s="7" spans="1:17" thickBot="1" x14ac:dyDescent="0.35">
      <c r="A1" s="145" t="s">
        <v>221</v>
      </c>
      <c r="B1" s="89" t="s">
        <v>201</v>
      </c>
      <c r="C1" s="105" t="s">
        <v>222</v>
      </c>
      <c r="D1" s="89" t="s">
        <v>270</v>
      </c>
      <c r="E1" s="89" t="s">
        <v>271</v>
      </c>
      <c r="F1" s="89" t="s">
        <v>272</v>
      </c>
      <c r="G1" s="89" t="s">
        <v>258</v>
      </c>
      <c r="H1" s="89" t="s">
        <v>273</v>
      </c>
      <c r="I1" s="89" t="s">
        <v>274</v>
      </c>
      <c r="J1" s="89" t="s">
        <v>275</v>
      </c>
      <c r="K1" s="89" t="s">
        <v>276</v>
      </c>
      <c r="L1" s="89" t="s">
        <v>277</v>
      </c>
      <c r="M1" s="89" t="s">
        <v>278</v>
      </c>
      <c r="N1" s="89" t="s">
        <v>279</v>
      </c>
      <c r="O1" s="89" t="s">
        <v>280</v>
      </c>
      <c r="P1" s="89" t="s">
        <v>281</v>
      </c>
      <c r="Q1" s="144" t="s">
        <v>282</v>
      </c>
    </row>
    <row ht="15" r="2" spans="1:17" thickBot="1" x14ac:dyDescent="0.35">
      <c r="A2" s="37" t="str">
        <f ca="1">'TC52-Upload Obound Form'!C2</f>
        <v>B-231009-TB8-08</v>
      </c>
      <c r="B2" s="38" t="str">
        <f>'TC52-Upload Obound Form'!D2</f>
        <v>SEGU5069987</v>
      </c>
      <c r="C2" s="38" t="s">
        <v>283</v>
      </c>
      <c r="D2" s="88" t="str">
        <f>'TC063'!B2</f>
        <v>14 Jun 2023</v>
      </c>
      <c r="E2" s="88" t="str">
        <f>'TC063'!C2</f>
        <v>14 Jun 2023</v>
      </c>
      <c r="F2" s="38" t="s">
        <v>284</v>
      </c>
      <c r="G2" s="38" t="s">
        <v>284</v>
      </c>
      <c r="H2" s="38" t="s">
        <v>284</v>
      </c>
      <c r="I2" s="38" t="s">
        <v>284</v>
      </c>
      <c r="J2" s="38" t="s">
        <v>284</v>
      </c>
      <c r="K2" s="38" t="s">
        <v>284</v>
      </c>
      <c r="L2" s="38" t="s">
        <v>284</v>
      </c>
      <c r="M2" s="38" t="s">
        <v>284</v>
      </c>
      <c r="N2" s="38" t="s">
        <v>284</v>
      </c>
      <c r="O2" s="38" t="s">
        <v>284</v>
      </c>
      <c r="P2" s="38" t="s">
        <v>284</v>
      </c>
      <c r="Q2" s="39" t="s">
        <v>284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I2"/>
  <sheetViews>
    <sheetView workbookViewId="0">
      <selection activeCell="E28" sqref="E28"/>
    </sheetView>
  </sheetViews>
  <sheetFormatPr defaultRowHeight="14.4" x14ac:dyDescent="0.3"/>
  <cols>
    <col min="1" max="2" bestFit="true" customWidth="true" width="11.33203125" collapsed="true"/>
    <col min="3" max="3" bestFit="true" customWidth="true" width="23.88671875" collapsed="true"/>
    <col min="4" max="4" bestFit="true" customWidth="true" width="16.6640625" collapsed="true"/>
    <col min="5" max="5" bestFit="true" customWidth="true" width="20.88671875" collapsed="true"/>
    <col min="6" max="6" bestFit="true" customWidth="true" width="39.33203125" collapsed="true"/>
    <col min="7" max="7" bestFit="true" customWidth="true" width="8.44140625" collapsed="true"/>
    <col min="8" max="8" bestFit="true" customWidth="true" width="20.109375" collapsed="true"/>
  </cols>
  <sheetData>
    <row ht="15" r="1" spans="1:8" thickBot="1" x14ac:dyDescent="0.35">
      <c r="A1" s="113" t="str">
        <f>'TC09-Create New User'!A1</f>
        <v>LoginID</v>
      </c>
      <c r="B1" s="114" t="str">
        <f>'TC09-Create New User'!B1</f>
        <v>Username</v>
      </c>
      <c r="C1" s="114" t="str">
        <f>'TC09-Create New User'!C1</f>
        <v>Email</v>
      </c>
      <c r="D1" s="114" t="str">
        <f>'TC09-Create New User'!D1</f>
        <v>UserCompanyCode</v>
      </c>
      <c r="E1" s="114" t="str">
        <f>'TC09-Create New User'!E1</f>
        <v>UserCompanyName</v>
      </c>
      <c r="F1" s="114" t="str">
        <f>'TC09-Create New User'!F1</f>
        <v>DefaultCompany</v>
      </c>
      <c r="G1" s="114" t="str">
        <f>'TC09-Create New User'!G1</f>
        <v>UserRole</v>
      </c>
      <c r="H1" s="19" t="s">
        <v>21</v>
      </c>
    </row>
    <row ht="15" r="2" spans="1:8" thickBot="1" x14ac:dyDescent="0.35">
      <c r="A2" s="31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PK-CUS-POC-S13-8</v>
      </c>
      <c r="E2" s="23" t="str">
        <f>'TC09-Create New User'!E2</f>
        <v>PK-CUS by Upload S13-8</v>
      </c>
      <c r="F2" s="23" t="str">
        <f>'TC09-Create New User'!F2</f>
        <v>PK-CUS-POC-S13-8 ( PK-CUS by Upload S13-8 )</v>
      </c>
      <c r="G2" s="23" t="str">
        <f>'TC09-Create New User'!G2</f>
        <v>RoleA</v>
      </c>
      <c r="H2" s="32" t="s">
        <v>32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R2"/>
  <sheetViews>
    <sheetView workbookViewId="0" zoomScale="85" zoomScaleNormal="85">
      <selection activeCell="I28" sqref="I28"/>
    </sheetView>
  </sheetViews>
  <sheetFormatPr defaultRowHeight="14.4" x14ac:dyDescent="0.3"/>
  <cols>
    <col min="1" max="1" customWidth="true" width="18.0" collapsed="true"/>
    <col min="2" max="2" bestFit="true" customWidth="true" width="15.44140625" collapsed="true"/>
    <col min="3" max="3" bestFit="true" customWidth="true" width="14.0" collapsed="true"/>
    <col min="6" max="7" bestFit="true" customWidth="true" width="22.33203125" collapsed="true"/>
    <col min="8" max="8" bestFit="true" customWidth="true" width="15.88671875" collapsed="true"/>
    <col min="9" max="9" bestFit="true" customWidth="true" width="15.5546875" collapsed="true"/>
    <col min="10" max="10" bestFit="true" customWidth="true" width="13.33203125" collapsed="true"/>
    <col min="11" max="11" bestFit="true" customWidth="true" width="17.33203125" collapsed="true"/>
    <col min="12" max="12" bestFit="true" customWidth="true" width="15.33203125" collapsed="true"/>
    <col min="13" max="13" bestFit="true" customWidth="true" width="15.6640625" collapsed="true"/>
    <col min="14" max="14" bestFit="true" customWidth="true" width="13.33203125" collapsed="true"/>
    <col min="15" max="15" bestFit="true" customWidth="true" width="15.109375" collapsed="true"/>
    <col min="16" max="16" bestFit="true" customWidth="true" width="23.33203125" collapsed="true"/>
    <col min="17" max="17" bestFit="true" customWidth="true" width="18.6640625" collapsed="true"/>
  </cols>
  <sheetData>
    <row customFormat="1" customHeight="1" ht="65.25" r="1" s="7" spans="1:17" thickBot="1" x14ac:dyDescent="0.35">
      <c r="A1" s="145" t="s">
        <v>221</v>
      </c>
      <c r="B1" s="89" t="s">
        <v>201</v>
      </c>
      <c r="C1" s="105" t="s">
        <v>222</v>
      </c>
      <c r="D1" s="89" t="s">
        <v>270</v>
      </c>
      <c r="E1" s="89" t="s">
        <v>271</v>
      </c>
      <c r="F1" s="89" t="s">
        <v>272</v>
      </c>
      <c r="G1" s="89" t="s">
        <v>258</v>
      </c>
      <c r="H1" s="89" t="s">
        <v>273</v>
      </c>
      <c r="I1" s="89" t="s">
        <v>274</v>
      </c>
      <c r="J1" s="89" t="s">
        <v>275</v>
      </c>
      <c r="K1" s="89" t="s">
        <v>276</v>
      </c>
      <c r="L1" s="89" t="s">
        <v>277</v>
      </c>
      <c r="M1" s="89" t="s">
        <v>278</v>
      </c>
      <c r="N1" s="89" t="s">
        <v>279</v>
      </c>
      <c r="O1" s="89" t="s">
        <v>280</v>
      </c>
      <c r="P1" s="89" t="s">
        <v>281</v>
      </c>
      <c r="Q1" s="144" t="s">
        <v>282</v>
      </c>
    </row>
    <row ht="15" r="2" spans="1:17" thickBot="1" x14ac:dyDescent="0.35">
      <c r="A2" s="37" t="str">
        <f ca="1">'TC52-Upload Obound Form'!C2</f>
        <v>B-231009-TB8-08</v>
      </c>
      <c r="B2" s="38" t="str">
        <f>'TC52-Upload Obound Form'!D2</f>
        <v>SEGU5069987</v>
      </c>
      <c r="C2" s="38" t="s">
        <v>283</v>
      </c>
      <c r="D2" s="88" t="str">
        <f>'TC063'!B2</f>
        <v>14 Jun 2023</v>
      </c>
      <c r="E2" s="88" t="str">
        <f>'TC063'!C2</f>
        <v>14 Jun 2023</v>
      </c>
      <c r="F2" s="38" t="s">
        <v>284</v>
      </c>
      <c r="G2" s="38" t="s">
        <v>284</v>
      </c>
      <c r="H2" s="38" t="s">
        <v>243</v>
      </c>
      <c r="I2" s="38" t="s">
        <v>244</v>
      </c>
      <c r="J2" s="38" t="s">
        <v>244</v>
      </c>
      <c r="K2" s="38" t="s">
        <v>244</v>
      </c>
      <c r="L2" s="38" t="s">
        <v>244</v>
      </c>
      <c r="M2" s="38" t="s">
        <v>244</v>
      </c>
      <c r="N2" s="38" t="s">
        <v>244</v>
      </c>
      <c r="O2" s="38" t="s">
        <v>244</v>
      </c>
      <c r="P2" s="38" t="s">
        <v>244</v>
      </c>
      <c r="Q2" s="39" t="s">
        <v>244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W3"/>
  <sheetViews>
    <sheetView workbookViewId="0" zoomScale="70" zoomScaleNormal="70">
      <selection activeCell="Q25" sqref="Q25"/>
    </sheetView>
  </sheetViews>
  <sheetFormatPr defaultRowHeight="14.4" x14ac:dyDescent="0.3"/>
  <cols>
    <col min="1" max="1" bestFit="true" customWidth="true" width="15.33203125" collapsed="true"/>
    <col min="2" max="2" bestFit="true" customWidth="true" width="11.44140625" collapsed="true"/>
    <col min="3" max="3" bestFit="true" customWidth="true" width="11.6640625" collapsed="true"/>
    <col min="4" max="4" customWidth="true" width="18.109375" collapsed="true"/>
    <col min="7" max="7" bestFit="true" customWidth="true" width="21.5546875" collapsed="true"/>
    <col min="9" max="9" customWidth="true" width="18.44140625" collapsed="true"/>
    <col min="18" max="18" bestFit="true" customWidth="true" width="23.44140625" collapsed="true"/>
    <col min="22" max="22" bestFit="true" customWidth="true" width="13.88671875" collapsed="true"/>
  </cols>
  <sheetData>
    <row customFormat="1" customHeight="1" ht="28.2" r="1" s="7" spans="1:22" thickBot="1" x14ac:dyDescent="0.35">
      <c r="A1" s="123" t="s">
        <v>221</v>
      </c>
      <c r="B1" s="91" t="s">
        <v>201</v>
      </c>
      <c r="C1" s="146" t="s">
        <v>222</v>
      </c>
      <c r="D1" s="91" t="s">
        <v>223</v>
      </c>
      <c r="E1" s="91" t="s">
        <v>224</v>
      </c>
      <c r="F1" s="91" t="s">
        <v>225</v>
      </c>
      <c r="G1" s="91" t="s">
        <v>226</v>
      </c>
      <c r="H1" s="91" t="s">
        <v>227</v>
      </c>
      <c r="I1" s="91" t="s">
        <v>228</v>
      </c>
      <c r="J1" s="91" t="s">
        <v>229</v>
      </c>
      <c r="K1" s="89" t="s">
        <v>230</v>
      </c>
      <c r="L1" s="91" t="s">
        <v>231</v>
      </c>
      <c r="M1" s="91" t="s">
        <v>232</v>
      </c>
      <c r="N1" s="91" t="s">
        <v>233</v>
      </c>
      <c r="O1" s="91" t="s">
        <v>234</v>
      </c>
      <c r="P1" s="91" t="s">
        <v>235</v>
      </c>
      <c r="Q1" s="91" t="s">
        <v>236</v>
      </c>
      <c r="R1" s="91" t="s">
        <v>237</v>
      </c>
      <c r="S1" s="98" t="s">
        <v>238</v>
      </c>
      <c r="T1" s="91" t="s">
        <v>239</v>
      </c>
      <c r="U1" s="91" t="s">
        <v>240</v>
      </c>
      <c r="V1" s="126" t="s">
        <v>241</v>
      </c>
    </row>
    <row customFormat="1" r="2" s="7" spans="1:22" x14ac:dyDescent="0.3">
      <c r="A2" s="69" t="str">
        <f ca="1">'TC52-Upload Obound Form'!C3</f>
        <v>B-231009-TB8-08</v>
      </c>
      <c r="B2" s="57" t="str">
        <f>'TC52-Upload Obound Form'!D3</f>
        <v>CNO1234</v>
      </c>
      <c r="C2" s="57" t="s">
        <v>242</v>
      </c>
      <c r="D2" s="57" t="s">
        <v>284</v>
      </c>
      <c r="E2" s="57" t="s">
        <v>284</v>
      </c>
      <c r="F2" s="57" t="s">
        <v>284</v>
      </c>
      <c r="G2" s="57" t="s">
        <v>284</v>
      </c>
      <c r="H2" s="57" t="s">
        <v>284</v>
      </c>
      <c r="I2" s="57" t="s">
        <v>284</v>
      </c>
      <c r="J2" s="57" t="s">
        <v>284</v>
      </c>
      <c r="K2" s="57" t="s">
        <v>284</v>
      </c>
      <c r="L2" s="57" t="s">
        <v>284</v>
      </c>
      <c r="M2" s="57" t="s">
        <v>284</v>
      </c>
      <c r="N2" s="57" t="s">
        <v>284</v>
      </c>
      <c r="O2" s="57" t="s">
        <v>284</v>
      </c>
      <c r="P2" s="57" t="s">
        <v>284</v>
      </c>
      <c r="Q2" s="57" t="s">
        <v>284</v>
      </c>
      <c r="R2" s="57" t="s">
        <v>284</v>
      </c>
      <c r="S2" s="57" t="s">
        <v>243</v>
      </c>
      <c r="T2" s="57" t="s">
        <v>244</v>
      </c>
      <c r="U2" s="57" t="s">
        <v>244</v>
      </c>
      <c r="V2" s="71" t="s">
        <v>244</v>
      </c>
    </row>
    <row customFormat="1" ht="15" r="3" s="7" spans="1:22" thickBot="1" x14ac:dyDescent="0.35">
      <c r="A3" s="34" t="str">
        <f ca="1">'TC52-Upload Obound Form'!C4</f>
        <v>B-231009-TB8-08</v>
      </c>
      <c r="B3" s="35"/>
      <c r="C3" s="35" t="s">
        <v>242</v>
      </c>
      <c r="D3" s="35" t="s">
        <v>284</v>
      </c>
      <c r="E3" s="35" t="s">
        <v>284</v>
      </c>
      <c r="F3" s="35" t="s">
        <v>284</v>
      </c>
      <c r="G3" s="35" t="s">
        <v>284</v>
      </c>
      <c r="H3" s="35" t="s">
        <v>284</v>
      </c>
      <c r="I3" s="35" t="s">
        <v>284</v>
      </c>
      <c r="J3" s="35" t="s">
        <v>284</v>
      </c>
      <c r="K3" s="35" t="s">
        <v>284</v>
      </c>
      <c r="L3" s="35" t="s">
        <v>284</v>
      </c>
      <c r="M3" s="35" t="s">
        <v>284</v>
      </c>
      <c r="N3" s="35" t="s">
        <v>284</v>
      </c>
      <c r="O3" s="35" t="s">
        <v>284</v>
      </c>
      <c r="P3" s="35" t="s">
        <v>284</v>
      </c>
      <c r="Q3" s="35" t="s">
        <v>284</v>
      </c>
      <c r="R3" s="35" t="s">
        <v>284</v>
      </c>
      <c r="S3" s="35" t="s">
        <v>243</v>
      </c>
      <c r="T3" s="35" t="s">
        <v>244</v>
      </c>
      <c r="U3" s="35" t="s">
        <v>244</v>
      </c>
      <c r="V3" s="36" t="s">
        <v>244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N4"/>
  <sheetViews>
    <sheetView workbookViewId="0" zoomScale="70" zoomScaleNormal="7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26.33203125" collapsed="true"/>
    <col min="3" max="3" bestFit="true" customWidth="true" width="26.109375" collapsed="true"/>
    <col min="4" max="4" bestFit="true" customWidth="true" width="12.44140625" collapsed="true"/>
    <col min="5" max="5" bestFit="true" customWidth="true" width="22.6640625" collapsed="true"/>
    <col min="6" max="6" bestFit="true" customWidth="true" width="35.109375" collapsed="true"/>
    <col min="7" max="7" bestFit="true" customWidth="true" width="12.33203125" collapsed="true"/>
    <col min="8" max="8" bestFit="true" customWidth="true" width="16.88671875" collapsed="true"/>
    <col min="9" max="9" bestFit="true" customWidth="true" width="23.88671875" collapsed="true"/>
    <col min="10" max="10" bestFit="true" customWidth="true" width="25.5546875" collapsed="true"/>
    <col min="11" max="11" bestFit="true" customWidth="true" width="11.6640625" collapsed="true"/>
    <col min="12" max="12" bestFit="true" customWidth="true" width="18.6640625" collapsed="true"/>
    <col min="13" max="13" bestFit="true" customWidth="true" width="20.33203125" collapsed="true"/>
  </cols>
  <sheetData>
    <row ht="15" r="1" spans="1:13" thickBot="1" x14ac:dyDescent="0.35">
      <c r="A1" s="11" t="str">
        <f>'TC069'!A1</f>
        <v>No</v>
      </c>
      <c r="B1" s="114" t="s">
        <v>89</v>
      </c>
      <c r="C1" s="114" t="str">
        <f>'TC069'!B1</f>
        <v>OutboundNo</v>
      </c>
      <c r="D1" s="114" t="str">
        <f>'TC069'!C1</f>
        <v>ContainerNo</v>
      </c>
      <c r="E1" s="114" t="str">
        <f>'TC069'!D1</f>
        <v>InboundNo</v>
      </c>
      <c r="F1" s="114" t="s">
        <v>291</v>
      </c>
      <c r="G1" s="114" t="s">
        <v>292</v>
      </c>
      <c r="H1" s="12" t="s">
        <v>293</v>
      </c>
      <c r="I1" s="12" t="s">
        <v>294</v>
      </c>
      <c r="J1" s="12" t="s">
        <v>295</v>
      </c>
      <c r="K1" s="12" t="s">
        <v>296</v>
      </c>
      <c r="L1" s="12" t="s">
        <v>297</v>
      </c>
      <c r="M1" s="13" t="s">
        <v>298</v>
      </c>
    </row>
    <row r="2" spans="1:13" x14ac:dyDescent="0.3">
      <c r="A2" s="8" t="n">
        <f>'TC069'!A2</f>
        <v>1.0</v>
      </c>
      <c r="B2" s="150" t="str">
        <f>'TC35-Contract Parts Info'!B4</f>
        <v>TB8scenario1320230614013</v>
      </c>
      <c r="C2" s="62" t="str">
        <f ca="1">'TC069'!B2</f>
        <v>o-CNTW-SUP-POC-231009-08</v>
      </c>
      <c r="D2" s="62" t="str">
        <f>'TC069'!C2</f>
        <v/>
      </c>
      <c r="E2" s="62" t="str">
        <f>'TC069'!D2</f>
        <v>i-PK-CUS-POC-230927001</v>
      </c>
      <c r="F2" s="151" t="str">
        <f ca="1">"i-CNTW-SUP-POC-"&amp;TEXT(TODAY(),"yymmdd")&amp;"-"&amp;'TC35'!K$2&amp;"-001"</f>
        <v>i-CNTW-SUP-POC-231009-TB8-001</v>
      </c>
      <c r="G2" s="62" t="str">
        <f ca="1">TEXT(TODAY(),"d mmm yyyy")</f>
        <v>9 Oct 2023</v>
      </c>
      <c r="H2" s="62"/>
      <c r="I2" s="62"/>
      <c r="J2" s="62"/>
      <c r="K2" s="62">
        <v>1</v>
      </c>
      <c r="L2" s="62">
        <v>1</v>
      </c>
      <c r="M2" s="63">
        <v>1</v>
      </c>
    </row>
    <row r="3" spans="1:13" x14ac:dyDescent="0.3">
      <c r="A3" s="9" t="n">
        <f>'TC069'!A3</f>
        <v>2.0</v>
      </c>
      <c r="B3" s="152" t="str">
        <f>'TC35-Contract Parts Info'!B3</f>
        <v>TB8scenario1320230614012</v>
      </c>
      <c r="C3" s="28" t="str">
        <f ca="1">'TC069'!B3</f>
        <v>o-CNTW-SUP-POC-231009-08</v>
      </c>
      <c r="D3" s="28" t="str">
        <f>'TC069'!C3</f>
        <v>CNO1234</v>
      </c>
      <c r="E3" s="28" t="str">
        <f>'TC069'!D3</f>
        <v>i-PK-CUS-POC-230927002</v>
      </c>
      <c r="F3" s="153" t="str">
        <f ca="1">"i-CNTW-SUP-POC-"&amp;TEXT(TODAY(),"yymmdd")&amp;"-"&amp;'TC35'!K$2&amp;"-001"</f>
        <v>i-CNTW-SUP-POC-231009-TB8-001</v>
      </c>
      <c r="G3" s="28" t="str">
        <f ca="1" ref="G3:G4" si="0" t="shared">TEXT(TODAY(),"d mmm yyyy")</f>
        <v>9 Oct 2023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59">
        <v>1</v>
      </c>
    </row>
    <row ht="15" r="4" spans="1:13" thickBot="1" x14ac:dyDescent="0.35">
      <c r="A4" s="10" t="n">
        <f>'TC069'!A4</f>
        <v>3.0</v>
      </c>
      <c r="B4" s="154" t="str">
        <f>'TC35-Contract Parts Info'!B2</f>
        <v>TB8scenario1320230614011</v>
      </c>
      <c r="C4" s="29" t="str">
        <f ca="1">'TC069'!B4</f>
        <v>o-CNTW-SUP-POC-231009-08</v>
      </c>
      <c r="D4" s="29" t="str">
        <f>'TC069'!C4</f>
        <v>SEGU5069987</v>
      </c>
      <c r="E4" s="29" t="str">
        <f>'TC069'!D4</f>
        <v>i-PK-CUS-POC-230927003</v>
      </c>
      <c r="F4" s="155" t="str">
        <f ca="1">"i-CNTW-SUP-POC-"&amp;TEXT(TODAY(),"yymmdd")&amp;"-"&amp;'TC35'!K$2&amp;"-001"</f>
        <v>i-CNTW-SUP-POC-231009-TB8-001</v>
      </c>
      <c r="G4" s="29" t="str">
        <f ca="1" si="0" t="shared"/>
        <v>9 Oct 2023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30">
        <v>1</v>
      </c>
    </row>
  </sheetData>
  <phoneticPr fontId="1" type="noConversion"/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W4"/>
  <sheetViews>
    <sheetView workbookViewId="0" zoomScale="55" zoomScaleNormal="55">
      <selection activeCell="O1" sqref="O1"/>
    </sheetView>
  </sheetViews>
  <sheetFormatPr defaultRowHeight="14.4" x14ac:dyDescent="0.3"/>
  <cols>
    <col min="1" max="1" customWidth="true" width="19.0" collapsed="true"/>
    <col min="2" max="2" customWidth="true" width="14.33203125" collapsed="true"/>
    <col min="4" max="4" customWidth="true" width="17.88671875" collapsed="true"/>
    <col min="5" max="5" customWidth="true" width="20.109375" collapsed="true"/>
    <col min="6" max="6" customWidth="true" width="29.0" collapsed="true"/>
    <col min="7" max="7" customWidth="true" width="49.33203125" collapsed="true"/>
    <col min="9" max="9" customWidth="true" width="18.33203125" collapsed="true"/>
    <col min="17" max="17" customWidth="true" width="22.6640625" collapsed="true"/>
    <col min="18" max="18" customWidth="true" width="26.0" collapsed="true"/>
    <col min="19" max="20" customWidth="true" width="20.88671875" collapsed="true"/>
    <col min="21" max="21" customWidth="true" width="17.33203125" collapsed="true"/>
    <col min="22" max="22" bestFit="true" customWidth="true" width="20.88671875" collapsed="true"/>
  </cols>
  <sheetData>
    <row ht="15" r="1" spans="1:22" thickBot="1" x14ac:dyDescent="0.35">
      <c r="A1" s="123" t="s">
        <v>153</v>
      </c>
      <c r="B1" s="49" t="s">
        <v>154</v>
      </c>
      <c r="C1" s="49" t="s">
        <v>155</v>
      </c>
      <c r="D1" s="49" t="s">
        <v>156</v>
      </c>
      <c r="E1" s="49" t="s">
        <v>157</v>
      </c>
      <c r="F1" s="91" t="s">
        <v>124</v>
      </c>
      <c r="G1" s="91" t="s">
        <v>158</v>
      </c>
      <c r="H1" s="49" t="s">
        <v>159</v>
      </c>
      <c r="I1" s="91" t="s">
        <v>160</v>
      </c>
      <c r="J1" s="49" t="s">
        <v>161</v>
      </c>
      <c r="K1" s="49" t="s">
        <v>162</v>
      </c>
      <c r="L1" s="49" t="s">
        <v>163</v>
      </c>
      <c r="M1" s="49" t="s">
        <v>164</v>
      </c>
      <c r="N1" s="49" t="s">
        <v>165</v>
      </c>
      <c r="O1" s="49" t="s">
        <v>166</v>
      </c>
      <c r="P1" s="49" t="s">
        <v>103</v>
      </c>
      <c r="Q1" s="49" t="s">
        <v>167</v>
      </c>
      <c r="R1" s="49" t="s">
        <v>168</v>
      </c>
      <c r="S1" s="49" t="s">
        <v>169</v>
      </c>
      <c r="T1" s="49" t="s">
        <v>170</v>
      </c>
      <c r="U1" s="49" t="s">
        <v>171</v>
      </c>
      <c r="V1" s="50" t="s">
        <v>172</v>
      </c>
    </row>
    <row customHeight="1" ht="15" r="2" spans="1:22" x14ac:dyDescent="0.3">
      <c r="A2" s="69" t="str">
        <f ca="1">'TC42'!B2</f>
        <v>cTB8-2310001</v>
      </c>
      <c r="B2" s="57" t="s">
        <v>216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Info'!C2</f>
        <v>PK-CUS-TB8-scenario13-20230604-001</v>
      </c>
      <c r="H2" s="57" t="s">
        <v>176</v>
      </c>
      <c r="I2" s="57" t="str">
        <f ca="1">'TC44'!B2</f>
        <v>sTB8-2310001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116</v>
      </c>
      <c r="Q2" s="57" t="s">
        <v>216</v>
      </c>
      <c r="R2" s="57">
        <v>150</v>
      </c>
      <c r="S2" s="57">
        <v>150</v>
      </c>
      <c r="T2" s="57" t="s">
        <v>177</v>
      </c>
      <c r="U2" s="57">
        <v>0</v>
      </c>
      <c r="V2" s="71" t="s">
        <v>177</v>
      </c>
    </row>
    <row ht="28.8" r="3" spans="1:22" x14ac:dyDescent="0.3">
      <c r="A3" s="9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Info'!C3</f>
        <v>PK-CUS-TB8-scenario13-20230604-002</v>
      </c>
      <c r="H3" s="51" t="s">
        <v>178</v>
      </c>
      <c r="I3" s="51" t="str">
        <f ca="1">'TC44'!B2</f>
        <v>sTB8-2310001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116</v>
      </c>
      <c r="Q3" s="51" t="s">
        <v>216</v>
      </c>
      <c r="R3" s="51">
        <v>150</v>
      </c>
      <c r="S3" s="51">
        <v>100</v>
      </c>
      <c r="T3" s="51" t="s">
        <v>177</v>
      </c>
      <c r="U3" s="51">
        <v>50</v>
      </c>
      <c r="V3" s="67" t="s">
        <v>177</v>
      </c>
    </row>
    <row ht="29.4" r="4" spans="1:22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Info'!C4</f>
        <v>PK-CUS-TB8-scenario13-20230604-003</v>
      </c>
      <c r="H4" s="35" t="s">
        <v>179</v>
      </c>
      <c r="I4" s="35" t="str">
        <f ca="1">'TC44'!B2</f>
        <v>sTB8-2310001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116</v>
      </c>
      <c r="Q4" s="35" t="s">
        <v>216</v>
      </c>
      <c r="R4" s="35">
        <v>50</v>
      </c>
      <c r="S4" s="35">
        <v>0</v>
      </c>
      <c r="T4" s="35" t="s">
        <v>177</v>
      </c>
      <c r="U4" s="35">
        <v>50</v>
      </c>
      <c r="V4" s="36" t="s">
        <v>177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X4"/>
  <sheetViews>
    <sheetView workbookViewId="0" zoomScale="70" zoomScaleNormal="70">
      <selection activeCell="P1" sqref="P1"/>
    </sheetView>
  </sheetViews>
  <sheetFormatPr defaultRowHeight="14.4" x14ac:dyDescent="0.3"/>
  <cols>
    <col min="1" max="1" customWidth="true" width="22.6640625" collapsed="true"/>
    <col min="2" max="2" customWidth="true" width="23.5546875" collapsed="true"/>
    <col min="6" max="6" customWidth="true" width="30.5546875" collapsed="true"/>
    <col min="7" max="7" customWidth="true" width="38.6640625" collapsed="true"/>
    <col min="9" max="9" bestFit="true" customWidth="true" width="17.109375" collapsed="true"/>
    <col min="19" max="19" customWidth="true" width="24.33203125" collapsed="true"/>
    <col min="23" max="23" bestFit="true" customWidth="true" width="18.109375" collapsed="true"/>
  </cols>
  <sheetData>
    <row ht="15" r="1" spans="1:23" thickBot="1" x14ac:dyDescent="0.35">
      <c r="A1" s="40" t="s">
        <v>180</v>
      </c>
      <c r="B1" s="118" t="s">
        <v>181</v>
      </c>
      <c r="C1" s="49" t="s">
        <v>155</v>
      </c>
      <c r="D1" s="49" t="s">
        <v>156</v>
      </c>
      <c r="E1" s="49" t="s">
        <v>157</v>
      </c>
      <c r="F1" s="91" t="s">
        <v>124</v>
      </c>
      <c r="G1" s="91" t="s">
        <v>158</v>
      </c>
      <c r="H1" s="49" t="s">
        <v>159</v>
      </c>
      <c r="I1" s="91" t="s">
        <v>182</v>
      </c>
      <c r="J1" s="49" t="s">
        <v>183</v>
      </c>
      <c r="K1" s="49" t="s">
        <v>162</v>
      </c>
      <c r="L1" s="49" t="s">
        <v>163</v>
      </c>
      <c r="M1" s="49" t="s">
        <v>164</v>
      </c>
      <c r="N1" s="49" t="s">
        <v>166</v>
      </c>
      <c r="O1" s="49" t="s">
        <v>103</v>
      </c>
      <c r="P1" s="49" t="s">
        <v>167</v>
      </c>
      <c r="Q1" s="49" t="s">
        <v>184</v>
      </c>
      <c r="R1" s="49" t="s">
        <v>185</v>
      </c>
      <c r="S1" s="49" t="s">
        <v>186</v>
      </c>
      <c r="T1" s="49" t="s">
        <v>187</v>
      </c>
      <c r="U1" s="49" t="s">
        <v>188</v>
      </c>
      <c r="V1" s="49" t="s">
        <v>189</v>
      </c>
      <c r="W1" s="50" t="s">
        <v>190</v>
      </c>
    </row>
    <row customHeight="1" ht="15.75" r="2" spans="1:23" x14ac:dyDescent="0.3">
      <c r="A2" s="69" t="str">
        <f ca="1">'TC44'!B2</f>
        <v>sTB8-2310001</v>
      </c>
      <c r="B2" s="57" t="s">
        <v>216</v>
      </c>
      <c r="C2" s="57"/>
      <c r="D2" s="57"/>
      <c r="E2" s="57"/>
      <c r="F2" s="56" t="str">
        <f>'TC35-Contract Parts Info'!B2</f>
        <v>TB8scenario1320230614011</v>
      </c>
      <c r="G2" s="56" t="str">
        <f>'TC35-Contract Parts Info'!D2</f>
        <v>CNTW-SUP-TB8-scenario13-20230604-001</v>
      </c>
      <c r="H2" s="57" t="s">
        <v>176</v>
      </c>
      <c r="I2" s="57" t="str">
        <f ca="1">'TC42'!B2</f>
        <v>cTB8-2310001</v>
      </c>
      <c r="J2" s="56" t="s">
        <v>68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116</v>
      </c>
      <c r="P2" s="57" t="s">
        <v>216</v>
      </c>
      <c r="Q2" s="57">
        <v>150</v>
      </c>
      <c r="R2" s="57">
        <v>0</v>
      </c>
      <c r="S2" s="57">
        <v>150</v>
      </c>
      <c r="T2" s="57">
        <v>150</v>
      </c>
      <c r="U2" s="57" t="s">
        <v>177</v>
      </c>
      <c r="V2" s="57">
        <v>0</v>
      </c>
      <c r="W2" s="71" t="s">
        <v>177</v>
      </c>
    </row>
    <row ht="28.8" r="3" spans="1:23" x14ac:dyDescent="0.3">
      <c r="A3" s="65"/>
      <c r="B3" s="51"/>
      <c r="C3" s="51"/>
      <c r="D3" s="51"/>
      <c r="E3" s="51"/>
      <c r="F3" s="52" t="str">
        <f>'TC35-Contract Parts Info'!B3</f>
        <v>TB8scenario1320230614012</v>
      </c>
      <c r="G3" s="52" t="str">
        <f>'TC35-Contract Parts Info'!D3</f>
        <v>CNTW-SUP-TB8-scenario13-20230604-002</v>
      </c>
      <c r="H3" s="51" t="s">
        <v>178</v>
      </c>
      <c r="I3" s="51" t="str">
        <f ca="1">'TC42'!B2</f>
        <v>cTB8-2310001</v>
      </c>
      <c r="J3" s="52" t="s">
        <v>68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116</v>
      </c>
      <c r="P3" s="51" t="s">
        <v>216</v>
      </c>
      <c r="Q3" s="51">
        <v>150</v>
      </c>
      <c r="R3" s="51">
        <v>0</v>
      </c>
      <c r="S3" s="51">
        <v>150</v>
      </c>
      <c r="T3" s="51">
        <v>100</v>
      </c>
      <c r="U3" s="51" t="s">
        <v>177</v>
      </c>
      <c r="V3" s="51">
        <v>50</v>
      </c>
      <c r="W3" s="67" t="s">
        <v>177</v>
      </c>
    </row>
    <row ht="29.4" r="4" spans="1:23" thickBot="1" x14ac:dyDescent="0.35">
      <c r="A4" s="34"/>
      <c r="B4" s="35"/>
      <c r="C4" s="35"/>
      <c r="D4" s="35"/>
      <c r="E4" s="35"/>
      <c r="F4" s="53" t="str">
        <f>'TC35-Contract Parts Info'!B4</f>
        <v>TB8scenario1320230614013</v>
      </c>
      <c r="G4" s="53" t="str">
        <f>'TC35-Contract Parts Info'!D4</f>
        <v>CNTW-SUP-TB8-scenario13-20230604-003</v>
      </c>
      <c r="H4" s="35" t="s">
        <v>179</v>
      </c>
      <c r="I4" s="35" t="str">
        <f ca="1">'TC42'!B2</f>
        <v>cTB8-2310001</v>
      </c>
      <c r="J4" s="53" t="s">
        <v>68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116</v>
      </c>
      <c r="P4" s="35" t="s">
        <v>216</v>
      </c>
      <c r="Q4" s="35">
        <v>50</v>
      </c>
      <c r="R4" s="35">
        <v>0</v>
      </c>
      <c r="S4" s="35">
        <v>50</v>
      </c>
      <c r="T4" s="35">
        <v>0</v>
      </c>
      <c r="U4" s="35" t="s">
        <v>177</v>
      </c>
      <c r="V4" s="35">
        <v>50</v>
      </c>
      <c r="W4" s="36" t="s">
        <v>177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C2"/>
  <sheetViews>
    <sheetView workbookViewId="0">
      <selection activeCell="B1" sqref="B1"/>
    </sheetView>
  </sheetViews>
  <sheetFormatPr defaultRowHeight="14.4" x14ac:dyDescent="0.3"/>
  <cols>
    <col min="2" max="2" customWidth="true" width="12.6640625" collapsed="true"/>
  </cols>
  <sheetData>
    <row ht="15" r="1" spans="1:2" thickBot="1" x14ac:dyDescent="0.35">
      <c r="A1" s="11" t="s">
        <v>33</v>
      </c>
      <c r="B1" s="139" t="s">
        <v>299</v>
      </c>
    </row>
    <row ht="15" r="2" spans="1:2" thickBot="1" x14ac:dyDescent="0.35">
      <c r="A2" s="31">
        <v>1</v>
      </c>
      <c r="B2" s="32" t="s">
        <v>219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F4"/>
  <sheetViews>
    <sheetView workbookViewId="0">
      <selection activeCell="D25" sqref="D25"/>
    </sheetView>
  </sheetViews>
  <sheetFormatPr defaultColWidth="8.88671875" defaultRowHeight="13.8" x14ac:dyDescent="0.3"/>
  <cols>
    <col min="1" max="1" style="158" width="8.88671875" collapsed="true"/>
    <col min="2" max="2" bestFit="true" customWidth="true" style="158" width="16.109375" collapsed="true"/>
    <col min="3" max="3" bestFit="true" customWidth="true" style="158" width="12.44140625" collapsed="true"/>
    <col min="4" max="4" bestFit="true" customWidth="true" style="158" width="38.6640625" collapsed="true"/>
    <col min="5" max="16384" style="158" width="8.88671875" collapsed="true"/>
  </cols>
  <sheetData>
    <row r="1" spans="1:5" x14ac:dyDescent="0.3">
      <c r="A1" s="156" t="s">
        <v>33</v>
      </c>
      <c r="B1" s="157" t="s">
        <v>200</v>
      </c>
      <c r="C1" s="157" t="s">
        <v>201</v>
      </c>
      <c r="D1" s="156" t="s">
        <v>300</v>
      </c>
      <c r="E1" s="157" t="s">
        <v>204</v>
      </c>
    </row>
    <row r="2" spans="1:5" x14ac:dyDescent="0.3">
      <c r="A2" s="159">
        <v>1</v>
      </c>
      <c r="B2" s="160" t="str">
        <f ca="1">'TC52-Upload Obound Form'!C2</f>
        <v>B-231009-TB8-08</v>
      </c>
      <c r="C2" s="160" t="str">
        <f>IF('TC52-Upload Obound Form'!D2="","",'TC52-Upload Obound Form'!D2)</f>
        <v>SEGU5069987</v>
      </c>
      <c r="D2" s="159" t="s">
        <v>258</v>
      </c>
      <c r="E2" s="160" t="str">
        <f>'TC52-Upload Obound Form'!G2</f>
        <v>Yes</v>
      </c>
    </row>
    <row r="3" spans="1:5" x14ac:dyDescent="0.3">
      <c r="A3" s="159">
        <v>2</v>
      </c>
      <c r="B3" s="160" t="str">
        <f ca="1">'TC52-Upload Obound Form'!C3</f>
        <v>B-231009-TB8-08</v>
      </c>
      <c r="C3" s="160" t="str">
        <f>IF('TC52-Upload Obound Form'!D3="","",'TC52-Upload Obound Form'!D3)</f>
        <v>CNO1234</v>
      </c>
      <c r="D3" s="159" t="s">
        <v>241</v>
      </c>
      <c r="E3" s="160" t="str">
        <f>'TC52-Upload Obound Form'!G3</f>
        <v>No</v>
      </c>
    </row>
    <row r="4" spans="1:5" x14ac:dyDescent="0.3">
      <c r="A4" s="159">
        <v>3</v>
      </c>
      <c r="B4" s="160" t="str">
        <f ca="1">'TC52-Upload Obound Form'!C4</f>
        <v>B-231009-TB8-08</v>
      </c>
      <c r="C4" s="160" t="str">
        <f>IF('TC52-Upload Obound Form'!D4="","",'TC52-Upload Obound Form'!D4)</f>
        <v/>
      </c>
      <c r="D4" s="159" t="s">
        <v>241</v>
      </c>
      <c r="E4" s="160" t="str">
        <f>'TC52-Upload Obound Form'!G4</f>
        <v>No</v>
      </c>
    </row>
  </sheetData>
  <phoneticPr fontId="1" type="noConversion"/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R2"/>
  <sheetViews>
    <sheetView workbookViewId="0" zoomScale="70" zoomScaleNormal="70">
      <selection activeCell="G20" sqref="G20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4" max="5" bestFit="true" customWidth="true" width="11.5546875" collapsed="true"/>
    <col min="6" max="17" bestFit="true" customWidth="true" width="23.44140625" collapsed="true"/>
  </cols>
  <sheetData>
    <row customFormat="1" customHeight="1" ht="65.25" r="1" s="7" spans="1:17" thickBot="1" x14ac:dyDescent="0.35">
      <c r="A1" s="145" t="s">
        <v>221</v>
      </c>
      <c r="B1" s="89" t="s">
        <v>201</v>
      </c>
      <c r="C1" s="76" t="s">
        <v>222</v>
      </c>
      <c r="D1" s="89" t="s">
        <v>270</v>
      </c>
      <c r="E1" s="89" t="s">
        <v>271</v>
      </c>
      <c r="F1" s="89" t="s">
        <v>272</v>
      </c>
      <c r="G1" s="89" t="s">
        <v>258</v>
      </c>
      <c r="H1" s="89" t="s">
        <v>273</v>
      </c>
      <c r="I1" s="89" t="s">
        <v>274</v>
      </c>
      <c r="J1" s="89" t="s">
        <v>275</v>
      </c>
      <c r="K1" s="89" t="s">
        <v>276</v>
      </c>
      <c r="L1" s="89" t="s">
        <v>277</v>
      </c>
      <c r="M1" s="89" t="s">
        <v>278</v>
      </c>
      <c r="N1" s="89" t="s">
        <v>279</v>
      </c>
      <c r="O1" s="89" t="s">
        <v>280</v>
      </c>
      <c r="P1" s="89" t="s">
        <v>281</v>
      </c>
      <c r="Q1" s="144" t="s">
        <v>282</v>
      </c>
    </row>
    <row ht="15" r="2" spans="1:17" thickBot="1" x14ac:dyDescent="0.35">
      <c r="A2" s="37" t="str">
        <f ca="1">'TC52-Upload Obound Form'!C2</f>
        <v>B-231009-TB8-08</v>
      </c>
      <c r="B2" s="38" t="str">
        <f>'TC52-Upload Obound Form'!D2</f>
        <v>SEGU5069987</v>
      </c>
      <c r="C2" s="38" t="s">
        <v>283</v>
      </c>
      <c r="D2" s="88" t="str">
        <f>'TC063'!B2</f>
        <v>14 Jun 2023</v>
      </c>
      <c r="E2" s="88" t="str">
        <f>'TC063'!C2</f>
        <v>14 Jun 2023</v>
      </c>
      <c r="F2" s="38" t="s">
        <v>284</v>
      </c>
      <c r="G2" s="38" t="s">
        <v>284</v>
      </c>
      <c r="H2" s="38" t="s">
        <v>284</v>
      </c>
      <c r="I2" s="38" t="s">
        <v>284</v>
      </c>
      <c r="J2" s="38" t="s">
        <v>284</v>
      </c>
      <c r="K2" s="38" t="s">
        <v>284</v>
      </c>
      <c r="L2" s="38" t="s">
        <v>284</v>
      </c>
      <c r="M2" s="38" t="s">
        <v>284</v>
      </c>
      <c r="N2" s="38" t="s">
        <v>284</v>
      </c>
      <c r="O2" s="38" t="s">
        <v>284</v>
      </c>
      <c r="P2" s="38" t="s">
        <v>284</v>
      </c>
      <c r="Q2" s="39" t="s">
        <v>284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R2"/>
  <sheetViews>
    <sheetView workbookViewId="0" zoomScale="70" zoomScaleNormal="70">
      <selection activeCell="G16" sqref="G16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</cols>
  <sheetData>
    <row customFormat="1" customHeight="1" ht="65.25" r="1" s="7" spans="1:17" thickBot="1" x14ac:dyDescent="0.35">
      <c r="A1" s="145" t="s">
        <v>221</v>
      </c>
      <c r="B1" s="89" t="s">
        <v>201</v>
      </c>
      <c r="C1" s="76" t="s">
        <v>222</v>
      </c>
      <c r="D1" s="89" t="s">
        <v>270</v>
      </c>
      <c r="E1" s="89" t="s">
        <v>271</v>
      </c>
      <c r="F1" s="89" t="s">
        <v>272</v>
      </c>
      <c r="G1" s="89" t="s">
        <v>258</v>
      </c>
      <c r="H1" s="89" t="s">
        <v>273</v>
      </c>
      <c r="I1" s="89" t="s">
        <v>274</v>
      </c>
      <c r="J1" s="89" t="s">
        <v>275</v>
      </c>
      <c r="K1" s="89" t="s">
        <v>276</v>
      </c>
      <c r="L1" s="89" t="s">
        <v>277</v>
      </c>
      <c r="M1" s="89" t="s">
        <v>278</v>
      </c>
      <c r="N1" s="89" t="s">
        <v>279</v>
      </c>
      <c r="O1" s="89" t="s">
        <v>280</v>
      </c>
      <c r="P1" s="89" t="s">
        <v>281</v>
      </c>
      <c r="Q1" s="144" t="s">
        <v>282</v>
      </c>
    </row>
    <row ht="15" r="2" spans="1:17" thickBot="1" x14ac:dyDescent="0.35">
      <c r="A2" s="37" t="str">
        <f ca="1">'TC52-Upload Obound Form'!C2</f>
        <v>B-231009-TB8-08</v>
      </c>
      <c r="B2" s="38" t="str">
        <f>'TC52-Upload Obound Form'!D2</f>
        <v>SEGU5069987</v>
      </c>
      <c r="C2" s="38" t="s">
        <v>283</v>
      </c>
      <c r="D2" s="88" t="str">
        <f>'TC063'!B2</f>
        <v>14 Jun 2023</v>
      </c>
      <c r="E2" s="88" t="str">
        <f>'TC063'!C2</f>
        <v>14 Jun 2023</v>
      </c>
      <c r="F2" s="38" t="s">
        <v>284</v>
      </c>
      <c r="G2" s="38" t="s">
        <v>284</v>
      </c>
      <c r="H2" s="38" t="s">
        <v>243</v>
      </c>
      <c r="I2" s="38" t="s">
        <v>244</v>
      </c>
      <c r="J2" s="38" t="s">
        <v>244</v>
      </c>
      <c r="K2" s="38" t="s">
        <v>244</v>
      </c>
      <c r="L2" s="38" t="s">
        <v>244</v>
      </c>
      <c r="M2" s="38" t="s">
        <v>244</v>
      </c>
      <c r="N2" s="38" t="s">
        <v>244</v>
      </c>
      <c r="O2" s="38" t="s">
        <v>244</v>
      </c>
      <c r="P2" s="38" t="s">
        <v>244</v>
      </c>
      <c r="Q2" s="39" t="s">
        <v>244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W3"/>
  <sheetViews>
    <sheetView workbookViewId="0" zoomScale="55" zoomScaleNormal="55">
      <selection activeCell="G28" sqref="G28"/>
    </sheetView>
  </sheetViews>
  <sheetFormatPr defaultRowHeight="14.4" x14ac:dyDescent="0.3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18.109375" collapsed="true"/>
    <col min="7" max="7" customWidth="true" width="29.6640625" collapsed="true"/>
    <col min="9" max="9" customWidth="true" width="18.44140625" collapsed="true"/>
    <col min="22" max="22" bestFit="true" customWidth="true" width="24.0" collapsed="true"/>
  </cols>
  <sheetData>
    <row customFormat="1" customHeight="1" ht="28.2" r="1" s="7" spans="1:22" thickBot="1" x14ac:dyDescent="0.35">
      <c r="A1" s="123" t="s">
        <v>221</v>
      </c>
      <c r="B1" s="91" t="s">
        <v>201</v>
      </c>
      <c r="C1" s="49" t="s">
        <v>222</v>
      </c>
      <c r="D1" s="91" t="s">
        <v>223</v>
      </c>
      <c r="E1" s="91" t="s">
        <v>224</v>
      </c>
      <c r="F1" s="91" t="s">
        <v>225</v>
      </c>
      <c r="G1" s="91" t="s">
        <v>226</v>
      </c>
      <c r="H1" s="91" t="s">
        <v>227</v>
      </c>
      <c r="I1" s="91" t="s">
        <v>228</v>
      </c>
      <c r="J1" s="91" t="s">
        <v>229</v>
      </c>
      <c r="K1" s="89" t="s">
        <v>230</v>
      </c>
      <c r="L1" s="91" t="s">
        <v>231</v>
      </c>
      <c r="M1" s="91" t="s">
        <v>232</v>
      </c>
      <c r="N1" s="91" t="s">
        <v>233</v>
      </c>
      <c r="O1" s="91" t="s">
        <v>234</v>
      </c>
      <c r="P1" s="91" t="s">
        <v>235</v>
      </c>
      <c r="Q1" s="91" t="s">
        <v>236</v>
      </c>
      <c r="R1" s="91" t="s">
        <v>237</v>
      </c>
      <c r="S1" s="91" t="s">
        <v>238</v>
      </c>
      <c r="T1" s="91" t="s">
        <v>239</v>
      </c>
      <c r="U1" s="91" t="s">
        <v>240</v>
      </c>
      <c r="V1" s="126" t="s">
        <v>241</v>
      </c>
    </row>
    <row customFormat="1" r="2" s="7" spans="1:22" x14ac:dyDescent="0.3">
      <c r="A2" s="69" t="str">
        <f ca="1">'TC52-Upload Obound Form'!C3</f>
        <v>B-231009-TB8-08</v>
      </c>
      <c r="B2" s="57" t="str">
        <f>'TC52-Upload Obound Form'!D3</f>
        <v>CNO1234</v>
      </c>
      <c r="C2" s="57" t="s">
        <v>242</v>
      </c>
      <c r="D2" s="57" t="s">
        <v>284</v>
      </c>
      <c r="E2" s="57" t="s">
        <v>284</v>
      </c>
      <c r="F2" s="57" t="s">
        <v>284</v>
      </c>
      <c r="G2" s="57" t="s">
        <v>284</v>
      </c>
      <c r="H2" s="57" t="s">
        <v>284</v>
      </c>
      <c r="I2" s="57" t="s">
        <v>284</v>
      </c>
      <c r="J2" s="57" t="s">
        <v>284</v>
      </c>
      <c r="K2" s="57" t="s">
        <v>284</v>
      </c>
      <c r="L2" s="57" t="s">
        <v>284</v>
      </c>
      <c r="M2" s="57" t="s">
        <v>284</v>
      </c>
      <c r="N2" s="57" t="s">
        <v>284</v>
      </c>
      <c r="O2" s="57" t="s">
        <v>284</v>
      </c>
      <c r="P2" s="57" t="s">
        <v>284</v>
      </c>
      <c r="Q2" s="57" t="s">
        <v>284</v>
      </c>
      <c r="R2" s="57" t="s">
        <v>284</v>
      </c>
      <c r="S2" s="57" t="s">
        <v>284</v>
      </c>
      <c r="T2" s="57" t="s">
        <v>284</v>
      </c>
      <c r="U2" s="57" t="s">
        <v>284</v>
      </c>
      <c r="V2" s="71" t="s">
        <v>284</v>
      </c>
    </row>
    <row customFormat="1" ht="15" r="3" s="7" spans="1:22" thickBot="1" x14ac:dyDescent="0.35">
      <c r="A3" s="34" t="str">
        <f ca="1">'TC52-Upload Obound Form'!C4</f>
        <v>B-231009-TB8-08</v>
      </c>
      <c r="B3" s="35"/>
      <c r="C3" s="35" t="s">
        <v>242</v>
      </c>
      <c r="D3" s="35" t="s">
        <v>284</v>
      </c>
      <c r="E3" s="35" t="s">
        <v>284</v>
      </c>
      <c r="F3" s="35" t="s">
        <v>284</v>
      </c>
      <c r="G3" s="35" t="s">
        <v>284</v>
      </c>
      <c r="H3" s="35" t="s">
        <v>284</v>
      </c>
      <c r="I3" s="35" t="s">
        <v>284</v>
      </c>
      <c r="J3" s="35" t="s">
        <v>284</v>
      </c>
      <c r="K3" s="35" t="s">
        <v>284</v>
      </c>
      <c r="L3" s="35" t="s">
        <v>284</v>
      </c>
      <c r="M3" s="35" t="s">
        <v>284</v>
      </c>
      <c r="N3" s="35" t="s">
        <v>284</v>
      </c>
      <c r="O3" s="35" t="s">
        <v>284</v>
      </c>
      <c r="P3" s="35" t="s">
        <v>284</v>
      </c>
      <c r="Q3" s="35" t="s">
        <v>284</v>
      </c>
      <c r="R3" s="35" t="s">
        <v>284</v>
      </c>
      <c r="S3" s="35" t="s">
        <v>284</v>
      </c>
      <c r="T3" s="35" t="s">
        <v>284</v>
      </c>
      <c r="U3" s="35" t="s">
        <v>284</v>
      </c>
      <c r="V3" s="36" t="s">
        <v>284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M2"/>
  <sheetViews>
    <sheetView workbookViewId="0" zoomScale="70" zoomScaleNormal="70">
      <selection activeCell="L2" sqref="L2"/>
    </sheetView>
  </sheetViews>
  <sheetFormatPr defaultRowHeight="14.4" x14ac:dyDescent="0.3"/>
  <cols>
    <col min="2" max="3" bestFit="true" customWidth="true" width="11.6640625" collapsed="true"/>
    <col min="4" max="4" bestFit="true" customWidth="true" width="24.33203125" collapsed="true"/>
    <col min="5" max="5" bestFit="true" customWidth="true" width="17.109375" collapsed="true"/>
    <col min="6" max="6" bestFit="true" customWidth="true" width="21.5546875" collapsed="true"/>
    <col min="7" max="7" bestFit="true" customWidth="true" width="40.88671875" collapsed="true"/>
    <col min="8" max="8" bestFit="true" customWidth="true" width="8.6640625" collapsed="true"/>
    <col min="9" max="9" bestFit="true" customWidth="true" width="21.6640625" collapsed="true"/>
    <col min="10" max="10" bestFit="true" customWidth="true" width="18.44140625" collapsed="true"/>
    <col min="11" max="11" bestFit="true" customWidth="true" width="27.44140625" collapsed="true"/>
    <col min="12" max="12" customWidth="true" width="43.6640625" collapsed="true"/>
  </cols>
  <sheetData>
    <row ht="15" r="1" spans="1:12" thickBot="1" x14ac:dyDescent="0.35">
      <c r="A1" s="113" t="s">
        <v>33</v>
      </c>
      <c r="B1" s="114" t="str">
        <f>'TC09-Create New User'!A1</f>
        <v>LoginID</v>
      </c>
      <c r="C1" s="114" t="str">
        <f>'TC09-Create New User'!B1</f>
        <v>Username</v>
      </c>
      <c r="D1" s="114" t="str">
        <f>'TC09-Create New User'!C1</f>
        <v>Email</v>
      </c>
      <c r="E1" s="114" t="str">
        <f>'TC09-Create New User'!D1</f>
        <v>UserCompanyCode</v>
      </c>
      <c r="F1" s="114" t="str">
        <f>'TC09-Create New User'!E1</f>
        <v>UserCompanyName</v>
      </c>
      <c r="G1" s="114" t="str">
        <f>'TC09-Create New User'!F1</f>
        <v>DefaultCompany</v>
      </c>
      <c r="H1" s="114" t="str">
        <f>'TC09-Create New User'!G1</f>
        <v>UserRole</v>
      </c>
      <c r="I1" s="116" t="str">
        <f>'TC09-Create New User'!H1</f>
        <v>BriVgeVerificationCode</v>
      </c>
      <c r="J1" s="114" t="str">
        <f>'TC09-Create New User'!I1</f>
        <v>BriVgeUserGenCode</v>
      </c>
      <c r="K1" s="44" t="s">
        <v>34</v>
      </c>
      <c r="L1" s="115" t="s">
        <v>35</v>
      </c>
    </row>
    <row ht="29.4" r="2" spans="1:12" thickBot="1" x14ac:dyDescent="0.35">
      <c r="A2" s="31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PK-CUS-POC-S13-8</v>
      </c>
      <c r="F2" s="23" t="str">
        <f>'TC09-Create New User'!E2</f>
        <v>PK-CUS by Upload S13-8</v>
      </c>
      <c r="G2" s="23" t="str">
        <f>'TC09-Create New User'!F2</f>
        <v>PK-CUS-POC-S13-8 ( PK-CUS by Upload S13-8 )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3" t="s">
        <v>38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E4"/>
  <sheetViews>
    <sheetView workbookViewId="0">
      <selection activeCell="D2" sqref="D2"/>
    </sheetView>
  </sheetViews>
  <sheetFormatPr defaultRowHeight="14.4" x14ac:dyDescent="0.3"/>
  <cols>
    <col min="2" max="2" customWidth="true" width="26.6640625" collapsed="true"/>
    <col min="3" max="3" customWidth="true" width="26.44140625" collapsed="true"/>
    <col min="4" max="4" bestFit="true" customWidth="true" width="33.109375" collapsed="true"/>
  </cols>
  <sheetData>
    <row ht="15" r="1" spans="1:4" thickBot="1" x14ac:dyDescent="0.35">
      <c r="A1" s="11" t="s">
        <v>33</v>
      </c>
      <c r="B1" s="114" t="s">
        <v>200</v>
      </c>
      <c r="C1" s="114" t="s">
        <v>201</v>
      </c>
      <c r="D1" s="13" t="s">
        <v>248</v>
      </c>
    </row>
    <row customHeight="1" ht="13.2" r="2" spans="1:4" x14ac:dyDescent="0.3">
      <c r="A2" s="8">
        <v>1</v>
      </c>
      <c r="B2" s="62" t="str">
        <f ca="1">'TC52-Upload Obound Setup'!B2</f>
        <v>B-231009-TB8-08</v>
      </c>
      <c r="C2" s="101" t="str">
        <f>'TC52-Upload Obound Form'!D2</f>
        <v>SEGU5069987</v>
      </c>
      <c r="D2" s="63" t="s">
        <v>258</v>
      </c>
    </row>
    <row r="3" spans="1:4" x14ac:dyDescent="0.3">
      <c r="A3" s="9">
        <v>2</v>
      </c>
      <c r="B3" s="28" t="str">
        <f ca="1">'TC52-Upload Obound Setup'!B2</f>
        <v>B-231009-TB8-08</v>
      </c>
      <c r="C3" s="99" t="str">
        <f>'TC52-Upload Obound Form'!D3</f>
        <v>CNO1234</v>
      </c>
      <c r="D3" s="59" t="s">
        <v>226</v>
      </c>
    </row>
    <row ht="15" r="4" spans="1:4" thickBot="1" x14ac:dyDescent="0.35">
      <c r="A4" s="10">
        <v>3</v>
      </c>
      <c r="B4" s="29" t="str">
        <f ca="1">'TC52-Upload Obound Setup'!B2</f>
        <v>B-231009-TB8-08</v>
      </c>
      <c r="C4" s="100"/>
      <c r="D4" s="30" t="s">
        <v>226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Y2"/>
  <sheetViews>
    <sheetView workbookViewId="0" zoomScale="85" zoomScaleNormal="85">
      <selection activeCell="C10" sqref="C10"/>
    </sheetView>
  </sheetViews>
  <sheetFormatPr defaultRowHeight="14.4" x14ac:dyDescent="0.3"/>
  <cols>
    <col min="1" max="1" bestFit="true" customWidth="true" width="21.6640625" collapsed="true"/>
    <col min="2" max="2" bestFit="true" customWidth="true" width="22.109375" collapsed="true"/>
    <col min="3" max="3" bestFit="true" customWidth="true" width="11.33203125" collapsed="true"/>
    <col min="4" max="4" customWidth="true" width="14.33203125" collapsed="true"/>
    <col min="5" max="5" bestFit="true" customWidth="true" width="12.33203125" collapsed="true"/>
    <col min="6" max="6" bestFit="true" customWidth="true" width="9.88671875" collapsed="true"/>
    <col min="7" max="7" bestFit="true" customWidth="true" width="11.33203125" collapsed="true"/>
    <col min="8" max="8" bestFit="true" customWidth="true" width="8.6640625" collapsed="true"/>
    <col min="9" max="9" bestFit="true" customWidth="true" width="17.109375" collapsed="true"/>
    <col min="10" max="10" bestFit="true" customWidth="true" width="14.0" collapsed="true"/>
    <col min="11" max="11" bestFit="true" customWidth="true" width="11.6640625" collapsed="true"/>
    <col min="12" max="12" customWidth="true" width="9.33203125" collapsed="true"/>
    <col min="13" max="13" bestFit="true" customWidth="true" width="16.0" collapsed="true"/>
    <col min="14" max="14" bestFit="true" customWidth="true" width="21.33203125" collapsed="true"/>
    <col min="15" max="15" bestFit="true" customWidth="true" width="39.5546875" collapsed="true"/>
    <col min="16" max="16" bestFit="true" customWidth="true" width="14.88671875" collapsed="true"/>
    <col min="17" max="17" bestFit="true" customWidth="true" width="10.6640625" collapsed="true"/>
    <col min="18" max="18" bestFit="true" customWidth="true" width="12.6640625" collapsed="true"/>
    <col min="19" max="19" bestFit="true" customWidth="true" width="15.109375" collapsed="true"/>
    <col min="20" max="20" bestFit="true" customWidth="true" width="13.33203125" collapsed="true"/>
    <col min="21" max="21" bestFit="true" customWidth="true" width="12.33203125" collapsed="true"/>
    <col min="22" max="22" bestFit="true" customWidth="true" width="14.88671875" collapsed="true"/>
    <col min="23" max="23" bestFit="true" customWidth="true" width="12.88671875" collapsed="true"/>
    <col min="24" max="24" bestFit="true" customWidth="true" width="49.5546875" collapsed="true"/>
  </cols>
  <sheetData>
    <row customFormat="1" ht="15" r="1" s="27" spans="1:24" thickBot="1" x14ac:dyDescent="0.35">
      <c r="A1" s="117" t="s">
        <v>39</v>
      </c>
      <c r="B1" s="91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118" t="s">
        <v>49</v>
      </c>
      <c r="L1" s="118" t="s">
        <v>50</v>
      </c>
      <c r="M1" s="118" t="s">
        <v>51</v>
      </c>
      <c r="N1" s="118" t="s">
        <v>52</v>
      </c>
      <c r="O1" s="119" t="s">
        <v>53</v>
      </c>
      <c r="P1" s="120" t="s">
        <v>54</v>
      </c>
      <c r="Q1" s="120" t="s">
        <v>55</v>
      </c>
      <c r="R1" s="120" t="s">
        <v>56</v>
      </c>
      <c r="S1" s="120" t="s">
        <v>57</v>
      </c>
      <c r="T1" s="120" t="s">
        <v>58</v>
      </c>
      <c r="U1" s="120" t="s">
        <v>59</v>
      </c>
      <c r="V1" s="120" t="s">
        <v>60</v>
      </c>
      <c r="W1" s="120" t="s">
        <v>61</v>
      </c>
      <c r="X1" s="121" t="s">
        <v>62</v>
      </c>
    </row>
    <row customFormat="1" ht="15" r="2" s="27" spans="1:24" thickBot="1" x14ac:dyDescent="0.35">
      <c r="A2" s="37" t="str">
        <f>"CNTWSUP-PKCUS "&amp;AutoIncrement!C2</f>
        <v>CNTWSUP-PKCUS TB8</v>
      </c>
      <c r="B2" s="38" t="str">
        <f>A2</f>
        <v>CNTWSUP-PKCUS TB8</v>
      </c>
      <c r="C2" s="38" t="s">
        <v>63</v>
      </c>
      <c r="D2" s="38" t="s">
        <v>64</v>
      </c>
      <c r="E2" s="38" t="s">
        <v>65</v>
      </c>
      <c r="F2" s="38" t="s">
        <v>66</v>
      </c>
      <c r="G2" s="38"/>
      <c r="H2" s="38"/>
      <c r="I2" s="38" t="s">
        <v>67</v>
      </c>
      <c r="J2" s="38" t="s">
        <v>68</v>
      </c>
      <c r="K2" s="38" t="s">
        <v>69</v>
      </c>
      <c r="L2" s="38" t="s">
        <v>66</v>
      </c>
      <c r="M2" s="38">
        <v>3</v>
      </c>
      <c r="N2" s="38">
        <v>2</v>
      </c>
      <c r="O2" s="38" t="str">
        <f>TC033_ETAnWeek!I2</f>
        <v>MON,WED,FRI,</v>
      </c>
      <c r="P2" s="38">
        <v>10</v>
      </c>
      <c r="Q2" s="38">
        <v>0</v>
      </c>
      <c r="R2" s="38">
        <v>12</v>
      </c>
      <c r="S2" s="38">
        <v>6</v>
      </c>
      <c r="T2" s="38">
        <v>2023</v>
      </c>
      <c r="U2" s="38">
        <v>31</v>
      </c>
      <c r="V2" s="38">
        <v>12</v>
      </c>
      <c r="W2" s="38">
        <v>2024</v>
      </c>
      <c r="X2" s="39" t="str">
        <f>TC033_ETAnWeek!O2</f>
        <v>2nd Week,4th Week,</v>
      </c>
    </row>
  </sheetData>
  <hyperlinks>
    <hyperlink display="ETDWeekDay (click here to set ETD days)" location="RANGE!A1" ref="O1" xr:uid="{1F69A7D3-D82F-49EA-8E2B-2F081CF3AD5F}"/>
    <hyperlink display="Shipping Frequency Weeks (Click here to add week)" location="RANGE!A1" ref="X1" xr:uid="{0A79869C-AFB0-45FC-A885-72EA2DEBDAB1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P2"/>
  <sheetViews>
    <sheetView workbookViewId="0" zoomScaleNormal="100">
      <selection activeCell="K20" sqref="K20"/>
    </sheetView>
  </sheetViews>
  <sheetFormatPr defaultColWidth="8.88671875" defaultRowHeight="14.4" x14ac:dyDescent="0.3"/>
  <cols>
    <col min="1" max="1" bestFit="true" customWidth="true" style="27" width="18.33203125" collapsed="true"/>
    <col min="2" max="2" bestFit="true" customWidth="true" style="27" width="10.44140625" collapsed="true"/>
    <col min="3" max="4" bestFit="true" customWidth="true" style="27" width="11.33203125" collapsed="true"/>
    <col min="5" max="5" bestFit="true" customWidth="true" style="27" width="14.33203125" collapsed="true"/>
    <col min="6" max="6" bestFit="true" customWidth="true" style="27" width="12.0" collapsed="true"/>
    <col min="7" max="7" bestFit="true" customWidth="true" style="27" width="9.5546875" collapsed="true"/>
    <col min="8" max="8" bestFit="true" customWidth="true" style="27" width="11.6640625" collapsed="true"/>
    <col min="9" max="9" bestFit="true" customWidth="true" style="27" width="13.33203125" collapsed="true"/>
    <col min="10" max="10" bestFit="true" customWidth="true" style="27" width="10.6640625" collapsed="true"/>
    <col min="11" max="11" bestFit="true" customWidth="true" style="27" width="11.33203125" collapsed="true"/>
    <col min="12" max="14" bestFit="true" customWidth="true" style="27" width="11.0" collapsed="true"/>
    <col min="15" max="15" customWidth="true" style="27" width="29.88671875" collapsed="true"/>
    <col min="16" max="16384" style="27" width="8.88671875" collapsed="true"/>
  </cols>
  <sheetData>
    <row ht="15" r="1" spans="1:15" thickBot="1" x14ac:dyDescent="0.35">
      <c r="A1" s="40" t="s">
        <v>70</v>
      </c>
      <c r="B1" s="118" t="s">
        <v>71</v>
      </c>
      <c r="C1" s="118" t="s">
        <v>72</v>
      </c>
      <c r="D1" s="118" t="s">
        <v>73</v>
      </c>
      <c r="E1" s="118" t="s">
        <v>74</v>
      </c>
      <c r="F1" s="118" t="s">
        <v>75</v>
      </c>
      <c r="G1" s="118" t="s">
        <v>76</v>
      </c>
      <c r="H1" s="118" t="s">
        <v>77</v>
      </c>
      <c r="I1" s="118" t="s">
        <v>78</v>
      </c>
      <c r="J1" s="118" t="s">
        <v>79</v>
      </c>
      <c r="K1" s="118" t="s">
        <v>80</v>
      </c>
      <c r="L1" s="118" t="s">
        <v>81</v>
      </c>
      <c r="M1" s="118" t="s">
        <v>82</v>
      </c>
      <c r="N1" s="118" t="s">
        <v>83</v>
      </c>
      <c r="O1" s="122" t="s">
        <v>84</v>
      </c>
    </row>
    <row ht="15" r="2" spans="1:15" thickBot="1" x14ac:dyDescent="0.35">
      <c r="A2" s="37" t="s">
        <v>85</v>
      </c>
      <c r="B2" s="38" t="s">
        <v>86</v>
      </c>
      <c r="C2" s="38" t="s">
        <v>87</v>
      </c>
      <c r="D2" s="38" t="s">
        <v>86</v>
      </c>
      <c r="E2" s="38" t="s">
        <v>87</v>
      </c>
      <c r="F2" s="38" t="s">
        <v>86</v>
      </c>
      <c r="G2" s="38" t="s">
        <v>87</v>
      </c>
      <c r="H2" s="38" t="s">
        <v>86</v>
      </c>
      <c r="I2" s="38" t="s">
        <v>88</v>
      </c>
      <c r="J2" s="38" t="s">
        <v>86</v>
      </c>
      <c r="K2" s="38" t="s">
        <v>87</v>
      </c>
      <c r="L2" s="38" t="s">
        <v>86</v>
      </c>
      <c r="M2" s="38" t="s">
        <v>87</v>
      </c>
      <c r="N2" s="38" t="s">
        <v>86</v>
      </c>
      <c r="O2" s="39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C2"/>
  <sheetViews>
    <sheetView workbookViewId="0">
      <selection activeCell="D15" sqref="D15"/>
    </sheetView>
  </sheetViews>
  <sheetFormatPr defaultRowHeight="14.4" x14ac:dyDescent="0.3"/>
  <cols>
    <col min="1" max="1" bestFit="true" customWidth="true" width="3.44140625" collapsed="true"/>
    <col min="2" max="2" customWidth="true" width="26.6640625" collapsed="true"/>
  </cols>
  <sheetData>
    <row ht="15" r="1" spans="1:2" thickBot="1" x14ac:dyDescent="0.35">
      <c r="A1" s="11" t="s">
        <v>33</v>
      </c>
      <c r="B1" s="115" t="s">
        <v>1</v>
      </c>
    </row>
    <row ht="15" r="2" spans="1:2" thickBot="1" x14ac:dyDescent="0.35">
      <c r="A2" s="31">
        <v>1</v>
      </c>
      <c r="B2" s="33" t="str">
        <f>"RequestPartTB-"&amp;AutoIncrement!A2</f>
        <v>RequestPartTB-08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60</vt:i4>
      </vt:variant>
    </vt:vector>
  </HeadingPairs>
  <TitlesOfParts>
    <vt:vector baseType="lpstr" size="60">
      <vt:lpstr>Indicator</vt:lpstr>
      <vt:lpstr>AutoIncrement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TC42</vt:lpstr>
      <vt:lpstr>TC44</vt:lpstr>
      <vt:lpstr>TC47-Change Order</vt:lpstr>
      <vt:lpstr>TC47-Change Inbound Dates</vt:lpstr>
      <vt:lpstr>TC48</vt:lpstr>
      <vt:lpstr>TC049</vt:lpstr>
      <vt:lpstr>TC050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Ahmad Fahmi Ab Aziz</dc:creator>
  <cp:lastModifiedBy>Muhammad Syazwan Rusdi</cp:lastModifiedBy>
  <dcterms:modified xsi:type="dcterms:W3CDTF">2023-10-09T03:50:16Z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0x01010097067AA9A672F346A1B58BE42AD9877C</vt:lpwstr>
  </property>
</Properties>
</file>