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\"/>
    </mc:Choice>
  </mc:AlternateContent>
  <xr:revisionPtr revIDLastSave="0" documentId="13_ncr:1_{46E6DDAD-A4AB-4426-9794-0391DB15A06B}" xr6:coauthVersionLast="47" xr6:coauthVersionMax="47" xr10:uidLastSave="{00000000-0000-0000-0000-000000000000}"/>
  <bookViews>
    <workbookView xWindow="28680" yWindow="-120" windowWidth="29040" windowHeight="15840" tabRatio="547" firstSheet="46" activeTab="48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AutoGen CO" sheetId="37" r:id="rId27"/>
    <sheet name="TC17-Customer Change Order" sheetId="35" r:id="rId28"/>
    <sheet name="TC17-Inbound Date Change" sheetId="36" r:id="rId29"/>
    <sheet name="TC17-AutoGen ChangeRequestNo" sheetId="38" r:id="rId30"/>
    <sheet name="TC18-Customer Change" sheetId="145" r:id="rId31"/>
    <sheet name="TC20-Autogen SOPO" sheetId="39" r:id="rId32"/>
    <sheet name="TC022" sheetId="146" r:id="rId33"/>
    <sheet name="TC024" sheetId="147" r:id="rId34"/>
    <sheet name="TC026" sheetId="148" r:id="rId35"/>
    <sheet name="TC027" sheetId="149" r:id="rId36"/>
    <sheet name="TC028" sheetId="150" r:id="rId37"/>
    <sheet name="TC31-AutoGen ChangeRequestNo" sheetId="40" r:id="rId38"/>
    <sheet name="TC34-BU1 Check Change1" sheetId="41" r:id="rId39"/>
    <sheet name="TC34-BU1 Check Change2" sheetId="42" r:id="rId40"/>
    <sheet name="TC35-BU2 Check Change" sheetId="43" r:id="rId41"/>
    <sheet name="TC36-BU3 Check Change" sheetId="44" r:id="rId42"/>
    <sheet name="TC37-Sup1 Check Change" sheetId="45" r:id="rId43"/>
    <sheet name="TC38-Sup2 Check Change" sheetId="46" r:id="rId44"/>
    <sheet name="TC43-BU1-Check Purchase Order2" sheetId="48" r:id="rId45"/>
    <sheet name="TC43-BU1-Check Purchase Order3" sheetId="49" r:id="rId46"/>
    <sheet name="TC44-BU1-Check Sales Order" sheetId="47" r:id="rId47"/>
    <sheet name="TC45-Cus Check Customer Order" sheetId="50" r:id="rId48"/>
    <sheet name="TC46-Cus Spot Order" sheetId="51" r:id="rId49"/>
    <sheet name="TC46-Spot Date" sheetId="52" r:id="rId50"/>
    <sheet name="TC046" sheetId="151" r:id="rId51"/>
    <sheet name="TC47-Autogen OrderNo Spot" sheetId="54" r:id="rId52"/>
    <sheet name="TC54-Sup2 Order Change Reg" sheetId="55" r:id="rId53"/>
    <sheet name="TC54-Change Date" sheetId="56" r:id="rId54"/>
    <sheet name="TC54-Change RequestNo" sheetId="57" r:id="rId55"/>
    <sheet name="TC74-Sup1 Outbound Details" sheetId="58" r:id="rId56"/>
    <sheet name="TC74-OutboundNo" sheetId="59" r:id="rId57"/>
    <sheet name="TC75.1-Sup1 Cargo Tracking" sheetId="60" r:id="rId58"/>
    <sheet name="TC75.2-Sup1 Cargo Tracking" sheetId="84" r:id="rId59"/>
    <sheet name="TC75.3-Sup1 Cargo Tracking" sheetId="85" r:id="rId60"/>
    <sheet name="TC82-Sup1 SO" sheetId="62" r:id="rId61"/>
    <sheet name="TC83-BU3 PO" sheetId="63" r:id="rId62"/>
    <sheet name="TC84-BU3 SO" sheetId="64" r:id="rId63"/>
    <sheet name="TC85-BU1 PO" sheetId="65" r:id="rId64"/>
    <sheet name="TC86-BU1 SO" sheetId="66" r:id="rId65"/>
    <sheet name="TC87-Customer CO" sheetId="67" r:id="rId66"/>
    <sheet name="TC88-Sup1 SellerGI Invoice" sheetId="61" r:id="rId67"/>
    <sheet name="TC90-Sup1 Revise Shipment" sheetId="68" r:id="rId68"/>
    <sheet name="TC93.1-Customer Cargo Tracking" sheetId="86" r:id="rId69"/>
    <sheet name="TC93.2-Customer Cargo Tracking" sheetId="87" r:id="rId70"/>
    <sheet name="TC93.3-Customer Cargo Tracking" sheetId="88" r:id="rId71"/>
    <sheet name="TC97-DC3 Inbound Details" sheetId="70" r:id="rId72"/>
    <sheet name="TC98-Sup1 SO" sheetId="71" r:id="rId73"/>
    <sheet name="TC99-BU3 PO" sheetId="72" r:id="rId74"/>
    <sheet name="TC100-BU3 SO" sheetId="73" r:id="rId75"/>
    <sheet name="TC101-BU1 PO" sheetId="74" r:id="rId76"/>
    <sheet name="TC102-BU1 SO" sheetId="75" r:id="rId77"/>
    <sheet name="TC103-DC3 Revise Shipment" sheetId="76" r:id="rId78"/>
    <sheet name="TC106.1-Sup1 Cargo Tracking" sheetId="89" r:id="rId79"/>
    <sheet name="TC106.2-Sup1 Cargo Tracking" sheetId="90" r:id="rId80"/>
    <sheet name="TC106.3-Sup1 Cargo Tracking" sheetId="91" r:id="rId81"/>
    <sheet name="TC111-DC3 Outbound Details" sheetId="79" r:id="rId82"/>
    <sheet name="TC111-OutboundNo" sheetId="80" r:id="rId83"/>
    <sheet name="TC112-BU3 SO" sheetId="96" r:id="rId84"/>
    <sheet name="TC113-BU1 PO" sheetId="97" r:id="rId85"/>
    <sheet name="TC115-Customer CO" sheetId="99" r:id="rId86"/>
    <sheet name="TC116.1-Customer Cargo Tracking" sheetId="92" r:id="rId87"/>
    <sheet name="TC116.2-Customer Cargo Tracking" sheetId="93" r:id="rId88"/>
    <sheet name="TC116.3-Customer Cargo Tracking" sheetId="94" r:id="rId89"/>
    <sheet name="TC116.4-Customer Cargo Tracking" sheetId="95" r:id="rId90"/>
    <sheet name="TC120-DC3 Shipping Details" sheetId="81" r:id="rId91"/>
    <sheet name="TC124-DC3 Revise Shipment" sheetId="82" r:id="rId92"/>
    <sheet name="TC128.1-Customer Cargo Tracking" sheetId="100" r:id="rId93"/>
    <sheet name="TC128.2-Customer Cargo Tracking" sheetId="101" r:id="rId94"/>
    <sheet name="TC128.3-Customer Cargo Tracking" sheetId="102" r:id="rId95"/>
    <sheet name="TC128.4-Customer Cargo Tracking" sheetId="103" r:id="rId96"/>
    <sheet name="TC132-BU2 SellerGI Invoice" sheetId="83" r:id="rId97"/>
    <sheet name="TC136-BU3 Cargo Tracking" sheetId="104" r:id="rId98"/>
    <sheet name="TC138-BU1 Cargo Tracking" sheetId="105" r:id="rId99"/>
    <sheet name="TC142-Sup2 Outbound Details" sheetId="106" r:id="rId100"/>
    <sheet name="TC142-OutboundNo" sheetId="107" r:id="rId101"/>
    <sheet name="TC149-Customer Cargo Tracking" sheetId="108" r:id="rId102"/>
    <sheet name="TC151-BU2 Cargo Tracking" sheetId="109" r:id="rId103"/>
    <sheet name="TC156-Sup2 SellerGI Invoice" sheetId="110" r:id="rId104"/>
    <sheet name="TC159-Sup2 Revise Shipment" sheetId="111" r:id="rId105"/>
    <sheet name="TC162-Customer Cargo Tracking" sheetId="112" r:id="rId106"/>
    <sheet name="TC165-Customer Cargo Tracking" sheetId="113" r:id="rId107"/>
    <sheet name="TC168-DC2 Inbound Details" sheetId="114" r:id="rId108"/>
    <sheet name="TC169-Sup2 SO" sheetId="117" r:id="rId109"/>
    <sheet name="TC170-BU2 PO" sheetId="118" r:id="rId110"/>
    <sheet name="TC171-BU2 SO" sheetId="119" r:id="rId111"/>
    <sheet name="TC172-BU1 PO" sheetId="120" r:id="rId112"/>
    <sheet name="TC173-BU1 SO" sheetId="121" r:id="rId113"/>
    <sheet name="TC174-DC2 Outbound Details" sheetId="115" r:id="rId114"/>
    <sheet name="TC174-OutboundNo" sheetId="116" r:id="rId115"/>
    <sheet name="TC186-BU2 SellerGI Invoice" sheetId="123" r:id="rId116"/>
    <sheet name="TC189-Customer Cargo Tracking" sheetId="124" r:id="rId117"/>
    <sheet name="TC192-DC1 Inbound Details" sheetId="125" r:id="rId118"/>
    <sheet name="TC197-DC1 Shipping Detail" sheetId="126" r:id="rId119"/>
    <sheet name="TC198-Customer Cargo Tracking" sheetId="127" r:id="rId120"/>
    <sheet name="TC202.1-BU3 Cargo Tracking" sheetId="131" r:id="rId121"/>
    <sheet name="TC202.2-BU3 Cargo Tracking" sheetId="132" r:id="rId122"/>
    <sheet name="TC202.3-BU3 Cargo Tracking" sheetId="133" r:id="rId123"/>
    <sheet name="TC202.4-BU3 Cargo Tracking" sheetId="134" r:id="rId124"/>
    <sheet name="TC204-DC1 Outbound Details" sheetId="135" r:id="rId125"/>
    <sheet name="TC204-OutboundNo" sheetId="136" r:id="rId126"/>
    <sheet name="TC205.1-BU1 SO-Regular" sheetId="137" r:id="rId127"/>
    <sheet name="TC205.2-BU1 SO-Spot" sheetId="98" r:id="rId128"/>
    <sheet name="TC206.1-Customer CO-Regular" sheetId="139" r:id="rId129"/>
    <sheet name="TC206.2-Customer CO-Spot" sheetId="140" r:id="rId130"/>
    <sheet name="TC207-BU1 Revise Shipment" sheetId="141" r:id="rId131"/>
    <sheet name="TC214-BU1 SellerGI Invoice" sheetId="142" r:id="rId132"/>
    <sheet name="TC217-Customer Inbound Details" sheetId="143" r:id="rId133"/>
    <sheet name="TC208.1-Customer Cargo Tracking" sheetId="144" r:id="rId134"/>
  </sheets>
  <externalReferences>
    <externalReference r:id="rId135"/>
    <externalReference r:id="rId136"/>
    <externalReference r:id="rId137"/>
  </externalReferences>
  <definedNames>
    <definedName name="activeFlagListArr" localSheetId="78">[1]activeFlagListArr!$A$1:$A$2</definedName>
    <definedName name="activeFlagListArr" localSheetId="79">[1]activeFlagListArr!$A$1:$A$2</definedName>
    <definedName name="activeFlagListArr" localSheetId="80">[1]activeFlagListArr!$A$1:$A$2</definedName>
    <definedName name="activeFlagListArr" localSheetId="19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 localSheetId="88">[1]activeFlagListArr!$A$1:$A$2</definedName>
    <definedName name="activeFlagListArr" localSheetId="89">[1]activeFlagListArr!$A$1:$A$2</definedName>
    <definedName name="activeFlagListArr" localSheetId="20">[1]activeFlagListArr!$A$1:$A$2</definedName>
    <definedName name="activeFlagListArr" localSheetId="92">[1]activeFlagListArr!$A$1:$A$2</definedName>
    <definedName name="activeFlagListArr" localSheetId="93">[1]activeFlagListArr!$A$1:$A$2</definedName>
    <definedName name="activeFlagListArr" localSheetId="94">[1]activeFlagListArr!$A$1:$A$2</definedName>
    <definedName name="activeFlagListArr" localSheetId="95">[1]activeFlagListArr!$A$1:$A$2</definedName>
    <definedName name="activeFlagListArr" localSheetId="21">[1]activeFlagListArr!$A$1:$A$2</definedName>
    <definedName name="activeFlagListArr" localSheetId="97">[1]activeFlagListArr!$A$1:$A$2</definedName>
    <definedName name="activeFlagListArr" localSheetId="98">[1]activeFlagListArr!$A$1:$A$2</definedName>
    <definedName name="activeFlagListArr" localSheetId="22">[1]activeFlagListArr!$A$1:$A$2</definedName>
    <definedName name="activeFlagListArr" localSheetId="101">[1]activeFlagListArr!$A$1:$A$2</definedName>
    <definedName name="activeFlagListArr" localSheetId="23">[1]activeFlagListArr!$A$1:$A$2</definedName>
    <definedName name="activeFlagListArr" localSheetId="102">[1]activeFlagListArr!$A$1:$A$2</definedName>
    <definedName name="activeFlagListArr" localSheetId="105">[1]activeFlagListArr!$A$1:$A$2</definedName>
    <definedName name="activeFlagListArr" localSheetId="106">[1]activeFlagListArr!$A$1:$A$2</definedName>
    <definedName name="activeFlagListArr" localSheetId="116">[1]activeFlagListArr!$A$1:$A$2</definedName>
    <definedName name="activeFlagListArr" localSheetId="119">[1]activeFlagListArr!$A$1:$A$2</definedName>
    <definedName name="activeFlagListArr" localSheetId="120">[1]activeFlagListArr!$A$1:$A$2</definedName>
    <definedName name="activeFlagListArr" localSheetId="121">[1]activeFlagListArr!$A$1:$A$2</definedName>
    <definedName name="activeFlagListArr" localSheetId="122">[1]activeFlagListArr!$A$1:$A$2</definedName>
    <definedName name="activeFlagListArr" localSheetId="123">[1]activeFlagListArr!$A$1:$A$2</definedName>
    <definedName name="activeFlagListArr" localSheetId="133">[1]activeFlagListArr!$A$1:$A$2</definedName>
    <definedName name="activeFlagListArr" localSheetId="57">[1]activeFlagListArr!$A$1:$A$2</definedName>
    <definedName name="activeFlagListArr" localSheetId="58">[1]activeFlagListArr!$A$1:$A$2</definedName>
    <definedName name="activeFlagListArr" localSheetId="59">[1]activeFlagListArr!$A$1:$A$2</definedName>
    <definedName name="activeFlagListArr" localSheetId="68">[1]activeFlagListArr!$A$1:$A$2</definedName>
    <definedName name="activeFlagListArr" localSheetId="69">[1]activeFlagListArr!$A$1:$A$2</definedName>
    <definedName name="activeFlagListArr" localSheetId="70">[1]activeFlagListArr!$A$1:$A$2</definedName>
    <definedName name="activeFlagListArr">#REF!</definedName>
    <definedName name="activeFlagStrArr" localSheetId="78">[2]activeFlagStrArr!$A$1:$A$2</definedName>
    <definedName name="activeFlagStrArr" localSheetId="79">[2]activeFlagStrArr!$A$1:$A$2</definedName>
    <definedName name="activeFlagStrArr" localSheetId="80">[2]activeFlagStrArr!$A$1:$A$2</definedName>
    <definedName name="activeFlagStrArr" localSheetId="19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 localSheetId="88">[2]activeFlagStrArr!$A$1:$A$2</definedName>
    <definedName name="activeFlagStrArr" localSheetId="89">[2]activeFlagStrArr!$A$1:$A$2</definedName>
    <definedName name="activeFlagStrArr" localSheetId="20">[2]activeFlagStrArr!$A$1:$A$2</definedName>
    <definedName name="activeFlagStrArr" localSheetId="92">[2]activeFlagStrArr!$A$1:$A$2</definedName>
    <definedName name="activeFlagStrArr" localSheetId="93">[2]activeFlagStrArr!$A$1:$A$2</definedName>
    <definedName name="activeFlagStrArr" localSheetId="94">[2]activeFlagStrArr!$A$1:$A$2</definedName>
    <definedName name="activeFlagStrArr" localSheetId="95">[2]activeFlagStrArr!$A$1:$A$2</definedName>
    <definedName name="activeFlagStrArr" localSheetId="21">[2]activeFlagStrArr!$A$1:$A$2</definedName>
    <definedName name="activeFlagStrArr" localSheetId="97">[2]activeFlagStrArr!$A$1:$A$2</definedName>
    <definedName name="activeFlagStrArr" localSheetId="98">[2]activeFlagStrArr!$A$1:$A$2</definedName>
    <definedName name="activeFlagStrArr" localSheetId="22">[2]activeFlagStrArr!$A$1:$A$2</definedName>
    <definedName name="activeFlagStrArr" localSheetId="101">[2]activeFlagStrArr!$A$1:$A$2</definedName>
    <definedName name="activeFlagStrArr" localSheetId="23">[2]activeFlagStrArr!$A$1:$A$2</definedName>
    <definedName name="activeFlagStrArr" localSheetId="102">[2]activeFlagStrArr!$A$1:$A$2</definedName>
    <definedName name="activeFlagStrArr" localSheetId="105">[2]activeFlagStrArr!$A$1:$A$2</definedName>
    <definedName name="activeFlagStrArr" localSheetId="106">[2]activeFlagStrArr!$A$1:$A$2</definedName>
    <definedName name="activeFlagStrArr" localSheetId="116">[2]activeFlagStrArr!$A$1:$A$2</definedName>
    <definedName name="activeFlagStrArr" localSheetId="119">[2]activeFlagStrArr!$A$1:$A$2</definedName>
    <definedName name="activeFlagStrArr" localSheetId="120">[2]activeFlagStrArr!$A$1:$A$2</definedName>
    <definedName name="activeFlagStrArr" localSheetId="121">[2]activeFlagStrArr!$A$1:$A$2</definedName>
    <definedName name="activeFlagStrArr" localSheetId="122">[2]activeFlagStrArr!$A$1:$A$2</definedName>
    <definedName name="activeFlagStrArr" localSheetId="123">[2]activeFlagStrArr!$A$1:$A$2</definedName>
    <definedName name="activeFlagStrArr" localSheetId="133">[2]activeFlagStrArr!$A$1:$A$2</definedName>
    <definedName name="activeFlagStrArr" localSheetId="57">[2]activeFlagStrArr!$A$1:$A$2</definedName>
    <definedName name="activeFlagStrArr" localSheetId="58">[2]activeFlagStrArr!$A$1:$A$2</definedName>
    <definedName name="activeFlagStrArr" localSheetId="59">[2]activeFlagStrArr!$A$1:$A$2</definedName>
    <definedName name="activeFlagStrArr" localSheetId="68">[2]activeFlagStrArr!$A$1:$A$2</definedName>
    <definedName name="activeFlagStrArr" localSheetId="69">[2]activeFlagStrArr!$A$1:$A$2</definedName>
    <definedName name="activeFlagStrArr" localSheetId="70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78">[3]CURRENCY_CODE!$A$1:$A$13</definedName>
    <definedName name="CURRENCY_CODE" localSheetId="79">[3]CURRENCY_CODE!$A$1:$A$13</definedName>
    <definedName name="CURRENCY_CODE" localSheetId="80">[3]CURRENCY_CODE!$A$1:$A$13</definedName>
    <definedName name="CURRENCY_CODE" localSheetId="19">[3]CURRENCY_CODE!$A$1:$A$13</definedName>
    <definedName name="CURRENCY_CODE" localSheetId="86">[3]CURRENCY_CODE!$A$1:$A$13</definedName>
    <definedName name="CURRENCY_CODE" localSheetId="87">[3]CURRENCY_CODE!$A$1:$A$13</definedName>
    <definedName name="CURRENCY_CODE" localSheetId="88">[3]CURRENCY_CODE!$A$1:$A$13</definedName>
    <definedName name="CURRENCY_CODE" localSheetId="89">[3]CURRENCY_CODE!$A$1:$A$13</definedName>
    <definedName name="CURRENCY_CODE" localSheetId="20">[3]CURRENCY_CODE!$A$1:$A$13</definedName>
    <definedName name="CURRENCY_CODE" localSheetId="92">[3]CURRENCY_CODE!$A$1:$A$13</definedName>
    <definedName name="CURRENCY_CODE" localSheetId="93">[3]CURRENCY_CODE!$A$1:$A$13</definedName>
    <definedName name="CURRENCY_CODE" localSheetId="94">[3]CURRENCY_CODE!$A$1:$A$13</definedName>
    <definedName name="CURRENCY_CODE" localSheetId="95">[3]CURRENCY_CODE!$A$1:$A$13</definedName>
    <definedName name="CURRENCY_CODE" localSheetId="21">[3]CURRENCY_CODE!$A$1:$A$13</definedName>
    <definedName name="CURRENCY_CODE" localSheetId="97">[3]CURRENCY_CODE!$A$1:$A$13</definedName>
    <definedName name="CURRENCY_CODE" localSheetId="98">[3]CURRENCY_CODE!$A$1:$A$13</definedName>
    <definedName name="CURRENCY_CODE" localSheetId="22">[3]CURRENCY_CODE!$A$1:$A$13</definedName>
    <definedName name="CURRENCY_CODE" localSheetId="101">[3]CURRENCY_CODE!$A$1:$A$13</definedName>
    <definedName name="CURRENCY_CODE" localSheetId="23">[3]CURRENCY_CODE!$A$1:$A$13</definedName>
    <definedName name="CURRENCY_CODE" localSheetId="102">[3]CURRENCY_CODE!$A$1:$A$13</definedName>
    <definedName name="CURRENCY_CODE" localSheetId="105">[3]CURRENCY_CODE!$A$1:$A$13</definedName>
    <definedName name="CURRENCY_CODE" localSheetId="106">[3]CURRENCY_CODE!$A$1:$A$13</definedName>
    <definedName name="CURRENCY_CODE" localSheetId="116">[3]CURRENCY_CODE!$A$1:$A$13</definedName>
    <definedName name="CURRENCY_CODE" localSheetId="119">[3]CURRENCY_CODE!$A$1:$A$13</definedName>
    <definedName name="CURRENCY_CODE" localSheetId="120">[3]CURRENCY_CODE!$A$1:$A$13</definedName>
    <definedName name="CURRENCY_CODE" localSheetId="121">[3]CURRENCY_CODE!$A$1:$A$13</definedName>
    <definedName name="CURRENCY_CODE" localSheetId="122">[3]CURRENCY_CODE!$A$1:$A$13</definedName>
    <definedName name="CURRENCY_CODE" localSheetId="123">[3]CURRENCY_CODE!$A$1:$A$13</definedName>
    <definedName name="CURRENCY_CODE" localSheetId="133">[3]CURRENCY_CODE!$A$1:$A$13</definedName>
    <definedName name="CURRENCY_CODE" localSheetId="57">[3]CURRENCY_CODE!$A$1:$A$13</definedName>
    <definedName name="CURRENCY_CODE" localSheetId="58">[3]CURRENCY_CODE!$A$1:$A$13</definedName>
    <definedName name="CURRENCY_CODE" localSheetId="59">[3]CURRENCY_CODE!$A$1:$A$13</definedName>
    <definedName name="CURRENCY_CODE" localSheetId="68">[3]CURRENCY_CODE!$A$1:$A$13</definedName>
    <definedName name="CURRENCY_CODE" localSheetId="69">[3]CURRENCY_CODE!$A$1:$A$13</definedName>
    <definedName name="CURRENCY_CODE" localSheetId="70">[3]CURRENCY_CODE!$A$1:$A$13</definedName>
    <definedName name="CURRENCY_CODE">#REF!</definedName>
    <definedName name="findAllUomArr" localSheetId="78">[1]findAllUomArr!$A$1:$A$29</definedName>
    <definedName name="findAllUomArr" localSheetId="79">[1]findAllUomArr!$A$1:$A$29</definedName>
    <definedName name="findAllUomArr" localSheetId="80">[1]findAllUomArr!$A$1:$A$29</definedName>
    <definedName name="findAllUomArr" localSheetId="19">[1]findAllUomArr!$A$1:$A$29</definedName>
    <definedName name="findAllUomArr" localSheetId="86">[1]findAllUomArr!$A$1:$A$29</definedName>
    <definedName name="findAllUomArr" localSheetId="87">[1]findAllUomArr!$A$1:$A$29</definedName>
    <definedName name="findAllUomArr" localSheetId="88">[1]findAllUomArr!$A$1:$A$29</definedName>
    <definedName name="findAllUomArr" localSheetId="89">[1]findAllUomArr!$A$1:$A$29</definedName>
    <definedName name="findAllUomArr" localSheetId="20">[1]findAllUomArr!$A$1:$A$29</definedName>
    <definedName name="findAllUomArr" localSheetId="92">[1]findAllUomArr!$A$1:$A$29</definedName>
    <definedName name="findAllUomArr" localSheetId="93">[1]findAllUomArr!$A$1:$A$29</definedName>
    <definedName name="findAllUomArr" localSheetId="94">[1]findAllUomArr!$A$1:$A$29</definedName>
    <definedName name="findAllUomArr" localSheetId="95">[1]findAllUomArr!$A$1:$A$29</definedName>
    <definedName name="findAllUomArr" localSheetId="21">[1]findAllUomArr!$A$1:$A$29</definedName>
    <definedName name="findAllUomArr" localSheetId="97">[1]findAllUomArr!$A$1:$A$29</definedName>
    <definedName name="findAllUomArr" localSheetId="98">[1]findAllUomArr!$A$1:$A$29</definedName>
    <definedName name="findAllUomArr" localSheetId="22">[1]findAllUomArr!$A$1:$A$29</definedName>
    <definedName name="findAllUomArr" localSheetId="101">[1]findAllUomArr!$A$1:$A$29</definedName>
    <definedName name="findAllUomArr" localSheetId="23">[1]findAllUomArr!$A$1:$A$29</definedName>
    <definedName name="findAllUomArr" localSheetId="102">[1]findAllUomArr!$A$1:$A$29</definedName>
    <definedName name="findAllUomArr" localSheetId="105">[1]findAllUomArr!$A$1:$A$29</definedName>
    <definedName name="findAllUomArr" localSheetId="106">[1]findAllUomArr!$A$1:$A$29</definedName>
    <definedName name="findAllUomArr" localSheetId="116">[1]findAllUomArr!$A$1:$A$29</definedName>
    <definedName name="findAllUomArr" localSheetId="119">[1]findAllUomArr!$A$1:$A$29</definedName>
    <definedName name="findAllUomArr" localSheetId="120">[1]findAllUomArr!$A$1:$A$29</definedName>
    <definedName name="findAllUomArr" localSheetId="121">[1]findAllUomArr!$A$1:$A$29</definedName>
    <definedName name="findAllUomArr" localSheetId="122">[1]findAllUomArr!$A$1:$A$29</definedName>
    <definedName name="findAllUomArr" localSheetId="123">[1]findAllUomArr!$A$1:$A$29</definedName>
    <definedName name="findAllUomArr" localSheetId="133">[1]findAllUomArr!$A$1:$A$29</definedName>
    <definedName name="findAllUomArr" localSheetId="57">[1]findAllUomArr!$A$1:$A$29</definedName>
    <definedName name="findAllUomArr" localSheetId="58">[1]findAllUomArr!$A$1:$A$29</definedName>
    <definedName name="findAllUomArr" localSheetId="59">[1]findAllUomArr!$A$1:$A$29</definedName>
    <definedName name="findAllUomArr" localSheetId="68">[1]findAllUomArr!$A$1:$A$29</definedName>
    <definedName name="findAllUomArr" localSheetId="69">[1]findAllUomArr!$A$1:$A$29</definedName>
    <definedName name="findAllUomArr" localSheetId="70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78">#REF!</definedName>
    <definedName name="PAIRED_FLAG" localSheetId="79">#REF!</definedName>
    <definedName name="PAIRED_FLAG" localSheetId="80">#REF!</definedName>
    <definedName name="PAIRED_FLAG" localSheetId="19">#REF!</definedName>
    <definedName name="PAIRED_FLAG" localSheetId="86">#REF!</definedName>
    <definedName name="PAIRED_FLAG" localSheetId="87">#REF!</definedName>
    <definedName name="PAIRED_FLAG" localSheetId="88">#REF!</definedName>
    <definedName name="PAIRED_FLAG" localSheetId="89">#REF!</definedName>
    <definedName name="PAIRED_FLAG" localSheetId="20">#REF!</definedName>
    <definedName name="PAIRED_FLAG" localSheetId="92">#REF!</definedName>
    <definedName name="PAIRED_FLAG" localSheetId="93">#REF!</definedName>
    <definedName name="PAIRED_FLAG" localSheetId="94">#REF!</definedName>
    <definedName name="PAIRED_FLAG" localSheetId="95">#REF!</definedName>
    <definedName name="PAIRED_FLAG" localSheetId="21">#REF!</definedName>
    <definedName name="PAIRED_FLAG" localSheetId="97">#REF!</definedName>
    <definedName name="PAIRED_FLAG" localSheetId="98">#REF!</definedName>
    <definedName name="PAIRED_FLAG" localSheetId="22">#REF!</definedName>
    <definedName name="PAIRED_FLAG" localSheetId="101">#REF!</definedName>
    <definedName name="PAIRED_FLAG" localSheetId="23">#REF!</definedName>
    <definedName name="PAIRED_FLAG" localSheetId="102">#REF!</definedName>
    <definedName name="PAIRED_FLAG" localSheetId="105">#REF!</definedName>
    <definedName name="PAIRED_FLAG" localSheetId="106">#REF!</definedName>
    <definedName name="PAIRED_FLAG" localSheetId="116">#REF!</definedName>
    <definedName name="PAIRED_FLAG" localSheetId="119">#REF!</definedName>
    <definedName name="PAIRED_FLAG" localSheetId="120">#REF!</definedName>
    <definedName name="PAIRED_FLAG" localSheetId="121">#REF!</definedName>
    <definedName name="PAIRED_FLAG" localSheetId="122">#REF!</definedName>
    <definedName name="PAIRED_FLAG" localSheetId="123">#REF!</definedName>
    <definedName name="PAIRED_FLAG" localSheetId="133">#REF!</definedName>
    <definedName name="PAIRED_FLAG" localSheetId="57">#REF!</definedName>
    <definedName name="PAIRED_FLAG" localSheetId="58">#REF!</definedName>
    <definedName name="PAIRED_FLAG" localSheetId="59">#REF!</definedName>
    <definedName name="PAIRED_FLAG" localSheetId="68">#REF!</definedName>
    <definedName name="PAIRED_FLAG" localSheetId="69">#REF!</definedName>
    <definedName name="PAIRED_FLAG" localSheetId="70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78">#REF!</definedName>
    <definedName name="PAIRED_ORDER_FLAG" localSheetId="79">#REF!</definedName>
    <definedName name="PAIRED_ORDER_FLAG" localSheetId="80">#REF!</definedName>
    <definedName name="PAIRED_ORDER_FLAG" localSheetId="19">#REF!</definedName>
    <definedName name="PAIRED_ORDER_FLAG" localSheetId="86">#REF!</definedName>
    <definedName name="PAIRED_ORDER_FLAG" localSheetId="87">#REF!</definedName>
    <definedName name="PAIRED_ORDER_FLAG" localSheetId="88">#REF!</definedName>
    <definedName name="PAIRED_ORDER_FLAG" localSheetId="89">#REF!</definedName>
    <definedName name="PAIRED_ORDER_FLAG" localSheetId="20">#REF!</definedName>
    <definedName name="PAIRED_ORDER_FLAG" localSheetId="92">#REF!</definedName>
    <definedName name="PAIRED_ORDER_FLAG" localSheetId="93">#REF!</definedName>
    <definedName name="PAIRED_ORDER_FLAG" localSheetId="94">#REF!</definedName>
    <definedName name="PAIRED_ORDER_FLAG" localSheetId="95">#REF!</definedName>
    <definedName name="PAIRED_ORDER_FLAG" localSheetId="21">#REF!</definedName>
    <definedName name="PAIRED_ORDER_FLAG" localSheetId="97">#REF!</definedName>
    <definedName name="PAIRED_ORDER_FLAG" localSheetId="98">#REF!</definedName>
    <definedName name="PAIRED_ORDER_FLAG" localSheetId="22">#REF!</definedName>
    <definedName name="PAIRED_ORDER_FLAG" localSheetId="101">#REF!</definedName>
    <definedName name="PAIRED_ORDER_FLAG" localSheetId="23">#REF!</definedName>
    <definedName name="PAIRED_ORDER_FLAG" localSheetId="102">#REF!</definedName>
    <definedName name="PAIRED_ORDER_FLAG" localSheetId="105">#REF!</definedName>
    <definedName name="PAIRED_ORDER_FLAG" localSheetId="106">#REF!</definedName>
    <definedName name="PAIRED_ORDER_FLAG" localSheetId="116">#REF!</definedName>
    <definedName name="PAIRED_ORDER_FLAG" localSheetId="119">#REF!</definedName>
    <definedName name="PAIRED_ORDER_FLAG" localSheetId="120">#REF!</definedName>
    <definedName name="PAIRED_ORDER_FLAG" localSheetId="121">#REF!</definedName>
    <definedName name="PAIRED_ORDER_FLAG" localSheetId="122">#REF!</definedName>
    <definedName name="PAIRED_ORDER_FLAG" localSheetId="123">#REF!</definedName>
    <definedName name="PAIRED_ORDER_FLAG" localSheetId="133">#REF!</definedName>
    <definedName name="PAIRED_ORDER_FLAG" localSheetId="57">#REF!</definedName>
    <definedName name="PAIRED_ORDER_FLAG" localSheetId="58">#REF!</definedName>
    <definedName name="PAIRED_ORDER_FLAG" localSheetId="59">#REF!</definedName>
    <definedName name="PAIRED_ORDER_FLAG" localSheetId="68">#REF!</definedName>
    <definedName name="PAIRED_ORDER_FLAG" localSheetId="69">#REF!</definedName>
    <definedName name="PAIRED_ORDER_FLAG" localSheetId="70">#REF!</definedName>
    <definedName name="PAIRED_ORDER_FLAG">#REF!</definedName>
    <definedName name="pairedPartsFlagStrArr" localSheetId="78">[2]pairedPartsFlagStrArr!$A$1:$A$2</definedName>
    <definedName name="pairedPartsFlagStrArr" localSheetId="79">[2]pairedPartsFlagStrArr!$A$1:$A$2</definedName>
    <definedName name="pairedPartsFlagStrArr" localSheetId="80">[2]pairedPartsFlagStrArr!$A$1:$A$2</definedName>
    <definedName name="pairedPartsFlagStrArr" localSheetId="19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 localSheetId="88">[2]pairedPartsFlagStrArr!$A$1:$A$2</definedName>
    <definedName name="pairedPartsFlagStrArr" localSheetId="89">[2]pairedPartsFlagStrArr!$A$1:$A$2</definedName>
    <definedName name="pairedPartsFlagStrArr" localSheetId="20">[2]pairedPartsFlagStrArr!$A$1:$A$2</definedName>
    <definedName name="pairedPartsFlagStrArr" localSheetId="92">[2]pairedPartsFlagStrArr!$A$1:$A$2</definedName>
    <definedName name="pairedPartsFlagStrArr" localSheetId="93">[2]pairedPartsFlagStrArr!$A$1:$A$2</definedName>
    <definedName name="pairedPartsFlagStrArr" localSheetId="94">[2]pairedPartsFlagStrArr!$A$1:$A$2</definedName>
    <definedName name="pairedPartsFlagStrArr" localSheetId="95">[2]pairedPartsFlagStrArr!$A$1:$A$2</definedName>
    <definedName name="pairedPartsFlagStrArr" localSheetId="21">[2]pairedPartsFlagStrArr!$A$1:$A$2</definedName>
    <definedName name="pairedPartsFlagStrArr" localSheetId="97">[2]pairedPartsFlagStrArr!$A$1:$A$2</definedName>
    <definedName name="pairedPartsFlagStrArr" localSheetId="98">[2]pairedPartsFlagStrArr!$A$1:$A$2</definedName>
    <definedName name="pairedPartsFlagStrArr" localSheetId="22">[2]pairedPartsFlagStrArr!$A$1:$A$2</definedName>
    <definedName name="pairedPartsFlagStrArr" localSheetId="101">[2]pairedPartsFlagStrArr!$A$1:$A$2</definedName>
    <definedName name="pairedPartsFlagStrArr" localSheetId="23">[2]pairedPartsFlagStrArr!$A$1:$A$2</definedName>
    <definedName name="pairedPartsFlagStrArr" localSheetId="102">[2]pairedPartsFlagStrArr!$A$1:$A$2</definedName>
    <definedName name="pairedPartsFlagStrArr" localSheetId="105">[2]pairedPartsFlagStrArr!$A$1:$A$2</definedName>
    <definedName name="pairedPartsFlagStrArr" localSheetId="106">[2]pairedPartsFlagStrArr!$A$1:$A$2</definedName>
    <definedName name="pairedPartsFlagStrArr" localSheetId="116">[2]pairedPartsFlagStrArr!$A$1:$A$2</definedName>
    <definedName name="pairedPartsFlagStrArr" localSheetId="119">[2]pairedPartsFlagStrArr!$A$1:$A$2</definedName>
    <definedName name="pairedPartsFlagStrArr" localSheetId="120">[2]pairedPartsFlagStrArr!$A$1:$A$2</definedName>
    <definedName name="pairedPartsFlagStrArr" localSheetId="121">[2]pairedPartsFlagStrArr!$A$1:$A$2</definedName>
    <definedName name="pairedPartsFlagStrArr" localSheetId="122">[2]pairedPartsFlagStrArr!$A$1:$A$2</definedName>
    <definedName name="pairedPartsFlagStrArr" localSheetId="123">[2]pairedPartsFlagStrArr!$A$1:$A$2</definedName>
    <definedName name="pairedPartsFlagStrArr" localSheetId="133">[2]pairedPartsFlagStrArr!$A$1:$A$2</definedName>
    <definedName name="pairedPartsFlagStrArr" localSheetId="57">[2]pairedPartsFlagStrArr!$A$1:$A$2</definedName>
    <definedName name="pairedPartsFlagStrArr" localSheetId="58">[2]pairedPartsFlagStrArr!$A$1:$A$2</definedName>
    <definedName name="pairedPartsFlagStrArr" localSheetId="59">[2]pairedPartsFlagStrArr!$A$1:$A$2</definedName>
    <definedName name="pairedPartsFlagStrArr" localSheetId="68">[2]pairedPartsFlagStrArr!$A$1:$A$2</definedName>
    <definedName name="pairedPartsFlagStrArr" localSheetId="69">[2]pairedPartsFlagStrArr!$A$1:$A$2</definedName>
    <definedName name="pairedPartsFlagStrArr" localSheetId="70">[2]pairedPartsFlagStrArr!$A$1:$A$2</definedName>
    <definedName name="pairedPartsFlagStrArr">#REF!</definedName>
    <definedName name="partsTypeArr" localSheetId="78">[1]partsTypeArr!$A$1:$A$4</definedName>
    <definedName name="partsTypeArr" localSheetId="79">[1]partsTypeArr!$A$1:$A$4</definedName>
    <definedName name="partsTypeArr" localSheetId="80">[1]partsTypeArr!$A$1:$A$4</definedName>
    <definedName name="partsTypeArr" localSheetId="19">[1]partsTypeArr!$A$1:$A$4</definedName>
    <definedName name="partsTypeArr" localSheetId="86">[1]partsTypeArr!$A$1:$A$4</definedName>
    <definedName name="partsTypeArr" localSheetId="87">[1]partsTypeArr!$A$1:$A$4</definedName>
    <definedName name="partsTypeArr" localSheetId="88">[1]partsTypeArr!$A$1:$A$4</definedName>
    <definedName name="partsTypeArr" localSheetId="89">[1]partsTypeArr!$A$1:$A$4</definedName>
    <definedName name="partsTypeArr" localSheetId="20">[1]partsTypeArr!$A$1:$A$4</definedName>
    <definedName name="partsTypeArr" localSheetId="92">[1]partsTypeArr!$A$1:$A$4</definedName>
    <definedName name="partsTypeArr" localSheetId="93">[1]partsTypeArr!$A$1:$A$4</definedName>
    <definedName name="partsTypeArr" localSheetId="94">[1]partsTypeArr!$A$1:$A$4</definedName>
    <definedName name="partsTypeArr" localSheetId="95">[1]partsTypeArr!$A$1:$A$4</definedName>
    <definedName name="partsTypeArr" localSheetId="21">[1]partsTypeArr!$A$1:$A$4</definedName>
    <definedName name="partsTypeArr" localSheetId="97">[1]partsTypeArr!$A$1:$A$4</definedName>
    <definedName name="partsTypeArr" localSheetId="98">[1]partsTypeArr!$A$1:$A$4</definedName>
    <definedName name="partsTypeArr" localSheetId="22">[1]partsTypeArr!$A$1:$A$4</definedName>
    <definedName name="partsTypeArr" localSheetId="101">[1]partsTypeArr!$A$1:$A$4</definedName>
    <definedName name="partsTypeArr" localSheetId="23">[1]partsTypeArr!$A$1:$A$4</definedName>
    <definedName name="partsTypeArr" localSheetId="102">[1]partsTypeArr!$A$1:$A$4</definedName>
    <definedName name="partsTypeArr" localSheetId="105">[1]partsTypeArr!$A$1:$A$4</definedName>
    <definedName name="partsTypeArr" localSheetId="106">[1]partsTypeArr!$A$1:$A$4</definedName>
    <definedName name="partsTypeArr" localSheetId="116">[1]partsTypeArr!$A$1:$A$4</definedName>
    <definedName name="partsTypeArr" localSheetId="119">[1]partsTypeArr!$A$1:$A$4</definedName>
    <definedName name="partsTypeArr" localSheetId="120">[1]partsTypeArr!$A$1:$A$4</definedName>
    <definedName name="partsTypeArr" localSheetId="121">[1]partsTypeArr!$A$1:$A$4</definedName>
    <definedName name="partsTypeArr" localSheetId="122">[1]partsTypeArr!$A$1:$A$4</definedName>
    <definedName name="partsTypeArr" localSheetId="123">[1]partsTypeArr!$A$1:$A$4</definedName>
    <definedName name="partsTypeArr" localSheetId="133">[1]partsTypeArr!$A$1:$A$4</definedName>
    <definedName name="partsTypeArr" localSheetId="57">[1]partsTypeArr!$A$1:$A$4</definedName>
    <definedName name="partsTypeArr" localSheetId="58">[1]partsTypeArr!$A$1:$A$4</definedName>
    <definedName name="partsTypeArr" localSheetId="59">[1]partsTypeArr!$A$1:$A$4</definedName>
    <definedName name="partsTypeArr" localSheetId="68">[1]partsTypeArr!$A$1:$A$4</definedName>
    <definedName name="partsTypeArr" localSheetId="69">[1]partsTypeArr!$A$1:$A$4</definedName>
    <definedName name="partsTypeArr" localSheetId="70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78">#REF!</definedName>
    <definedName name="REPACKING_TYPE" localSheetId="79">#REF!</definedName>
    <definedName name="REPACKING_TYPE" localSheetId="80">#REF!</definedName>
    <definedName name="REPACKING_TYPE" localSheetId="19">#REF!</definedName>
    <definedName name="REPACKING_TYPE" localSheetId="86">#REF!</definedName>
    <definedName name="REPACKING_TYPE" localSheetId="87">#REF!</definedName>
    <definedName name="REPACKING_TYPE" localSheetId="88">#REF!</definedName>
    <definedName name="REPACKING_TYPE" localSheetId="89">#REF!</definedName>
    <definedName name="REPACKING_TYPE" localSheetId="20">#REF!</definedName>
    <definedName name="REPACKING_TYPE" localSheetId="92">#REF!</definedName>
    <definedName name="REPACKING_TYPE" localSheetId="93">#REF!</definedName>
    <definedName name="REPACKING_TYPE" localSheetId="94">#REF!</definedName>
    <definedName name="REPACKING_TYPE" localSheetId="95">#REF!</definedName>
    <definedName name="REPACKING_TYPE" localSheetId="21">#REF!</definedName>
    <definedName name="REPACKING_TYPE" localSheetId="97">#REF!</definedName>
    <definedName name="REPACKING_TYPE" localSheetId="98">#REF!</definedName>
    <definedName name="REPACKING_TYPE" localSheetId="22">#REF!</definedName>
    <definedName name="REPACKING_TYPE" localSheetId="101">#REF!</definedName>
    <definedName name="REPACKING_TYPE" localSheetId="23">#REF!</definedName>
    <definedName name="REPACKING_TYPE" localSheetId="102">#REF!</definedName>
    <definedName name="REPACKING_TYPE" localSheetId="105">#REF!</definedName>
    <definedName name="REPACKING_TYPE" localSheetId="106">#REF!</definedName>
    <definedName name="REPACKING_TYPE" localSheetId="116">#REF!</definedName>
    <definedName name="REPACKING_TYPE" localSheetId="119">#REF!</definedName>
    <definedName name="REPACKING_TYPE" localSheetId="120">#REF!</definedName>
    <definedName name="REPACKING_TYPE" localSheetId="121">#REF!</definedName>
    <definedName name="REPACKING_TYPE" localSheetId="122">#REF!</definedName>
    <definedName name="REPACKING_TYPE" localSheetId="123">#REF!</definedName>
    <definedName name="REPACKING_TYPE" localSheetId="133">#REF!</definedName>
    <definedName name="REPACKING_TYPE" localSheetId="57">#REF!</definedName>
    <definedName name="REPACKING_TYPE" localSheetId="58">#REF!</definedName>
    <definedName name="REPACKING_TYPE" localSheetId="59">#REF!</definedName>
    <definedName name="REPACKING_TYPE" localSheetId="68">#REF!</definedName>
    <definedName name="REPACKING_TYPE" localSheetId="69">#REF!</definedName>
    <definedName name="REPACKING_TYPE" localSheetId="70">#REF!</definedName>
    <definedName name="REPACKING_TYPE">#REF!</definedName>
    <definedName name="rolledPartsFlagArr" localSheetId="78">[1]rolledPartsFlagArr!$A$1:$A$2</definedName>
    <definedName name="rolledPartsFlagArr" localSheetId="79">[1]rolledPartsFlagArr!$A$1:$A$2</definedName>
    <definedName name="rolledPartsFlagArr" localSheetId="80">[1]rolledPartsFlagArr!$A$1:$A$2</definedName>
    <definedName name="rolledPartsFlagArr" localSheetId="19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 localSheetId="88">[1]rolledPartsFlagArr!$A$1:$A$2</definedName>
    <definedName name="rolledPartsFlagArr" localSheetId="89">[1]rolledPartsFlagArr!$A$1:$A$2</definedName>
    <definedName name="rolledPartsFlagArr" localSheetId="20">[1]rolledPartsFlagArr!$A$1:$A$2</definedName>
    <definedName name="rolledPartsFlagArr" localSheetId="92">[1]rolledPartsFlagArr!$A$1:$A$2</definedName>
    <definedName name="rolledPartsFlagArr" localSheetId="93">[1]rolledPartsFlagArr!$A$1:$A$2</definedName>
    <definedName name="rolledPartsFlagArr" localSheetId="94">[1]rolledPartsFlagArr!$A$1:$A$2</definedName>
    <definedName name="rolledPartsFlagArr" localSheetId="95">[1]rolledPartsFlagArr!$A$1:$A$2</definedName>
    <definedName name="rolledPartsFlagArr" localSheetId="21">[1]rolledPartsFlagArr!$A$1:$A$2</definedName>
    <definedName name="rolledPartsFlagArr" localSheetId="97">[1]rolledPartsFlagArr!$A$1:$A$2</definedName>
    <definedName name="rolledPartsFlagArr" localSheetId="98">[1]rolledPartsFlagArr!$A$1:$A$2</definedName>
    <definedName name="rolledPartsFlagArr" localSheetId="22">[1]rolledPartsFlagArr!$A$1:$A$2</definedName>
    <definedName name="rolledPartsFlagArr" localSheetId="101">[1]rolledPartsFlagArr!$A$1:$A$2</definedName>
    <definedName name="rolledPartsFlagArr" localSheetId="23">[1]rolledPartsFlagArr!$A$1:$A$2</definedName>
    <definedName name="rolledPartsFlagArr" localSheetId="102">[1]rolledPartsFlagArr!$A$1:$A$2</definedName>
    <definedName name="rolledPartsFlagArr" localSheetId="105">[1]rolledPartsFlagArr!$A$1:$A$2</definedName>
    <definedName name="rolledPartsFlagArr" localSheetId="106">[1]rolledPartsFlagArr!$A$1:$A$2</definedName>
    <definedName name="rolledPartsFlagArr" localSheetId="116">[1]rolledPartsFlagArr!$A$1:$A$2</definedName>
    <definedName name="rolledPartsFlagArr" localSheetId="119">[1]rolledPartsFlagArr!$A$1:$A$2</definedName>
    <definedName name="rolledPartsFlagArr" localSheetId="120">[1]rolledPartsFlagArr!$A$1:$A$2</definedName>
    <definedName name="rolledPartsFlagArr" localSheetId="121">[1]rolledPartsFlagArr!$A$1:$A$2</definedName>
    <definedName name="rolledPartsFlagArr" localSheetId="122">[1]rolledPartsFlagArr!$A$1:$A$2</definedName>
    <definedName name="rolledPartsFlagArr" localSheetId="123">[1]rolledPartsFlagArr!$A$1:$A$2</definedName>
    <definedName name="rolledPartsFlagArr" localSheetId="133">[1]rolledPartsFlagArr!$A$1:$A$2</definedName>
    <definedName name="rolledPartsFlagArr" localSheetId="57">[1]rolledPartsFlagArr!$A$1:$A$2</definedName>
    <definedName name="rolledPartsFlagArr" localSheetId="58">[1]rolledPartsFlagArr!$A$1:$A$2</definedName>
    <definedName name="rolledPartsFlagArr" localSheetId="59">[1]rolledPartsFlagArr!$A$1:$A$2</definedName>
    <definedName name="rolledPartsFlagArr" localSheetId="68">[1]rolledPartsFlagArr!$A$1:$A$2</definedName>
    <definedName name="rolledPartsFlagArr" localSheetId="69">[1]rolledPartsFlagArr!$A$1:$A$2</definedName>
    <definedName name="rolledPartsFlagArr" localSheetId="70">[1]rolledPartsFlagArr!$A$1:$A$2</definedName>
    <definedName name="rolledPartsFlagArr">#REF!</definedName>
    <definedName name="rolledPartsUomArr" localSheetId="78">[1]rolledPartsUomArr!$A$1:$A$29</definedName>
    <definedName name="rolledPartsUomArr" localSheetId="79">[1]rolledPartsUomArr!$A$1:$A$29</definedName>
    <definedName name="rolledPartsUomArr" localSheetId="80">[1]rolledPartsUomArr!$A$1:$A$29</definedName>
    <definedName name="rolledPartsUomArr" localSheetId="19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 localSheetId="88">[1]rolledPartsUomArr!$A$1:$A$29</definedName>
    <definedName name="rolledPartsUomArr" localSheetId="89">[1]rolledPartsUomArr!$A$1:$A$29</definedName>
    <definedName name="rolledPartsUomArr" localSheetId="20">[1]rolledPartsUomArr!$A$1:$A$29</definedName>
    <definedName name="rolledPartsUomArr" localSheetId="92">[1]rolledPartsUomArr!$A$1:$A$29</definedName>
    <definedName name="rolledPartsUomArr" localSheetId="93">[1]rolledPartsUomArr!$A$1:$A$29</definedName>
    <definedName name="rolledPartsUomArr" localSheetId="94">[1]rolledPartsUomArr!$A$1:$A$29</definedName>
    <definedName name="rolledPartsUomArr" localSheetId="95">[1]rolledPartsUomArr!$A$1:$A$29</definedName>
    <definedName name="rolledPartsUomArr" localSheetId="21">[1]rolledPartsUomArr!$A$1:$A$29</definedName>
    <definedName name="rolledPartsUomArr" localSheetId="97">[1]rolledPartsUomArr!$A$1:$A$29</definedName>
    <definedName name="rolledPartsUomArr" localSheetId="98">[1]rolledPartsUomArr!$A$1:$A$29</definedName>
    <definedName name="rolledPartsUomArr" localSheetId="22">[1]rolledPartsUomArr!$A$1:$A$29</definedName>
    <definedName name="rolledPartsUomArr" localSheetId="101">[1]rolledPartsUomArr!$A$1:$A$29</definedName>
    <definedName name="rolledPartsUomArr" localSheetId="23">[1]rolledPartsUomArr!$A$1:$A$29</definedName>
    <definedName name="rolledPartsUomArr" localSheetId="102">[1]rolledPartsUomArr!$A$1:$A$29</definedName>
    <definedName name="rolledPartsUomArr" localSheetId="105">[1]rolledPartsUomArr!$A$1:$A$29</definedName>
    <definedName name="rolledPartsUomArr" localSheetId="106">[1]rolledPartsUomArr!$A$1:$A$29</definedName>
    <definedName name="rolledPartsUomArr" localSheetId="116">[1]rolledPartsUomArr!$A$1:$A$29</definedName>
    <definedName name="rolledPartsUomArr" localSheetId="119">[1]rolledPartsUomArr!$A$1:$A$29</definedName>
    <definedName name="rolledPartsUomArr" localSheetId="120">[1]rolledPartsUomArr!$A$1:$A$29</definedName>
    <definedName name="rolledPartsUomArr" localSheetId="121">[1]rolledPartsUomArr!$A$1:$A$29</definedName>
    <definedName name="rolledPartsUomArr" localSheetId="122">[1]rolledPartsUomArr!$A$1:$A$29</definedName>
    <definedName name="rolledPartsUomArr" localSheetId="123">[1]rolledPartsUomArr!$A$1:$A$29</definedName>
    <definedName name="rolledPartsUomArr" localSheetId="133">[1]rolledPartsUomArr!$A$1:$A$29</definedName>
    <definedName name="rolledPartsUomArr" localSheetId="57">[1]rolledPartsUomArr!$A$1:$A$29</definedName>
    <definedName name="rolledPartsUomArr" localSheetId="58">[1]rolledPartsUomArr!$A$1:$A$29</definedName>
    <definedName name="rolledPartsUomArr" localSheetId="59">[1]rolledPartsUomArr!$A$1:$A$29</definedName>
    <definedName name="rolledPartsUomArr" localSheetId="68">[1]rolledPartsUomArr!$A$1:$A$29</definedName>
    <definedName name="rolledPartsUomArr" localSheetId="69">[1]rolledPartsUomArr!$A$1:$A$29</definedName>
    <definedName name="rolledPartsUomArr" localSheetId="70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78">#REF!</definedName>
    <definedName name="UOM_CODE" localSheetId="79">#REF!</definedName>
    <definedName name="UOM_CODE" localSheetId="80">#REF!</definedName>
    <definedName name="UOM_CODE" localSheetId="19">#REF!</definedName>
    <definedName name="UOM_CODE" localSheetId="86">#REF!</definedName>
    <definedName name="UOM_CODE" localSheetId="87">#REF!</definedName>
    <definedName name="UOM_CODE" localSheetId="88">#REF!</definedName>
    <definedName name="UOM_CODE" localSheetId="89">#REF!</definedName>
    <definedName name="UOM_CODE" localSheetId="20">#REF!</definedName>
    <definedName name="UOM_CODE" localSheetId="92">#REF!</definedName>
    <definedName name="UOM_CODE" localSheetId="93">#REF!</definedName>
    <definedName name="UOM_CODE" localSheetId="94">#REF!</definedName>
    <definedName name="UOM_CODE" localSheetId="95">#REF!</definedName>
    <definedName name="UOM_CODE" localSheetId="21">#REF!</definedName>
    <definedName name="UOM_CODE" localSheetId="97">#REF!</definedName>
    <definedName name="UOM_CODE" localSheetId="98">#REF!</definedName>
    <definedName name="UOM_CODE" localSheetId="22">#REF!</definedName>
    <definedName name="UOM_CODE" localSheetId="101">#REF!</definedName>
    <definedName name="UOM_CODE" localSheetId="23">#REF!</definedName>
    <definedName name="UOM_CODE" localSheetId="102">#REF!</definedName>
    <definedName name="UOM_CODE" localSheetId="105">#REF!</definedName>
    <definedName name="UOM_CODE" localSheetId="106">#REF!</definedName>
    <definedName name="UOM_CODE" localSheetId="116">#REF!</definedName>
    <definedName name="UOM_CODE" localSheetId="119">#REF!</definedName>
    <definedName name="UOM_CODE" localSheetId="120">#REF!</definedName>
    <definedName name="UOM_CODE" localSheetId="121">#REF!</definedName>
    <definedName name="UOM_CODE" localSheetId="122">#REF!</definedName>
    <definedName name="UOM_CODE" localSheetId="123">#REF!</definedName>
    <definedName name="UOM_CODE" localSheetId="133">#REF!</definedName>
    <definedName name="UOM_CODE" localSheetId="57">#REF!</definedName>
    <definedName name="UOM_CODE" localSheetId="58">#REF!</definedName>
    <definedName name="UOM_CODE" localSheetId="59">#REF!</definedName>
    <definedName name="UOM_CODE" localSheetId="68">#REF!</definedName>
    <definedName name="UOM_CODE" localSheetId="69">#REF!</definedName>
    <definedName name="UOM_CODE" localSheetId="70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51" l="1"/>
  <c r="B2" i="151"/>
  <c r="M2" i="151"/>
  <c r="B5" i="52"/>
  <c r="L2" i="151"/>
  <c r="A5" i="52"/>
  <c r="C2" i="148"/>
  <c r="C2" i="147"/>
  <c r="J3" i="146" l="1"/>
  <c r="J2" i="146"/>
  <c r="I1" i="39"/>
  <c r="C3" i="146"/>
  <c r="B10" i="144" l="1"/>
  <c r="B11" i="144"/>
  <c r="B9" i="144"/>
  <c r="B8" i="144"/>
  <c r="B7" i="144"/>
  <c r="B6" i="144"/>
  <c r="B5" i="144"/>
  <c r="B4" i="144"/>
  <c r="B3" i="144"/>
  <c r="B2" i="144"/>
  <c r="B9" i="143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A3" i="83"/>
  <c r="A2" i="83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C1" i="57"/>
  <c r="A2" i="57" s="1"/>
  <c r="D5" i="58"/>
  <c r="D4" i="58"/>
  <c r="D3" i="58"/>
  <c r="D2" i="58"/>
  <c r="B1" i="38"/>
  <c r="A2" i="38" s="1"/>
  <c r="B1" i="37"/>
  <c r="A2" i="37" s="1"/>
  <c r="D2" i="121" s="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B2" i="57"/>
  <c r="A2" i="34"/>
  <c r="A2" i="36" s="1"/>
  <c r="G1" i="54"/>
  <c r="A2" i="54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A2" i="39"/>
  <c r="B2" i="36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C2" i="41"/>
  <c r="P4" i="41"/>
  <c r="Q4" i="41"/>
  <c r="P3" i="41"/>
  <c r="P2" i="41"/>
  <c r="K4" i="41"/>
  <c r="K3" i="41"/>
  <c r="K2" i="41"/>
  <c r="L2" i="41"/>
  <c r="L4" i="41"/>
  <c r="L3" i="41"/>
  <c r="C4" i="41"/>
  <c r="C3" i="41"/>
  <c r="D6" i="139" l="1"/>
  <c r="D7" i="139"/>
  <c r="D4" i="139"/>
  <c r="D5" i="139"/>
  <c r="D2" i="139"/>
  <c r="D3" i="139"/>
  <c r="AA2" i="135"/>
  <c r="AA3" i="135"/>
  <c r="AA5" i="135"/>
  <c r="AA4" i="135"/>
  <c r="D3" i="120"/>
  <c r="D4" i="120"/>
  <c r="D2" i="120"/>
  <c r="D2" i="48"/>
  <c r="D4" i="98"/>
  <c r="D3" i="98"/>
  <c r="D2" i="98"/>
  <c r="D4" i="66"/>
  <c r="D4" i="75"/>
  <c r="D3" i="75"/>
  <c r="D2" i="75"/>
  <c r="D2" i="66"/>
  <c r="D3" i="66"/>
  <c r="E2" i="54"/>
  <c r="F2" i="54"/>
  <c r="C2" i="54"/>
  <c r="D2" i="54"/>
  <c r="B2" i="54"/>
  <c r="D7" i="50"/>
  <c r="D6" i="50"/>
  <c r="D5" i="50"/>
  <c r="D4" i="50"/>
  <c r="D3" i="50"/>
  <c r="D2" i="50"/>
  <c r="D4" i="49"/>
  <c r="D3" i="49"/>
  <c r="D2" i="49"/>
  <c r="D4" i="48"/>
  <c r="D3" i="48"/>
  <c r="H2" i="39"/>
  <c r="B2" i="150" s="1"/>
  <c r="G2" i="39"/>
  <c r="B2" i="149" s="1"/>
  <c r="F2" i="39"/>
  <c r="B2" i="148" s="1"/>
  <c r="E2" i="39"/>
  <c r="D2" i="39"/>
  <c r="C2" i="39"/>
  <c r="B3" i="39"/>
  <c r="B3" i="146" s="1"/>
  <c r="B2" i="39"/>
  <c r="B2" i="146" s="1"/>
  <c r="F3" i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K2" i="12"/>
  <c r="D4" i="117" l="1"/>
  <c r="B2" i="147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9" i="141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A9" i="143"/>
  <c r="C9" i="135"/>
  <c r="A7" i="136" s="1"/>
  <c r="Q8" i="135"/>
  <c r="E8" i="135"/>
  <c r="A8" i="141" s="1"/>
  <c r="C2" i="135"/>
  <c r="A4" i="125"/>
  <c r="A8" i="143"/>
  <c r="V9" i="135"/>
  <c r="Q7" i="135"/>
  <c r="E7" i="135"/>
  <c r="A7" i="141" s="1"/>
  <c r="A5" i="125"/>
  <c r="X3" i="115"/>
  <c r="C2" i="115"/>
  <c r="S2" i="106"/>
  <c r="C3" i="106"/>
  <c r="A7" i="143"/>
  <c r="V8" i="135"/>
  <c r="Q6" i="135"/>
  <c r="E6" i="135"/>
  <c r="A6" i="141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C7" i="135"/>
  <c r="A5" i="136" s="1"/>
  <c r="A9" i="125"/>
  <c r="S4" i="115"/>
  <c r="E3" i="115"/>
  <c r="N4" i="106"/>
  <c r="A5" i="143"/>
  <c r="V4" i="135"/>
  <c r="Q4" i="135"/>
  <c r="E3" i="135"/>
  <c r="C6" i="135"/>
  <c r="A4" i="136" s="1"/>
  <c r="A8" i="125"/>
  <c r="S3" i="115"/>
  <c r="E2" i="115"/>
  <c r="A4" i="143"/>
  <c r="V3" i="135"/>
  <c r="Q3" i="135"/>
  <c r="E2" i="135"/>
  <c r="C5" i="135"/>
  <c r="A3" i="136" s="1"/>
  <c r="A7" i="125"/>
  <c r="A5" i="114"/>
  <c r="N2" i="106"/>
  <c r="N3" i="106"/>
  <c r="D4" i="140"/>
  <c r="D3" i="140"/>
  <c r="D2" i="140"/>
  <c r="AA8" i="135"/>
  <c r="AA9" i="135"/>
  <c r="AA6" i="135"/>
  <c r="AA7" i="135"/>
  <c r="D4" i="119"/>
  <c r="D2" i="119"/>
  <c r="D3" i="119"/>
  <c r="D3" i="118"/>
  <c r="D4" i="118"/>
  <c r="D2" i="118"/>
  <c r="D2" i="117"/>
  <c r="D3" i="117"/>
  <c r="AC4" i="115"/>
  <c r="AC5" i="115"/>
  <c r="AC2" i="115"/>
  <c r="AC3" i="115"/>
  <c r="X4" i="106"/>
  <c r="X5" i="106"/>
  <c r="X2" i="106"/>
  <c r="X3" i="106"/>
  <c r="D4" i="99"/>
  <c r="D3" i="99"/>
  <c r="D2" i="99"/>
  <c r="D4" i="96"/>
  <c r="D3" i="96"/>
  <c r="D2" i="96"/>
  <c r="D4" i="97"/>
  <c r="D3" i="97"/>
  <c r="D2" i="97"/>
  <c r="X4" i="79"/>
  <c r="X5" i="79"/>
  <c r="X2" i="79"/>
  <c r="X3" i="79"/>
  <c r="H2" i="23"/>
  <c r="J2" i="23" s="1"/>
  <c r="P2" i="23" s="1"/>
  <c r="S3" i="58"/>
  <c r="E3" i="58"/>
  <c r="A2" i="131" s="1"/>
  <c r="N5" i="79"/>
  <c r="A2" i="70"/>
  <c r="A3" i="70"/>
  <c r="S2" i="58"/>
  <c r="E2" i="58"/>
  <c r="A2" i="132" s="1"/>
  <c r="N4" i="79"/>
  <c r="C5" i="58"/>
  <c r="A3" i="59" s="1"/>
  <c r="N5" i="58"/>
  <c r="E4" i="79"/>
  <c r="N3" i="79"/>
  <c r="C4" i="58"/>
  <c r="N4" i="58"/>
  <c r="E3" i="79"/>
  <c r="A2" i="134" s="1"/>
  <c r="N2" i="79"/>
  <c r="C3" i="58"/>
  <c r="N3" i="58"/>
  <c r="E2" i="79"/>
  <c r="A4" i="134" s="1"/>
  <c r="C2" i="58"/>
  <c r="A2" i="59" s="1"/>
  <c r="N2" i="58"/>
  <c r="S5" i="79"/>
  <c r="C5" i="79"/>
  <c r="C2" i="79"/>
  <c r="E5" i="58"/>
  <c r="A3" i="131" s="1"/>
  <c r="S4" i="79"/>
  <c r="C4" i="79"/>
  <c r="A5" i="70"/>
  <c r="S5" i="58"/>
  <c r="E4" i="58"/>
  <c r="A2" i="133" s="1"/>
  <c r="S2" i="79"/>
  <c r="C3" i="79"/>
  <c r="A4" i="70"/>
  <c r="D4" i="67"/>
  <c r="D4" i="74"/>
  <c r="D3" i="74"/>
  <c r="D2" i="74"/>
  <c r="D2" i="72"/>
  <c r="D4" i="72"/>
  <c r="D3" i="72"/>
  <c r="D2" i="73"/>
  <c r="D4" i="73"/>
  <c r="D3" i="73"/>
  <c r="D4" i="71"/>
  <c r="D3" i="71"/>
  <c r="D2" i="71"/>
  <c r="D2" i="67"/>
  <c r="D3" i="67"/>
  <c r="D4" i="65"/>
  <c r="D2" i="65"/>
  <c r="D3" i="65"/>
  <c r="D4" i="64"/>
  <c r="D4" i="63"/>
  <c r="D2" i="64"/>
  <c r="D3" i="64"/>
  <c r="D2" i="63"/>
  <c r="D3" i="63"/>
  <c r="D4" i="62"/>
  <c r="D2" i="62"/>
  <c r="D3" i="62"/>
  <c r="X4" i="58"/>
  <c r="X5" i="58"/>
  <c r="X2" i="58"/>
  <c r="X3" i="58"/>
  <c r="F5" i="1"/>
  <c r="I2" i="23"/>
  <c r="B2" i="6"/>
  <c r="A3" i="108" l="1"/>
  <c r="A3" i="112"/>
  <c r="A7" i="127"/>
  <c r="A4" i="111"/>
  <c r="A3" i="109"/>
  <c r="A7" i="144"/>
  <c r="A3" i="113"/>
  <c r="A7" i="124"/>
  <c r="A2" i="141"/>
  <c r="A9" i="144"/>
  <c r="A3" i="141"/>
  <c r="A10" i="144"/>
  <c r="A4" i="124"/>
  <c r="A4" i="144"/>
  <c r="A4" i="126"/>
  <c r="A4" i="127"/>
  <c r="A4" i="141"/>
  <c r="A11" i="144"/>
  <c r="A2" i="124"/>
  <c r="A2" i="127"/>
  <c r="A2" i="144"/>
  <c r="A2" i="126"/>
  <c r="A3" i="124"/>
  <c r="A3" i="127"/>
  <c r="A3" i="126"/>
  <c r="A3" i="144"/>
  <c r="A2" i="108"/>
  <c r="A5" i="111"/>
  <c r="A2" i="109"/>
  <c r="A6" i="144"/>
  <c r="A2" i="113"/>
  <c r="A6" i="127"/>
  <c r="A2" i="112"/>
  <c r="A6" i="124"/>
  <c r="A2" i="105"/>
  <c r="A4" i="105"/>
  <c r="A2" i="100"/>
  <c r="A3" i="100"/>
  <c r="A2" i="103"/>
  <c r="A2" i="104"/>
  <c r="A4" i="103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F4" i="30" l="1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F2" i="18"/>
  <c r="E4" i="1"/>
  <c r="G4" i="1"/>
  <c r="C4" i="22"/>
  <c r="C3" i="22"/>
  <c r="C2" i="22"/>
  <c r="C2" i="23"/>
  <c r="B2" i="9"/>
  <c r="B2" i="8"/>
  <c r="B2" i="7"/>
  <c r="B2" i="5"/>
  <c r="F2" i="33" l="1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D6" i="13"/>
  <c r="C2" i="12"/>
  <c r="D7" i="13"/>
  <c r="D5" i="13"/>
  <c r="D3" i="13"/>
  <c r="D4" i="13"/>
  <c r="D2" i="13"/>
  <c r="C2" i="27"/>
  <c r="C4" i="26"/>
  <c r="C3" i="26"/>
  <c r="C2" i="26"/>
</calcChain>
</file>

<file path=xl/sharedStrings.xml><?xml version="1.0" encoding="utf-8"?>
<sst xmlns="http://schemas.openxmlformats.org/spreadsheetml/2006/main" count="5208" uniqueCount="521">
  <si>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</si>
  <si>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</si>
  <si>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</si>
  <si>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</si>
  <si>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</si>
  <si>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</si>
  <si>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</si>
  <si>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</si>
  <si>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</si>
  <si>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</si>
  <si>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</si>
  <si>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</si>
  <si>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</si>
  <si>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</si>
  <si>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</si>
  <si>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</si>
  <si>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</si>
  <si>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</si>
  <si>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</si>
  <si>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</si>
  <si>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</si>
  <si>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</si>
  <si>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</si>
  <si>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</si>
  <si>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</si>
  <si>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</si>
  <si>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</si>
  <si>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</si>
  <si>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</si>
  <si>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</si>
  <si>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</si>
  <si>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</si>
  <si>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</si>
  <si>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</si>
  <si>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</si>
  <si>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</si>
  <si>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</si>
  <si>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</si>
  <si>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</si>
  <si>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</si>
  <si>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</si>
  <si>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</si>
  <si>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</si>
  <si>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</si>
  <si>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</si>
  <si>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</si>
  <si>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</si>
  <si>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</si>
  <si>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</si>
  <si>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</si>
  <si>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</si>
  <si>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</si>
  <si>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</si>
  <si>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</si>
  <si>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</si>
  <si>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</si>
  <si>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</si>
  <si>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</si>
  <si>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</si>
  <si>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</si>
  <si>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</si>
  <si>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</si>
  <si>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</si>
  <si>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</si>
  <si>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</si>
  <si>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</si>
  <si>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</si>
  <si>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</si>
  <si>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</si>
  <si>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</si>
  <si>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</si>
  <si>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</si>
  <si>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</si>
  <si>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</si>
  <si>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</si>
  <si>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</si>
  <si>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</si>
  <si>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</si>
  <si>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</si>
  <si>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</si>
  <si>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</si>
  <si>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</si>
  <si>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</si>
  <si>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</si>
  <si>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</si>
  <si>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</si>
  <si>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</si>
  <si>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</si>
  <si>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</si>
  <si>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</si>
  <si>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</si>
  <si>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</si>
  <si>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</si>
  <si>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</si>
  <si>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</si>
  <si>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</si>
  <si>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</si>
  <si>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</si>
  <si>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</si>
  <si>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</si>
  <si>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</si>
  <si>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</si>
  <si>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</si>
  <si>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</si>
  <si>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</si>
  <si>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</si>
  <si>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</si>
  <si>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</si>
  <si>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</si>
  <si>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</si>
  <si>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</si>
  <si>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</si>
  <si>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SGDC2-PKDC1</t>
  </si>
  <si>
    <t>CNTW-SGDC2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</si>
  <si>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</si>
  <si>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</si>
  <si>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</si>
  <si>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</si>
  <si>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</si>
  <si>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</si>
  <si>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</si>
  <si>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</si>
  <si>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</si>
  <si>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</si>
  <si>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</si>
  <si>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</si>
  <si>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</si>
  <si>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</si>
  <si>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</si>
  <si>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</si>
  <si>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</si>
  <si>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</si>
  <si>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</si>
  <si>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</si>
  <si>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</si>
  <si>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</si>
  <si>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</si>
  <si>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</si>
  <si>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</si>
  <si>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</si>
  <si>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</si>
  <si>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</si>
  <si>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</si>
  <si>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</si>
  <si>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</si>
  <si>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</si>
  <si>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</si>
  <si>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</si>
  <si>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</si>
  <si>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</si>
  <si>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</si>
  <si>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</si>
  <si>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</si>
  <si>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PKDC1-PKCUS</t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</si>
  <si>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</si>
  <si>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</si>
  <si>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</si>
  <si>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</si>
  <si>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</si>
  <si>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</si>
  <si>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</si>
  <si>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</si>
  <si>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</si>
  <si>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</si>
  <si>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</si>
  <si>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</si>
  <si>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</si>
  <si>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</si>
  <si>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</si>
  <si>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</si>
  <si>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</si>
  <si>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</si>
  <si>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</si>
  <si>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</si>
  <si>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</si>
  <si>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</si>
  <si>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</si>
  <si>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</si>
  <si>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</si>
  <si>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</si>
  <si>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</si>
  <si>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MYDC3-PKDC1</t>
  </si>
  <si>
    <t>SP1 Description</t>
  </si>
  <si>
    <t>MYR</t>
  </si>
  <si>
    <t>Price Basis</t>
  </si>
  <si>
    <t>MYELA-MYDC3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</si>
  <si>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</si>
  <si>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</si>
  <si>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</si>
  <si>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</si>
  <si>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</si>
  <si>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</si>
  <si>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</si>
  <si>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</si>
  <si>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</si>
  <si>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</si>
  <si>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</si>
  <si>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</si>
  <si>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</si>
  <si>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</si>
  <si>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</si>
  <si>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</si>
  <si>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</si>
  <si>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</si>
  <si>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</si>
  <si>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</si>
  <si>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</si>
  <si>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</si>
  <si>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</si>
  <si>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</si>
  <si>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</si>
  <si>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</si>
  <si>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</si>
  <si>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</si>
  <si>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</si>
  <si>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</si>
  <si>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</si>
  <si>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</si>
  <si>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</si>
  <si>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</si>
  <si>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</si>
  <si>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</si>
  <si>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</si>
  <si>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</si>
  <si>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</si>
  <si>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</si>
  <si>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</si>
  <si>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</si>
  <si>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</si>
  <si>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</si>
  <si>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</si>
  <si>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</si>
  <si>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</si>
  <si>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</si>
  <si>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</si>
  <si>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</si>
  <si>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</si>
  <si>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</si>
  <si>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</si>
  <si>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</si>
  <si>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</si>
  <si>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</si>
  <si>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</si>
  <si>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</si>
  <si>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</si>
  <si>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</si>
  <si>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</si>
  <si>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</si>
  <si>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</si>
  <si>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</si>
  <si>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</si>
  <si>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</si>
  <si>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</si>
  <si>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</si>
  <si>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</si>
  <si>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</si>
  <si>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</si>
  <si>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</si>
  <si>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</si>
  <si>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</si>
  <si>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</si>
  <si>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</si>
  <si>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</si>
  <si>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</si>
  <si>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</si>
  <si>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</si>
  <si>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</si>
  <si>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</si>
  <si>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</si>
  <si>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</si>
  <si>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</si>
  <si>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</si>
  <si>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</si>
  <si>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</si>
  <si>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</si>
  <si>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</si>
  <si>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</si>
  <si>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</si>
  <si>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</si>
  <si>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</si>
  <si>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</si>
  <si>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</si>
  <si>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</si>
  <si>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</si>
  <si>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</si>
  <si>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</si>
  <si>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</si>
  <si>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</si>
  <si>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</si>
  <si>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</si>
  <si>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</si>
  <si>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</si>
  <si>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</si>
  <si>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</si>
  <si>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</si>
  <si>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</si>
  <si>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</si>
  <si>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</si>
  <si>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</si>
  <si>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</si>
  <si>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</si>
  <si>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</si>
  <si>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</si>
  <si>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</si>
  <si>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</si>
  <si>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</si>
  <si>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</si>
  <si>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</si>
  <si>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</si>
  <si>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</si>
  <si>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</si>
  <si>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</si>
  <si>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</si>
  <si>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</si>
  <si>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</si>
  <si>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</si>
  <si>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</si>
  <si>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</si>
  <si>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</si>
  <si>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</si>
  <si>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</si>
  <si>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</si>
  <si>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</si>
  <si>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</si>
  <si>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</si>
  <si>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</si>
  <si>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</si>
  <si>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</si>
  <si>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</si>
  <si>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</si>
  <si>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</si>
  <si>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</si>
  <si>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</si>
  <si>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</si>
  <si>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</si>
  <si>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</si>
  <si>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</si>
  <si>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</si>
  <si>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</si>
  <si>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</si>
  <si>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</si>
  <si>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</si>
  <si>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</si>
  <si>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</si>
  <si>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</si>
  <si>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</si>
  <si>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</si>
  <si>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</si>
  <si>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</si>
  <si>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</si>
  <si>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</si>
  <si>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</si>
  <si>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</si>
  <si>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</si>
  <si>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</si>
  <si>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</si>
  <si>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</si>
  <si>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</si>
  <si>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</si>
  <si>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</si>
  <si>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</si>
  <si>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</si>
  <si>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</si>
  <si>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</si>
  <si>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</si>
  <si>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</si>
  <si>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</si>
  <si>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</si>
  <si>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</si>
  <si>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</si>
  <si>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</si>
  <si>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</si>
  <si>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</si>
  <si>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</si>
  <si>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</si>
  <si>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</si>
  <si>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</si>
  <si>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</si>
  <si>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</si>
  <si>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</si>
  <si>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</si>
  <si>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</si>
  <si>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</si>
  <si>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</si>
  <si>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</si>
  <si>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</si>
  <si>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</si>
  <si>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</si>
  <si>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</si>
  <si>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</si>
  <si>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</si>
  <si>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</si>
  <si>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</si>
  <si>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</si>
  <si>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</si>
  <si>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</si>
  <si>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</si>
  <si>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</si>
  <si>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</si>
  <si>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</si>
  <si>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</si>
  <si>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</si>
  <si>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</si>
  <si>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</si>
  <si>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</si>
  <si>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</si>
  <si>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</si>
  <si>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</si>
  <si>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</si>
  <si>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</si>
  <si>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</si>
  <si>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</si>
  <si>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</si>
  <si>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</si>
  <si>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</si>
  <si>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</si>
  <si>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</si>
  <si>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</si>
  <si>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</si>
  <si>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</si>
  <si>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</si>
  <si>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</si>
  <si>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</si>
  <si>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ELA2310011</t>
  </si>
  <si>
    <t>ELA2310012</t>
  </si>
  <si>
    <t>o-MY-PNA-DC-231024001</t>
  </si>
  <si>
    <t>o-MY-PNA-DC-231024002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</si>
  <si>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</si>
  <si>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</si>
  <si>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</si>
  <si>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</si>
  <si>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</si>
  <si>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</si>
  <si>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o-MY-ELA-SUP-231024001</t>
  </si>
  <si>
    <t>o-MY-ELA-SUP-231024002</t>
  </si>
  <si>
    <t>PNA2310006</t>
  </si>
  <si>
    <t>PNA2310007</t>
  </si>
  <si>
    <t>ONEU1162511</t>
  </si>
  <si>
    <t>CNTW-SUP-C-230704001</t>
  </si>
  <si>
    <t>o-CNTW-SUP-POC-231024001</t>
  </si>
  <si>
    <t>o-CNTW-SUP-POC-231024002</t>
  </si>
  <si>
    <t>TW12310001</t>
  </si>
  <si>
    <t>TW12310002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</si>
  <si>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</si>
  <si>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</si>
  <si>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</si>
  <si>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</si>
  <si>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</si>
  <si>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</si>
  <si>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</si>
  <si>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</si>
  <si>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</si>
  <si>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</si>
  <si>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Plan Qty 4</t>
  </si>
  <si>
    <t>Plan Status 4</t>
  </si>
  <si>
    <t>o-SG-TTAP-DC-231030001</t>
  </si>
  <si>
    <t>o-SG-TTAP-DC-231030002</t>
  </si>
  <si>
    <t>TTAP2310017</t>
  </si>
  <si>
    <t>TTAP2310018</t>
  </si>
  <si>
    <t>PALLET-2</t>
  </si>
  <si>
    <t>PALLET-3</t>
  </si>
  <si>
    <t>b00002</t>
  </si>
  <si>
    <t>Seller Back No</t>
  </si>
  <si>
    <t>o-PK-CUS-DC-231031001</t>
  </si>
  <si>
    <t>o-PK-CUS-DC-231031002</t>
  </si>
  <si>
    <t>o-PK-CUS-DC-231031003</t>
  </si>
  <si>
    <t>o-PK-CUS-DC-231031004</t>
  </si>
  <si>
    <t>o-PK-CUS-DC-231031005</t>
  </si>
  <si>
    <t>o-PK-CUS-DC-231031006</t>
  </si>
  <si>
    <t>Inbound Plan Qty 3</t>
  </si>
  <si>
    <t>Inbound Plan Status 3</t>
  </si>
  <si>
    <t>Inbound Plan Qty 4</t>
  </si>
  <si>
    <t>Inbound Plan Status 4</t>
  </si>
  <si>
    <t>V-1</t>
  </si>
  <si>
    <t>V-2</t>
  </si>
  <si>
    <t>Vessel-1</t>
  </si>
  <si>
    <t>Vessel-2</t>
  </si>
  <si>
    <t>BL-1</t>
  </si>
  <si>
    <t>BL-2</t>
  </si>
  <si>
    <t>PK12310014</t>
  </si>
  <si>
    <t>PK12310015</t>
  </si>
  <si>
    <t>PK12310016</t>
  </si>
  <si>
    <t>PK12310017</t>
  </si>
  <si>
    <t>PK12310018</t>
  </si>
  <si>
    <t>PK12310019</t>
  </si>
  <si>
    <t>O</t>
  </si>
  <si>
    <t>01</t>
  </si>
  <si>
    <t>R-PK-CUS-POC-2310213</t>
  </si>
  <si>
    <t>CR-PK-CUS-POC-2310082</t>
  </si>
  <si>
    <t>R-PK-CUS-TTAP-2310067</t>
  </si>
  <si>
    <t>R-MY-PNA-BU-2310080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</si>
  <si>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</si>
  <si>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</si>
  <si>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</si>
  <si>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</si>
  <si>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</si>
  <si>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</si>
  <si>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</si>
  <si>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</si>
  <si>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</si>
  <si>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</si>
  <si>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MYPNA-PKTTAP-OB3-01</t>
  </si>
  <si>
    <t>MYELASUP-MYPNA-OS1-01</t>
  </si>
  <si>
    <t>CNTWSUP-SGTTAP-OS2-01</t>
  </si>
  <si>
    <t>rcOB101-2310001-02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</si>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</sst>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3" fillId="0" borderId="0"/>
    <xf numFmtId="43" fontId="5" fillId="0" borderId="0" applyFont="0" applyFill="0" applyBorder="0" applyAlignment="0" applyProtection="0"/>
    <xf numFmtId="0" fontId="13" fillId="0" borderId="0"/>
  </cellStyleXfs>
  <cellXfs count="9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right" vertical="center"/>
    </xf>
    <xf numFmtId="164" fontId="4" fillId="0" borderId="0" xfId="0" applyNumberFormat="1" applyFont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7" fillId="0" borderId="0" xfId="0" applyFont="1"/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right" vertical="center"/>
    </xf>
    <xf numFmtId="166" fontId="4" fillId="0" borderId="0" xfId="0" applyNumberFormat="1" applyFont="1" applyAlignment="1">
      <alignment horizontal="right" vertical="center"/>
    </xf>
    <xf numFmtId="167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6" borderId="0" xfId="0" applyFont="1" applyFill="1"/>
    <xf numFmtId="0" fontId="0" fillId="6" borderId="0" xfId="0" applyFill="1"/>
    <xf numFmtId="49" fontId="1" fillId="6" borderId="0" xfId="0" applyNumberFormat="1" applyFont="1" applyFill="1" applyAlignment="1">
      <alignment horizontal="right"/>
    </xf>
    <xf numFmtId="49" fontId="1" fillId="2" borderId="0" xfId="0" applyNumberFormat="1" applyFont="1" applyFill="1"/>
    <xf numFmtId="0" fontId="1" fillId="4" borderId="0" xfId="0" applyFont="1" applyFill="1"/>
    <xf numFmtId="49" fontId="9" fillId="0" borderId="0" xfId="0" applyNumberFormat="1" applyFont="1"/>
    <xf numFmtId="0" fontId="9" fillId="0" borderId="0" xfId="0" applyFont="1"/>
    <xf numFmtId="0" fontId="9" fillId="0" borderId="0" xfId="2" applyFont="1">
      <alignment vertical="center"/>
    </xf>
    <xf numFmtId="0" fontId="9" fillId="0" borderId="0" xfId="2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49" fontId="4" fillId="0" borderId="0" xfId="4" applyNumberFormat="1" applyFont="1" applyAlignment="1">
      <alignment horizontal="left" vertical="center" wrapText="1"/>
    </xf>
    <xf numFmtId="0" fontId="14" fillId="0" borderId="0" xfId="0" applyFont="1"/>
    <xf numFmtId="169" fontId="0" fillId="0" borderId="0" xfId="0" applyNumberFormat="1"/>
    <xf numFmtId="168" fontId="1" fillId="0" borderId="0" xfId="3" applyNumberFormat="1" applyFont="1" applyProtection="1">
      <alignment vertical="center"/>
      <protection locked="0"/>
    </xf>
    <xf numFmtId="169" fontId="1" fillId="0" borderId="0" xfId="0" applyNumberFormat="1" applyFont="1"/>
    <xf numFmtId="170" fontId="0" fillId="0" borderId="0" xfId="5" applyNumberFormat="1" applyFont="1"/>
    <xf numFmtId="0" fontId="0" fillId="3" borderId="0" xfId="0" applyFill="1" applyAlignment="1">
      <alignment horizontal="center"/>
    </xf>
    <xf numFmtId="49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/>
    <xf numFmtId="43" fontId="0" fillId="0" borderId="0" xfId="5" applyFont="1"/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wrapText="1"/>
    </xf>
    <xf numFmtId="171" fontId="0" fillId="0" borderId="0" xfId="0" applyNumberFormat="1" applyAlignment="1">
      <alignment horizontal="left"/>
    </xf>
    <xf numFmtId="3" fontId="1" fillId="0" borderId="0" xfId="3" applyNumberFormat="1" applyFont="1" applyAlignment="1" applyProtection="1">
      <alignment vertical="center" wrapText="1"/>
      <protection locked="0"/>
    </xf>
    <xf numFmtId="3" fontId="1" fillId="0" borderId="0" xfId="3" applyNumberFormat="1" applyFont="1" applyProtection="1">
      <alignment vertical="center"/>
      <protection locked="0"/>
    </xf>
    <xf numFmtId="172" fontId="1" fillId="0" borderId="0" xfId="0" applyNumberFormat="1" applyFont="1" applyAlignment="1">
      <alignment horizontal="right" vertical="center"/>
    </xf>
    <xf numFmtId="0" fontId="4" fillId="0" borderId="0" xfId="3" applyFont="1" applyAlignment="1">
      <alignment horizontal="left" vertical="center"/>
    </xf>
    <xf numFmtId="167" fontId="4" fillId="0" borderId="0" xfId="6" applyNumberFormat="1" applyFont="1" applyAlignment="1" applyProtection="1">
      <alignment horizontal="right" vertical="center"/>
      <protection locked="0"/>
    </xf>
    <xf numFmtId="173" fontId="4" fillId="0" borderId="0" xfId="6" applyNumberFormat="1" applyFont="1" applyAlignment="1" applyProtection="1">
      <alignment horizontal="left" vertical="center"/>
      <protection locked="0"/>
    </xf>
    <xf numFmtId="0" fontId="15" fillId="0" borderId="0" xfId="0" applyFont="1" applyAlignment="1">
      <alignment horizontal="right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5" fillId="0" borderId="0" xfId="6" applyFont="1" applyAlignment="1" applyProtection="1">
      <alignment vertical="center"/>
      <protection locked="0"/>
    </xf>
    <xf numFmtId="0" fontId="15" fillId="0" borderId="0" xfId="3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4" fillId="0" borderId="0" xfId="6" applyFont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71" fontId="0" fillId="0" borderId="7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theme" Target="theme/theme1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tyles" Target="style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externalLink" Target="externalLinks/externalLink2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externalLink" Target="externalLinks/externalLink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6" Type="http://schemas.openxmlformats.org/officeDocument/2006/relationships/worksheet" Target="worksheets/sheet1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workbookViewId="0">
      <selection activeCell="B23" sqref="B23"/>
    </sheetView>
  </sheetViews>
  <sheetFormatPr defaultRowHeight="14.4" x14ac:dyDescent="0.3"/>
  <cols>
    <col min="1" max="1" width="20.77734375" customWidth="1" collapsed="1"/>
    <col min="2" max="2" width="21.109375" customWidth="1" collapsed="1"/>
    <col min="3" max="7" width="30.77734375" customWidth="1" collapsed="1"/>
  </cols>
  <sheetData>
    <row r="1" spans="1:7" x14ac:dyDescent="0.3">
      <c r="A1" s="25" t="s">
        <v>32</v>
      </c>
      <c r="B1" s="25" t="s">
        <v>187</v>
      </c>
      <c r="C1" s="26" t="s">
        <v>190</v>
      </c>
      <c r="D1" s="26" t="s">
        <v>191</v>
      </c>
      <c r="E1" s="26" t="s">
        <v>192</v>
      </c>
      <c r="F1" s="26" t="s">
        <v>193</v>
      </c>
      <c r="G1" s="26" t="s">
        <v>194</v>
      </c>
    </row>
    <row r="2" spans="1:7" x14ac:dyDescent="0.3">
      <c r="A2" s="28" t="s">
        <v>486</v>
      </c>
      <c r="B2" s="28" t="s">
        <v>485</v>
      </c>
      <c r="C2" s="29" t="s">
        <v>94</v>
      </c>
      <c r="D2" s="29" t="s">
        <v>95</v>
      </c>
      <c r="E2" s="29" t="s">
        <v>96</v>
      </c>
      <c r="F2" s="29" t="s">
        <v>97</v>
      </c>
      <c r="G2" s="29" t="s">
        <v>33</v>
      </c>
    </row>
    <row r="3" spans="1:7" x14ac:dyDescent="0.3">
      <c r="A3" s="3"/>
      <c r="B3" s="27" t="s">
        <v>188</v>
      </c>
      <c r="C3" s="29" t="str">
        <f>B2&amp;C2&amp;"-"&amp;A2</f>
        <v>OB1-01</v>
      </c>
      <c r="D3" s="29" t="str">
        <f>B2&amp;D2&amp;"-"&amp;A2</f>
        <v>OB2-01</v>
      </c>
      <c r="E3" s="29" t="str">
        <f>B2&amp;E2&amp;"-"&amp;A2</f>
        <v>OB3-01</v>
      </c>
      <c r="F3" s="29" t="str">
        <f>B2&amp;F2&amp;"-"&amp;A2</f>
        <v>OS2-01</v>
      </c>
      <c r="G3" s="29" t="str">
        <f>B2&amp;G2&amp;"-"&amp;A2</f>
        <v>OS1-01</v>
      </c>
    </row>
    <row r="4" spans="1:7" x14ac:dyDescent="0.3">
      <c r="A4" s="3"/>
      <c r="B4" s="27" t="s">
        <v>189</v>
      </c>
      <c r="C4" s="29" t="str">
        <f>"PKTTAP-PKCUS-"&amp;C3</f>
        <v>PKTTAP-PKCUS-OB1-01</v>
      </c>
      <c r="D4" s="29" t="str">
        <f>"SGTTAP-PKTTAP-"&amp;D3</f>
        <v>SGTTAP-PKTTAP-OB2-01</v>
      </c>
      <c r="E4" s="29" t="str">
        <f>"MYPNA-PKTTAP-"&amp;E3</f>
        <v>MYPNA-PKTTAP-OB3-01</v>
      </c>
      <c r="F4" s="29" t="str">
        <f>"CNTWSUP-SGTTAP-"&amp;F3</f>
        <v>CNTWSUP-SGTTAP-OS2-01</v>
      </c>
      <c r="G4" s="29" t="str">
        <f>"MYELASUP-MYPNA-"&amp;G3</f>
        <v>MYELASUP-MYPNA-OS1-01</v>
      </c>
    </row>
    <row r="5" spans="1:7" x14ac:dyDescent="0.3">
      <c r="A5" s="3"/>
      <c r="B5" s="27" t="s">
        <v>211</v>
      </c>
      <c r="C5" s="29" t="str">
        <f>"CSS-"&amp;C3</f>
        <v>CSS-OB1-01</v>
      </c>
      <c r="D5" s="29" t="str">
        <f t="shared" ref="D5:G5" si="0">"CSS-"&amp;D3</f>
        <v>CSS-OB2-01</v>
      </c>
      <c r="E5" s="29" t="str">
        <f t="shared" si="0"/>
        <v>CSS-OB3-01</v>
      </c>
      <c r="F5" s="29" t="str">
        <f t="shared" si="0"/>
        <v>CSS-OS2-01</v>
      </c>
      <c r="G5" s="29" t="str">
        <f t="shared" si="0"/>
        <v>CSS-OS1-01</v>
      </c>
    </row>
    <row r="6" spans="1:7" x14ac:dyDescent="0.3">
      <c r="A6" s="3"/>
      <c r="B6" s="24"/>
      <c r="C6" s="2"/>
      <c r="D6" s="2"/>
      <c r="E6" s="2"/>
      <c r="F6" s="2"/>
      <c r="G6" s="2"/>
    </row>
    <row r="7" spans="1:7" x14ac:dyDescent="0.3">
      <c r="A7" s="30" t="s">
        <v>195</v>
      </c>
      <c r="B7" s="24"/>
      <c r="C7" s="2"/>
      <c r="F7" s="2"/>
      <c r="G7" s="2"/>
    </row>
    <row r="8" spans="1:7" x14ac:dyDescent="0.3">
      <c r="A8" s="30" t="s">
        <v>196</v>
      </c>
      <c r="B8" s="24"/>
      <c r="C8" s="2"/>
      <c r="F8" s="2"/>
      <c r="G8" s="2"/>
    </row>
    <row r="9" spans="1:7" x14ac:dyDescent="0.3">
      <c r="A9" s="30"/>
      <c r="B9" s="24"/>
      <c r="C9" s="2"/>
      <c r="F9" s="2"/>
      <c r="G9" s="2"/>
    </row>
    <row r="10" spans="1:7" x14ac:dyDescent="0.3">
      <c r="A10" s="35" t="s">
        <v>197</v>
      </c>
      <c r="B10" s="35" t="s">
        <v>198</v>
      </c>
      <c r="C10" s="35" t="s">
        <v>199</v>
      </c>
      <c r="D10" s="36" t="s">
        <v>212</v>
      </c>
      <c r="E10" s="2"/>
      <c r="F10" s="2"/>
      <c r="G10" s="2"/>
    </row>
    <row r="11" spans="1:7" x14ac:dyDescent="0.3">
      <c r="A11" s="32" t="s">
        <v>69</v>
      </c>
      <c r="B11" s="33" t="s">
        <v>88</v>
      </c>
      <c r="C11" s="31" t="s">
        <v>103</v>
      </c>
      <c r="D11" s="88" t="s">
        <v>109</v>
      </c>
      <c r="E11" s="88" t="s">
        <v>82</v>
      </c>
      <c r="F11" s="38" t="s">
        <v>83</v>
      </c>
      <c r="G11" s="37" t="s">
        <v>111</v>
      </c>
    </row>
    <row r="12" spans="1:7" x14ac:dyDescent="0.3">
      <c r="A12" s="32" t="s">
        <v>89</v>
      </c>
      <c r="B12" s="32" t="s">
        <v>82</v>
      </c>
      <c r="C12" s="31" t="s">
        <v>104</v>
      </c>
      <c r="D12" s="88"/>
      <c r="E12" s="88"/>
      <c r="F12" s="39" t="s">
        <v>202</v>
      </c>
      <c r="G12" s="39" t="s">
        <v>202</v>
      </c>
    </row>
    <row r="13" spans="1:7" x14ac:dyDescent="0.3">
      <c r="A13" s="32" t="s">
        <v>90</v>
      </c>
      <c r="B13" s="32" t="s">
        <v>83</v>
      </c>
      <c r="C13" s="31" t="s">
        <v>105</v>
      </c>
      <c r="D13" s="88"/>
      <c r="E13" s="88"/>
      <c r="F13" s="40" t="s">
        <v>84</v>
      </c>
      <c r="G13" s="41" t="s">
        <v>110</v>
      </c>
    </row>
    <row r="14" spans="1:7" x14ac:dyDescent="0.3">
      <c r="A14" s="32" t="s">
        <v>91</v>
      </c>
      <c r="B14" s="32" t="s">
        <v>84</v>
      </c>
      <c r="C14" s="31" t="s">
        <v>108</v>
      </c>
      <c r="D14" s="1"/>
      <c r="E14" s="1"/>
      <c r="F14" s="1"/>
      <c r="G14" s="1"/>
    </row>
    <row r="15" spans="1:7" x14ac:dyDescent="0.3">
      <c r="A15" s="32" t="s">
        <v>79</v>
      </c>
      <c r="B15" s="32" t="s">
        <v>92</v>
      </c>
      <c r="C15" s="31" t="s">
        <v>106</v>
      </c>
      <c r="D15" s="42" t="s">
        <v>213</v>
      </c>
      <c r="E15" s="2"/>
      <c r="F15" s="2"/>
      <c r="G15" s="2"/>
    </row>
    <row r="16" spans="1:7" x14ac:dyDescent="0.3">
      <c r="A16" s="32" t="s">
        <v>93</v>
      </c>
      <c r="B16" s="32" t="s">
        <v>200</v>
      </c>
      <c r="C16" s="31" t="s">
        <v>107</v>
      </c>
      <c r="D16" s="88" t="s">
        <v>109</v>
      </c>
      <c r="E16" s="88" t="s">
        <v>85</v>
      </c>
      <c r="F16" s="38" t="s">
        <v>86</v>
      </c>
      <c r="G16" s="37" t="s">
        <v>111</v>
      </c>
    </row>
    <row r="17" spans="1:7" x14ac:dyDescent="0.3">
      <c r="A17" s="32" t="s">
        <v>68</v>
      </c>
      <c r="B17" s="32" t="s">
        <v>85</v>
      </c>
      <c r="C17" s="31" t="s">
        <v>100</v>
      </c>
      <c r="D17" s="88"/>
      <c r="E17" s="88"/>
      <c r="F17" s="43" t="s">
        <v>201</v>
      </c>
      <c r="G17" s="43" t="s">
        <v>201</v>
      </c>
    </row>
    <row r="18" spans="1:7" x14ac:dyDescent="0.3">
      <c r="A18" s="32" t="s">
        <v>72</v>
      </c>
      <c r="B18" s="32" t="s">
        <v>86</v>
      </c>
      <c r="C18" s="31" t="s">
        <v>101</v>
      </c>
      <c r="D18" s="88"/>
      <c r="E18" s="88"/>
      <c r="F18" s="40" t="s">
        <v>87</v>
      </c>
      <c r="G18" s="41" t="s">
        <v>110</v>
      </c>
    </row>
    <row r="19" spans="1:7" x14ac:dyDescent="0.3">
      <c r="A19" s="32" t="s">
        <v>64</v>
      </c>
      <c r="B19" s="32" t="s">
        <v>87</v>
      </c>
      <c r="C19" s="31" t="s">
        <v>102</v>
      </c>
      <c r="D19" s="31"/>
      <c r="E19" s="31"/>
      <c r="F19" s="31"/>
      <c r="G19" s="31"/>
    </row>
    <row r="20" spans="1:7" x14ac:dyDescent="0.3">
      <c r="E20" s="34"/>
      <c r="F20" s="34"/>
      <c r="G20" s="34"/>
    </row>
    <row r="21" spans="1:7" x14ac:dyDescent="0.3">
      <c r="F21" s="34"/>
    </row>
    <row r="22" spans="1:7" x14ac:dyDescent="0.3">
      <c r="F22" s="34"/>
    </row>
  </sheetData>
  <mergeCells count="4">
    <mergeCell ref="D16:D18"/>
    <mergeCell ref="E16:E18"/>
    <mergeCell ref="E11:E13"/>
    <mergeCell ref="D11:D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dimension ref="A1:W6"/>
  <sheetViews>
    <sheetView zoomScale="90" zoomScaleNormal="90" workbookViewId="0">
      <selection activeCell="B15" sqref="B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172</v>
      </c>
    </row>
    <row r="2" spans="1:23" x14ac:dyDescent="0.3">
      <c r="A2">
        <v>1</v>
      </c>
      <c r="B2" t="s">
        <v>490</v>
      </c>
      <c r="C2" t="str">
        <f>AutoIncrement!D4</f>
        <v>SGTTAP-PKTTAP-OB2-01</v>
      </c>
      <c r="D2" t="s">
        <v>68</v>
      </c>
      <c r="E2" t="str">
        <f>AutoIncrement!D3</f>
        <v>OB2-01</v>
      </c>
      <c r="F2" t="str">
        <f>"CD-"&amp;E2</f>
        <v>CD-OB2-01</v>
      </c>
      <c r="G2" t="str">
        <f>"Payment-"&amp;E2</f>
        <v>Payment-OB2-01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Payment-OB2-01(By Invoice Date)</v>
      </c>
      <c r="N2" t="s">
        <v>165</v>
      </c>
      <c r="O2" t="s">
        <v>129</v>
      </c>
      <c r="P2" t="s">
        <v>72</v>
      </c>
      <c r="Q2" t="str">
        <f>'TC002.1'!A2&amp;"(" &amp; 'TC002.1'!A2 &amp; ")"</f>
        <v>SGDC2-PKDC1(SGDC2-PKDC1)</v>
      </c>
      <c r="R2" t="s">
        <v>168</v>
      </c>
      <c r="S2" t="s">
        <v>90</v>
      </c>
      <c r="T2" t="s">
        <v>89</v>
      </c>
      <c r="U2" t="s">
        <v>130</v>
      </c>
      <c r="V2" t="str">
        <f>'TC2-BU1 to Customer Contract'!X2</f>
        <v>CR-PK-CUS-POC-2310082</v>
      </c>
      <c r="W2" t="str">
        <f>"SP2toBU2-"&amp;E2</f>
        <v>SP2toBU2-OB2-01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dimension ref="A1:AC5"/>
  <sheetViews>
    <sheetView workbookViewId="0">
      <selection activeCell="K11" sqref="K1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2" t="s">
        <v>0</v>
      </c>
      <c r="B1" s="2" t="s">
        <v>267</v>
      </c>
      <c r="C1" s="2" t="s">
        <v>325</v>
      </c>
      <c r="D1" s="2" t="s">
        <v>313</v>
      </c>
      <c r="E1" s="2" t="s">
        <v>326</v>
      </c>
      <c r="F1" s="2" t="s">
        <v>132</v>
      </c>
      <c r="G1" s="2" t="s">
        <v>314</v>
      </c>
      <c r="H1" s="2" t="s">
        <v>315</v>
      </c>
      <c r="I1" s="2" t="s">
        <v>316</v>
      </c>
      <c r="J1" s="2" t="s">
        <v>317</v>
      </c>
      <c r="K1" s="2" t="s">
        <v>318</v>
      </c>
      <c r="L1" s="2" t="s">
        <v>328</v>
      </c>
      <c r="M1" s="2" t="s">
        <v>332</v>
      </c>
      <c r="N1" s="2" t="s">
        <v>336</v>
      </c>
      <c r="O1" s="2" t="s">
        <v>319</v>
      </c>
      <c r="P1" s="2" t="s">
        <v>338</v>
      </c>
      <c r="Q1" s="2" t="s">
        <v>339</v>
      </c>
      <c r="R1" s="2" t="s">
        <v>340</v>
      </c>
      <c r="S1" s="2" t="s">
        <v>337</v>
      </c>
      <c r="T1" s="2" t="s">
        <v>320</v>
      </c>
      <c r="U1" s="2" t="s">
        <v>341</v>
      </c>
      <c r="V1" s="2" t="s">
        <v>342</v>
      </c>
      <c r="W1" s="2" t="s">
        <v>343</v>
      </c>
      <c r="X1" s="2" t="s">
        <v>344</v>
      </c>
      <c r="Y1" s="2" t="s">
        <v>321</v>
      </c>
      <c r="Z1" s="2" t="s">
        <v>131</v>
      </c>
      <c r="AA1" s="2" t="s">
        <v>322</v>
      </c>
      <c r="AB1" s="2" t="s">
        <v>323</v>
      </c>
      <c r="AC1" s="2" t="s">
        <v>324</v>
      </c>
    </row>
    <row r="2" spans="1:29" x14ac:dyDescent="0.3">
      <c r="A2" s="2">
        <v>1</v>
      </c>
      <c r="B2" s="2" t="s">
        <v>93</v>
      </c>
      <c r="C2" s="2" t="str">
        <f ca="1">"o-CNTW-SUP-POC-"&amp;AutoIncrement!F3&amp;"-"&amp;TEXT(DATE(YEAR(TODAY()), MONTH(TODAY()), DAY(TODAY())), "yymm")&amp;"001"</f>
        <v>o-CNTW-SUP-POC-OS2-01-2310001</v>
      </c>
      <c r="D2" s="2" t="str">
        <f ca="1">TEXT(DATE(YEAR(TODAY()), MONTH(TODAY()), DAY(TODAY())), "dd MMM yyyy")</f>
        <v>31 Oct 2023</v>
      </c>
      <c r="E2" s="2" t="str">
        <f ca="1">"SP2-"&amp;AutoIncrement!F3&amp;"-"&amp;TEXT(DATE(YEAR(TODAY()), MONTH(TODAY()), DAY(TODAY())), "yymm")&amp;"001"</f>
        <v>SP2-OS2-01-2310001</v>
      </c>
      <c r="F2" s="20" t="s">
        <v>289</v>
      </c>
      <c r="G2" s="8" t="s">
        <v>29</v>
      </c>
      <c r="H2" s="63">
        <v>1620</v>
      </c>
      <c r="I2" s="20" t="s">
        <v>70</v>
      </c>
      <c r="J2" s="2" t="s">
        <v>327</v>
      </c>
      <c r="K2" s="64" t="s">
        <v>72</v>
      </c>
      <c r="L2" s="64" t="s">
        <v>90</v>
      </c>
      <c r="M2" s="8" t="s">
        <v>329</v>
      </c>
      <c r="N2" s="2" t="str">
        <f ca="1">"SP2-OP-"&amp;AutoIncrement!F3&amp;"-"&amp;TEXT(DATE(YEAR(TODAY()), MONTH(TODAY()), DAY(TODAY())), "yymm")&amp;"-01"</f>
        <v>SP2-OP-OS2-01-2310-01</v>
      </c>
      <c r="O2" s="8" t="s">
        <v>333</v>
      </c>
      <c r="P2" s="65"/>
      <c r="Q2" s="65"/>
      <c r="R2" s="65"/>
      <c r="S2" s="2" t="str">
        <f ca="1">"SP2-IP-"&amp;AutoIncrement!F3&amp;"-"&amp;TEXT(DATE(YEAR(TODAY()), MONTH(TODAY()), DAY(TODAY())), "yymm")&amp;"-01"</f>
        <v>SP2-IP-OS2-01-2310-01</v>
      </c>
      <c r="T2" s="66"/>
      <c r="U2" s="65"/>
      <c r="V2" s="65"/>
      <c r="W2" s="65"/>
      <c r="X2" s="64" t="str">
        <f ca="1">'TC20-Autogen SOPO'!H2</f>
        <v>sOS201-2310001</v>
      </c>
      <c r="Y2" s="64" t="s">
        <v>93</v>
      </c>
      <c r="Z2" s="64" t="s">
        <v>304</v>
      </c>
      <c r="AA2" s="64" t="s">
        <v>304</v>
      </c>
      <c r="AB2" s="22">
        <v>10</v>
      </c>
      <c r="AC2" s="63">
        <v>1620</v>
      </c>
    </row>
    <row r="3" spans="1:29" x14ac:dyDescent="0.3">
      <c r="A3" s="2">
        <v>2</v>
      </c>
      <c r="B3" s="2" t="s">
        <v>93</v>
      </c>
      <c r="C3" s="2" t="str">
        <f ca="1">"o-CNTW-SUP-POC-"&amp;AutoIncrement!F3&amp;"-"&amp;TEXT(DATE(YEAR(TODAY()), MONTH(TODAY()), DAY(TODAY())), "yymm")&amp;"001"</f>
        <v>o-CNTW-SUP-POC-OS2-01-2310001</v>
      </c>
      <c r="D3" s="2" t="str">
        <f ca="1">TEXT(DATE(YEAR(TODAY()), MONTH(TODAY()), DAY(TODAY())), "dd MMM yyyy")</f>
        <v>31 Oct 2023</v>
      </c>
      <c r="E3" s="2" t="str">
        <f ca="1">"SP2-"&amp;AutoIncrement!F3&amp;"-"&amp;TEXT(DATE(YEAR(TODAY()), MONTH(TODAY()), DAY(TODAY())), "yymm")&amp;"001"</f>
        <v>SP2-OS2-01-2310001</v>
      </c>
      <c r="F3" s="20" t="s">
        <v>290</v>
      </c>
      <c r="G3" s="8" t="s">
        <v>29</v>
      </c>
      <c r="H3" s="63">
        <v>1620</v>
      </c>
      <c r="I3" s="20" t="s">
        <v>70</v>
      </c>
      <c r="J3" s="2" t="s">
        <v>327</v>
      </c>
      <c r="K3" s="64" t="s">
        <v>72</v>
      </c>
      <c r="L3" s="64" t="s">
        <v>90</v>
      </c>
      <c r="M3" s="8" t="s">
        <v>437</v>
      </c>
      <c r="N3" s="2" t="str">
        <f ca="1">"SP2-OP-"&amp;AutoIncrement!F3&amp;"-"&amp;TEXT(DATE(YEAR(TODAY()), MONTH(TODAY()), DAY(TODAY())), "yymm")&amp;"-01"</f>
        <v>SP2-OP-OS2-01-2310-01</v>
      </c>
      <c r="O3" s="8" t="s">
        <v>334</v>
      </c>
      <c r="P3" s="65"/>
      <c r="Q3" s="65"/>
      <c r="R3" s="65"/>
      <c r="S3" s="2" t="str">
        <f ca="1">"SP2-IP-"&amp;AutoIncrement!F3&amp;"-"&amp;TEXT(DATE(YEAR(TODAY()), MONTH(TODAY()), DAY(TODAY())), "yymm")&amp;"-02"</f>
        <v>SP2-IP-OS2-01-2310-02</v>
      </c>
      <c r="T3" s="66">
        <v>10.000999999999999</v>
      </c>
      <c r="U3" s="66">
        <v>10.000999999999999</v>
      </c>
      <c r="V3" s="66">
        <v>10.000999999999999</v>
      </c>
      <c r="W3" s="66">
        <v>10.000999999999999</v>
      </c>
      <c r="X3" s="64" t="str">
        <f ca="1">'TC20-Autogen SOPO'!H2</f>
        <v>sOS201-2310001</v>
      </c>
      <c r="Y3" s="64" t="s">
        <v>93</v>
      </c>
      <c r="Z3" s="64" t="s">
        <v>305</v>
      </c>
      <c r="AA3" s="64" t="s">
        <v>305</v>
      </c>
      <c r="AB3" s="22">
        <v>10</v>
      </c>
      <c r="AC3" s="63">
        <v>1620</v>
      </c>
    </row>
    <row r="4" spans="1:29" x14ac:dyDescent="0.3">
      <c r="A4" s="2">
        <v>3</v>
      </c>
      <c r="B4" s="2" t="s">
        <v>93</v>
      </c>
      <c r="C4" s="2" t="str">
        <f ca="1">"o-CNTW-SUP-POC-"&amp;AutoIncrement!F3&amp;"-"&amp;TEXT(DATE(YEAR(TODAY()), MONTH(TODAY()), DAY(TODAY())), "yymm")&amp;"002"</f>
        <v>o-CNTW-SUP-POC-OS2-01-2310002</v>
      </c>
      <c r="D4" s="2" t="str">
        <f ca="1">TEXT(DATE(YEAR(TODAY()), MONTH(TODAY()), DAY(TODAY())), "dd MMM yyyy")</f>
        <v>31 Oct 2023</v>
      </c>
      <c r="F4" s="20" t="s">
        <v>293</v>
      </c>
      <c r="G4" s="8" t="s">
        <v>21</v>
      </c>
      <c r="H4" s="63">
        <v>500</v>
      </c>
      <c r="I4" s="20" t="s">
        <v>70</v>
      </c>
      <c r="J4" s="2" t="s">
        <v>327</v>
      </c>
      <c r="K4" s="64" t="s">
        <v>72</v>
      </c>
      <c r="L4" s="64" t="s">
        <v>90</v>
      </c>
      <c r="M4" s="8" t="s">
        <v>437</v>
      </c>
      <c r="N4" s="2" t="str">
        <f ca="1">"SP2-OP-"&amp;AutoIncrement!F3&amp;"-"&amp;TEXT(DATE(YEAR(TODAY()), MONTH(TODAY()), DAY(TODAY())), "yymm")&amp;"-01"</f>
        <v>SP2-OP-OS2-01-2310-01</v>
      </c>
      <c r="O4" s="8" t="s">
        <v>335</v>
      </c>
      <c r="P4" s="65">
        <v>100.001</v>
      </c>
      <c r="Q4" s="65">
        <v>100.001</v>
      </c>
      <c r="R4" s="65">
        <v>100.001</v>
      </c>
      <c r="T4" s="66"/>
      <c r="U4" s="66"/>
      <c r="V4" s="66"/>
      <c r="W4" s="66"/>
      <c r="X4" s="64" t="str">
        <f ca="1">'TC20-Autogen SOPO'!H2</f>
        <v>sOS201-2310001</v>
      </c>
      <c r="Y4" s="64" t="s">
        <v>93</v>
      </c>
      <c r="Z4" s="64" t="s">
        <v>306</v>
      </c>
      <c r="AA4" s="64" t="s">
        <v>306</v>
      </c>
      <c r="AB4" s="22">
        <v>5</v>
      </c>
      <c r="AC4" s="63">
        <v>800</v>
      </c>
    </row>
    <row r="5" spans="1:29" x14ac:dyDescent="0.3">
      <c r="A5" s="2">
        <v>4</v>
      </c>
      <c r="B5" s="2" t="s">
        <v>93</v>
      </c>
      <c r="C5" s="2" t="str">
        <f ca="1">"o-CNTW-SUP-POC-"&amp;AutoIncrement!F3&amp;"-"&amp;TEXT(DATE(YEAR(TODAY()), MONTH(TODAY()), DAY(TODAY())), "yymm")&amp;"002"</f>
        <v>o-CNTW-SUP-POC-OS2-01-2310002</v>
      </c>
      <c r="D5" s="2" t="str">
        <f ca="1">TEXT(DATE(YEAR(TODAY()), MONTH(TODAY()), DAY(TODAY())), "dd MMM yyyy")</f>
        <v>31 Oct 2023</v>
      </c>
      <c r="F5" s="20" t="s">
        <v>293</v>
      </c>
      <c r="G5" s="8" t="s">
        <v>21</v>
      </c>
      <c r="H5" s="63">
        <v>300</v>
      </c>
      <c r="I5" s="20" t="s">
        <v>70</v>
      </c>
      <c r="J5" s="2" t="s">
        <v>327</v>
      </c>
      <c r="K5" s="64" t="s">
        <v>72</v>
      </c>
      <c r="L5" s="64" t="s">
        <v>90</v>
      </c>
      <c r="M5" s="8" t="s">
        <v>438</v>
      </c>
      <c r="N5" s="2" t="str">
        <f ca="1">"SP2-OP-"&amp;AutoIncrement!F3&amp;"-"&amp;TEXT(DATE(YEAR(TODAY()), MONTH(TODAY()), DAY(TODAY())), "yymm")&amp;"-02"</f>
        <v>SP2-OP-OS2-01-2310-02</v>
      </c>
      <c r="O5" s="8" t="s">
        <v>333</v>
      </c>
      <c r="P5" s="65">
        <v>100.001</v>
      </c>
      <c r="Q5" s="65">
        <v>100.001</v>
      </c>
      <c r="R5" s="65">
        <v>100.001</v>
      </c>
      <c r="S5" s="2" t="str">
        <f ca="1">"SP2-IP-"&amp;AutoIncrement!F3&amp;"-"&amp;TEXT(DATE(YEAR(TODAY()), MONTH(TODAY()), DAY(TODAY())), "yymm")&amp;"-02"</f>
        <v>SP2-IP-OS2-01-2310-02</v>
      </c>
      <c r="T5" s="66">
        <v>10.000999999999999</v>
      </c>
      <c r="U5" s="66">
        <v>10.000999999999999</v>
      </c>
      <c r="V5" s="66">
        <v>10.000999999999999</v>
      </c>
      <c r="W5" s="66">
        <v>10.000999999999999</v>
      </c>
      <c r="X5" s="64" t="str">
        <f ca="1">'TC20-Autogen SOPO'!H2</f>
        <v>sOS201-2310001</v>
      </c>
      <c r="Y5" s="64" t="s">
        <v>93</v>
      </c>
      <c r="Z5" s="64" t="s">
        <v>306</v>
      </c>
      <c r="AA5" s="64" t="s">
        <v>306</v>
      </c>
      <c r="AB5" s="22">
        <v>5</v>
      </c>
      <c r="AC5" s="63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dimension ref="A1:B3"/>
  <sheetViews>
    <sheetView workbookViewId="0">
      <selection activeCell="K36" sqref="K3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'TC142-Sup2 Outbound Details'!C2</f>
        <v>o-CNTW-SUP-POC-OS2-01-2310001</v>
      </c>
      <c r="B2" t="s">
        <v>439</v>
      </c>
    </row>
    <row r="3" spans="1:2" x14ac:dyDescent="0.3">
      <c r="A3" t="str">
        <f ca="1">'TC142-Sup2 Outbound Details'!C4</f>
        <v>o-CNTW-SUP-POC-OS2-01-2310002</v>
      </c>
      <c r="B3" t="s">
        <v>440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dimension ref="A1:Z5"/>
  <sheetViews>
    <sheetView workbookViewId="0">
      <selection activeCell="B20" sqref="B2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SP2-OS2-01-2310001</v>
      </c>
      <c r="B2" s="8" t="str">
        <f>'TC142-Sup2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SP2-OS2-01-2310001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dimension ref="A1:Z5"/>
  <sheetViews>
    <sheetView workbookViewId="0">
      <selection activeCell="C2" sqref="C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SP2-OS2-01-2310001</v>
      </c>
      <c r="B2" s="8" t="str">
        <f>'TC142-Sup2 Outbound Details'!M2</f>
        <v>CAIU9500009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SP2-OS2-01-2310001</v>
      </c>
      <c r="B3" s="8" t="str">
        <f>'TC142-Sup2 Outbound Details'!M3</f>
        <v>ONEU1162511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366</v>
      </c>
      <c r="E5" s="58" t="s">
        <v>367</v>
      </c>
      <c r="F5" s="58" t="s">
        <v>367</v>
      </c>
      <c r="G5" s="58" t="s">
        <v>367</v>
      </c>
      <c r="H5" s="58" t="s">
        <v>367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dimension ref="A1:B3"/>
  <sheetViews>
    <sheetView workbookViewId="0">
      <selection activeCell="H29" sqref="H29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'TC142-OutboundNo'!B2</f>
        <v>o-CNTW-SUP-POC-231024001</v>
      </c>
      <c r="B2" t="s">
        <v>441</v>
      </c>
    </row>
    <row r="3" spans="1:2" x14ac:dyDescent="0.3">
      <c r="A3" t="str">
        <f>'TC142-OutboundNo'!B3</f>
        <v>o-CNTW-SUP-POC-231024002</v>
      </c>
      <c r="B3" t="s">
        <v>442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dimension ref="A1:I5"/>
  <sheetViews>
    <sheetView workbookViewId="0">
      <selection activeCell="I1" sqref="I1:I5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'TC142-Sup2 Outbound Details'!M4</f>
        <v>ONEU1162511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396</v>
      </c>
      <c r="F2" t="str">
        <f ca="1">TEXT(DATE(YEAR(TODAY()), MONTH(TODAY()), DAY(TODAY()+30)), "dd MMM yyyy")</f>
        <v>30 Oct 2023</v>
      </c>
      <c r="G2" t="s">
        <v>397</v>
      </c>
      <c r="H2" t="s">
        <v>398</v>
      </c>
      <c r="I2" t="s">
        <v>353</v>
      </c>
    </row>
    <row r="3" spans="1:9" x14ac:dyDescent="0.3">
      <c r="B3" t="str">
        <f>'TC142-Sup2 Outbound Details'!M5</f>
        <v>CNTW-SUP-C-230704001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399</v>
      </c>
      <c r="F3" t="str">
        <f ca="1">TEXT(DATE(YEAR(TODAY()), MONTH(TODAY()), DAY(TODAY()+30)), "dd MMM yyyy")</f>
        <v>30 Oct 2023</v>
      </c>
      <c r="G3" t="s">
        <v>400</v>
      </c>
      <c r="H3" t="s">
        <v>401</v>
      </c>
      <c r="I3" t="s">
        <v>353</v>
      </c>
    </row>
    <row r="4" spans="1:9" x14ac:dyDescent="0.3">
      <c r="A4" t="str">
        <f ca="1">'TC142-Sup2 Outbound Details'!E3</f>
        <v>SP2-OS2-01-2310001</v>
      </c>
      <c r="B4" t="str">
        <f>'TC142-Sup2 Outbound Details'!M3</f>
        <v>ONEU1162511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399</v>
      </c>
      <c r="F4" t="str">
        <f ca="1">TEXT(DATE(YEAR(TODAY()), MONTH(TODAY()), DAY(TODAY()+30)), "dd MMM yyyy")</f>
        <v>30 Oct 2023</v>
      </c>
      <c r="G4" t="s">
        <v>400</v>
      </c>
      <c r="H4" t="s">
        <v>401</v>
      </c>
      <c r="I4" t="s">
        <v>353</v>
      </c>
    </row>
    <row r="5" spans="1:9" x14ac:dyDescent="0.3">
      <c r="A5" t="str">
        <f ca="1">'TC142-Sup2 Outbound Details'!E2</f>
        <v>SP2-OS2-01-2310001</v>
      </c>
      <c r="B5" t="str">
        <f>'TC142-Sup2 Outbound Details'!M2</f>
        <v>CAIU9500009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399</v>
      </c>
      <c r="F5" t="str">
        <f ca="1">TEXT(DATE(YEAR(TODAY()), MONTH(TODAY()), DAY(TODAY()+30)), "dd MMM yyyy")</f>
        <v>30 Oct 2023</v>
      </c>
      <c r="G5" t="s">
        <v>400</v>
      </c>
      <c r="H5" t="s">
        <v>401</v>
      </c>
      <c r="I5" t="s">
        <v>353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dimension ref="A1:Z5"/>
  <sheetViews>
    <sheetView topLeftCell="D1" workbookViewId="0">
      <selection activeCell="G10" sqref="G10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SP2-OS2-01-2310001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366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SP2-OS2-01-2310001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366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366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366</v>
      </c>
      <c r="I5" s="58" t="s">
        <v>367</v>
      </c>
      <c r="J5" s="58" t="s">
        <v>367</v>
      </c>
      <c r="K5" s="58" t="s">
        <v>367</v>
      </c>
      <c r="L5" s="58" t="s">
        <v>367</v>
      </c>
      <c r="M5" s="58" t="s">
        <v>367</v>
      </c>
      <c r="N5" s="58" t="s">
        <v>367</v>
      </c>
      <c r="O5" s="58" t="s">
        <v>367</v>
      </c>
      <c r="P5" s="58" t="s">
        <v>367</v>
      </c>
      <c r="Q5" s="58" t="s">
        <v>367</v>
      </c>
      <c r="R5" s="58" t="s">
        <v>367</v>
      </c>
      <c r="S5" s="58" t="s">
        <v>367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dimension ref="A1:Z5"/>
  <sheetViews>
    <sheetView workbookViewId="0">
      <selection activeCell="D28" sqref="D28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2" t="str">
        <f ca="1">'TC142-Sup2 Outbound Details'!E2</f>
        <v>SP2-OS2-01-2310001</v>
      </c>
      <c r="B2" s="8" t="str">
        <f>'TC142-Sup2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2" t="str">
        <f ca="1">'TC142-Sup2 Outbound Details'!E3</f>
        <v>SP2-OS2-01-2310001</v>
      </c>
      <c r="B3" s="8" t="str">
        <f>'TC142-Sup2 Outbound Details'!M3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B4" s="2" t="str">
        <f>'TC142-Sup2 Outbound Details'!M4</f>
        <v>ONEU1162511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Details'!M5</f>
        <v>CNTW-SUP-C-230704001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dimension ref="A1:B5"/>
  <sheetViews>
    <sheetView workbookViewId="0">
      <selection activeCell="B15" sqref="B15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"i-SG-TTAP-DC-"&amp;AutoIncrement!F3&amp;"-"&amp;TEXT(DATE(YEAR(TODAY()), MONTH(TODAY()), DAY(TODAY())), "yymm")&amp;"001"</f>
        <v>i-SG-TTAP-DC-OS2-01-2310001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"i-SG-TTAP-DC-"&amp;AutoIncrement!F3&amp;"-"&amp;TEXT(DATE(YEAR(TODAY()), MONTH(TODAY()), DAY(TODAY())), "yymm")&amp;"001"</f>
        <v>i-SG-TTAP-DC-OS2-01-2310001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"i-SG-TTAP-DC-"&amp;AutoIncrement!F3&amp;"-"&amp;TEXT(DATE(YEAR(TODAY()), MONTH(TODAY()), DAY(TODAY())), "yymm")&amp;"001"</f>
        <v>i-SG-TTAP-DC-OS2-01-2310001</v>
      </c>
      <c r="B4" t="str">
        <f t="shared" ca="1" si="0"/>
        <v>31 Oct 2023</v>
      </c>
    </row>
    <row r="5" spans="1:2" x14ac:dyDescent="0.3">
      <c r="A5" t="str">
        <f ca="1">"i-SG-TTAP-DC-"&amp;AutoIncrement!F3&amp;"-"&amp;TEXT(DATE(YEAR(TODAY()), MONTH(TODAY()), DAY(TODAY())), "yymm")&amp;"002"</f>
        <v>i-SG-TTAP-DC-OS2-01-2310002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dimension ref="A1:R4"/>
  <sheetViews>
    <sheetView workbookViewId="0">
      <selection activeCell="I2" sqref="I2:J4"/>
    </sheetView>
  </sheetViews>
  <sheetFormatPr defaultRowHeight="14.4" x14ac:dyDescent="0.3"/>
  <cols>
    <col min="1" max="1" width="15.77734375" customWidth="1" collapsed="1"/>
    <col min="2" max="2" width="23" customWidth="1" collapsed="1"/>
    <col min="3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'TC4-Contract Parts Info'!A2</f>
        <v>CNTW-SUP-POC-s1-001</v>
      </c>
      <c r="D2" t="str">
        <f ca="1">'TC20-Autogen SOPO'!D2</f>
        <v>pOS201-2310001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174</v>
      </c>
      <c r="K2" t="s">
        <v>380</v>
      </c>
      <c r="L2" s="50">
        <v>1620</v>
      </c>
      <c r="M2">
        <v>0</v>
      </c>
      <c r="N2" s="50">
        <v>1620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'TC4-Contract Parts Info'!A3</f>
        <v>CNTW-SUP-POC-s1-002</v>
      </c>
      <c r="D3" t="str">
        <f ca="1">'TC20-Autogen SOPO'!D2</f>
        <v>pOS201-2310001</v>
      </c>
      <c r="E3" t="s">
        <v>69</v>
      </c>
      <c r="F3">
        <v>10</v>
      </c>
      <c r="G3">
        <v>10</v>
      </c>
      <c r="H3" s="50">
        <v>1620</v>
      </c>
      <c r="I3">
        <v>11</v>
      </c>
      <c r="J3" t="s">
        <v>174</v>
      </c>
      <c r="K3" t="s">
        <v>380</v>
      </c>
      <c r="L3" s="50">
        <v>1620</v>
      </c>
      <c r="M3">
        <v>0</v>
      </c>
      <c r="N3" s="50">
        <v>1620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'TC4-Contract Parts Info'!A4</f>
        <v>CNTW-SUP-POC-s1-005</v>
      </c>
      <c r="D4" t="str">
        <f ca="1">'TC20-Autogen SOPO'!D2</f>
        <v>pOS201-2310001</v>
      </c>
      <c r="E4" t="s">
        <v>69</v>
      </c>
      <c r="F4">
        <v>5</v>
      </c>
      <c r="G4">
        <v>10</v>
      </c>
      <c r="H4">
        <v>800</v>
      </c>
      <c r="I4">
        <v>1</v>
      </c>
      <c r="J4" t="s">
        <v>174</v>
      </c>
      <c r="K4" t="s">
        <v>380</v>
      </c>
      <c r="L4">
        <v>800</v>
      </c>
      <c r="M4">
        <v>200</v>
      </c>
      <c r="N4">
        <v>600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dimension ref="A1:X2"/>
  <sheetViews>
    <sheetView topLeftCell="N1" zoomScale="90" zoomScaleNormal="90" workbookViewId="0">
      <selection activeCell="R19" sqref="R19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113</v>
      </c>
      <c r="B2" s="4" t="str">
        <f>A2</f>
        <v>CNTW-SGDC2</v>
      </c>
      <c r="C2" s="4" t="s">
        <v>61</v>
      </c>
      <c r="D2" s="4" t="s">
        <v>70</v>
      </c>
      <c r="E2" s="4" t="s">
        <v>74</v>
      </c>
      <c r="F2" s="4" t="s">
        <v>71</v>
      </c>
      <c r="G2" s="4"/>
      <c r="H2" s="4"/>
      <c r="I2" s="5" t="s">
        <v>93</v>
      </c>
      <c r="J2" s="4" t="s">
        <v>72</v>
      </c>
      <c r="K2" s="1" t="s">
        <v>75</v>
      </c>
      <c r="L2" s="1" t="s">
        <v>73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dimension ref="A1:Q4"/>
  <sheetViews>
    <sheetView topLeftCell="D1" workbookViewId="0">
      <selection activeCell="N2" sqref="N2:Q4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SOPO'!C2</f>
        <v>sOB201-2310001</v>
      </c>
      <c r="E2" t="s">
        <v>93</v>
      </c>
      <c r="F2" t="s">
        <v>93</v>
      </c>
      <c r="G2">
        <v>10</v>
      </c>
      <c r="H2">
        <v>10</v>
      </c>
      <c r="I2" s="50">
        <v>1620</v>
      </c>
      <c r="J2">
        <v>10</v>
      </c>
      <c r="K2" t="s">
        <v>174</v>
      </c>
      <c r="L2" t="s">
        <v>380</v>
      </c>
      <c r="M2" s="50">
        <v>1620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SOPO'!C2</f>
        <v>sOB201-2310001</v>
      </c>
      <c r="E3" t="s">
        <v>93</v>
      </c>
      <c r="F3" t="s">
        <v>93</v>
      </c>
      <c r="G3">
        <v>10</v>
      </c>
      <c r="H3">
        <v>10</v>
      </c>
      <c r="I3" s="50">
        <v>1620</v>
      </c>
      <c r="J3">
        <v>11</v>
      </c>
      <c r="K3" t="s">
        <v>174</v>
      </c>
      <c r="L3" t="s">
        <v>380</v>
      </c>
      <c r="M3" s="50">
        <v>1620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SOPO'!C2</f>
        <v>sOB201-2310001</v>
      </c>
      <c r="E4" t="s">
        <v>93</v>
      </c>
      <c r="F4" t="s">
        <v>93</v>
      </c>
      <c r="G4">
        <v>5</v>
      </c>
      <c r="H4">
        <v>10</v>
      </c>
      <c r="I4">
        <v>800</v>
      </c>
      <c r="J4">
        <v>1</v>
      </c>
      <c r="K4" t="s">
        <v>174</v>
      </c>
      <c r="L4" t="s">
        <v>382</v>
      </c>
      <c r="M4">
        <v>800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dimension ref="A1:R4"/>
  <sheetViews>
    <sheetView workbookViewId="0">
      <selection activeCell="M25" sqref="M2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Info'!B2</f>
        <v>s1001</v>
      </c>
      <c r="B2" t="str">
        <f>'TC3-Contract Parts Info'!A2</f>
        <v>SG-TTAP-s1-001</v>
      </c>
      <c r="D2" t="str">
        <f ca="1">'TC20-Autogen SOPO'!B2</f>
        <v>pOB201-2310001</v>
      </c>
      <c r="E2" t="s">
        <v>69</v>
      </c>
      <c r="F2">
        <v>10</v>
      </c>
      <c r="G2">
        <v>10</v>
      </c>
      <c r="H2" s="50">
        <v>1620</v>
      </c>
      <c r="I2">
        <v>10</v>
      </c>
      <c r="J2" t="s">
        <v>165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</row>
    <row r="3" spans="1:18" x14ac:dyDescent="0.3">
      <c r="A3" t="str">
        <f>'TC2-Contract Parts Info'!B3</f>
        <v>s1002</v>
      </c>
      <c r="B3" t="str">
        <f>'TC3-Contract Parts Info'!A3</f>
        <v>SG-TTAP-s1-002</v>
      </c>
      <c r="D3" t="str">
        <f ca="1">'TC20-Autogen SOPO'!B2</f>
        <v>pOB201-2310001</v>
      </c>
      <c r="E3" t="s">
        <v>69</v>
      </c>
      <c r="F3">
        <v>10</v>
      </c>
      <c r="G3">
        <v>10</v>
      </c>
      <c r="H3" s="50">
        <v>1620</v>
      </c>
      <c r="I3">
        <v>10</v>
      </c>
      <c r="J3" t="s">
        <v>165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Info'!B6</f>
        <v>s1005</v>
      </c>
      <c r="B4" t="str">
        <f>'TC3-Contract Parts Info'!A4</f>
        <v>SG-TTAP-s1-005</v>
      </c>
      <c r="D4" t="str">
        <f ca="1">'TC20-Autogen SOPO'!B2</f>
        <v>pOB201-2310001</v>
      </c>
      <c r="E4" t="s">
        <v>69</v>
      </c>
      <c r="F4">
        <v>5</v>
      </c>
      <c r="G4">
        <v>10</v>
      </c>
      <c r="H4">
        <v>800</v>
      </c>
      <c r="I4">
        <v>10</v>
      </c>
      <c r="J4" t="s">
        <v>165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200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dimension ref="A1:Q4"/>
  <sheetViews>
    <sheetView workbookViewId="0">
      <selection activeCell="A5" sqref="A5:XFD5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Info'!B2</f>
        <v>s1001</v>
      </c>
      <c r="B2" t="str">
        <f>'TC2-Contract Parts Info'!C2</f>
        <v>PK-TTAP-s1-001</v>
      </c>
      <c r="D2" t="str">
        <f ca="1">'TC20-Autogen SOPO'!A2</f>
        <v>sOB101-2310001</v>
      </c>
      <c r="E2" t="s">
        <v>93</v>
      </c>
      <c r="F2" t="s">
        <v>72</v>
      </c>
      <c r="G2">
        <v>10</v>
      </c>
      <c r="H2">
        <v>10</v>
      </c>
      <c r="I2" s="50">
        <v>1620</v>
      </c>
      <c r="J2">
        <v>10</v>
      </c>
      <c r="K2" t="s">
        <v>165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</row>
    <row r="3" spans="1:17" x14ac:dyDescent="0.3">
      <c r="A3" t="str">
        <f>'TC2-Contract Parts Info'!B3</f>
        <v>s1002</v>
      </c>
      <c r="B3" t="str">
        <f>'TC2-Contract Parts Info'!C3</f>
        <v>PK-TTAP-s1-002</v>
      </c>
      <c r="D3" t="str">
        <f ca="1">'TC20-Autogen SOPO'!A2</f>
        <v>sOB101-2310001</v>
      </c>
      <c r="E3" t="s">
        <v>93</v>
      </c>
      <c r="F3" t="s">
        <v>72</v>
      </c>
      <c r="G3">
        <v>10</v>
      </c>
      <c r="H3">
        <v>10</v>
      </c>
      <c r="I3" s="50">
        <v>1620</v>
      </c>
      <c r="J3">
        <v>10</v>
      </c>
      <c r="K3" t="s">
        <v>165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Info'!B6</f>
        <v>s1005</v>
      </c>
      <c r="B4" t="str">
        <f>'TC2-Contract Parts Info'!C6</f>
        <v>PK-TTAP-s1-005</v>
      </c>
      <c r="D4" t="str">
        <f ca="1">'TC20-Autogen SOPO'!A2</f>
        <v>sOB101-2310001</v>
      </c>
      <c r="E4" t="s">
        <v>93</v>
      </c>
      <c r="F4" t="s">
        <v>72</v>
      </c>
      <c r="G4">
        <v>5</v>
      </c>
      <c r="H4">
        <v>10</v>
      </c>
      <c r="I4">
        <v>800</v>
      </c>
      <c r="J4">
        <v>10</v>
      </c>
      <c r="K4" t="s">
        <v>165</v>
      </c>
      <c r="L4" t="s">
        <v>382</v>
      </c>
      <c r="M4">
        <v>0</v>
      </c>
      <c r="N4">
        <v>600</v>
      </c>
      <c r="O4" t="s">
        <v>264</v>
      </c>
      <c r="P4">
        <v>200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dimension ref="A1:V7"/>
  <sheetViews>
    <sheetView topLeftCell="B1" workbookViewId="0">
      <selection activeCell="H5" sqref="H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451</v>
      </c>
      <c r="T1" t="s">
        <v>452</v>
      </c>
      <c r="U1" t="s">
        <v>453</v>
      </c>
      <c r="V1" t="s">
        <v>454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cOB101-2310001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cOB101-2310001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cOB101-2310001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cOB101-2310001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cOB101-2310001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0</v>
      </c>
      <c r="M6">
        <v>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cOB101-2310001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dimension ref="A1:AH5"/>
  <sheetViews>
    <sheetView topLeftCell="D1" workbookViewId="0">
      <selection activeCell="L11" sqref="L11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8" width="15.77734375" style="68" customWidth="1" collapsed="1"/>
    <col min="19" max="19" width="24.109375" style="68" customWidth="1" collapsed="1"/>
    <col min="20" max="23" width="15.77734375" style="68" customWidth="1" collapsed="1"/>
    <col min="24" max="24" width="22.5546875" style="68" customWidth="1" collapsed="1"/>
    <col min="25" max="30" width="15.77734375" style="68" customWidth="1" collapsed="1"/>
    <col min="31" max="31" width="21.109375" style="68" customWidth="1" collapsed="1"/>
    <col min="32" max="32" width="25.6640625" style="68" customWidth="1" collapsed="1"/>
    <col min="33" max="33" width="15.77734375" style="68" customWidth="1" collapsed="1"/>
    <col min="34" max="34" width="27.21875" style="68" customWidth="1" collapsed="1"/>
    <col min="35" max="16384" width="8.88671875" style="68" collapsed="1"/>
  </cols>
  <sheetData>
    <row r="1" spans="1:34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443</v>
      </c>
      <c r="N1" s="68" t="s">
        <v>392</v>
      </c>
      <c r="O1" s="68" t="s">
        <v>332</v>
      </c>
      <c r="P1" s="68" t="s">
        <v>445</v>
      </c>
      <c r="Q1" s="68" t="s">
        <v>446</v>
      </c>
      <c r="R1" s="68" t="s">
        <v>447</v>
      </c>
      <c r="S1" s="68" t="s">
        <v>336</v>
      </c>
      <c r="T1" s="68" t="s">
        <v>319</v>
      </c>
      <c r="U1" s="68" t="s">
        <v>338</v>
      </c>
      <c r="V1" s="68" t="s">
        <v>339</v>
      </c>
      <c r="W1" s="68" t="s">
        <v>340</v>
      </c>
      <c r="X1" s="68" t="s">
        <v>337</v>
      </c>
      <c r="Y1" s="68" t="s">
        <v>320</v>
      </c>
      <c r="Z1" s="68" t="s">
        <v>341</v>
      </c>
      <c r="AA1" s="68" t="s">
        <v>342</v>
      </c>
      <c r="AB1" s="68" t="s">
        <v>343</v>
      </c>
      <c r="AC1" s="68" t="s">
        <v>344</v>
      </c>
      <c r="AD1" s="68" t="s">
        <v>321</v>
      </c>
      <c r="AE1" s="68" t="s">
        <v>131</v>
      </c>
      <c r="AF1" s="68" t="s">
        <v>322</v>
      </c>
      <c r="AG1" s="68" t="s">
        <v>323</v>
      </c>
      <c r="AH1" s="68" t="s">
        <v>324</v>
      </c>
    </row>
    <row r="2" spans="1:34" x14ac:dyDescent="0.3">
      <c r="A2" s="68">
        <v>1</v>
      </c>
      <c r="B2" s="68" t="s">
        <v>72</v>
      </c>
      <c r="C2" s="68" t="str">
        <f ca="1">"o-SG-TTAP-DC-"&amp;AutoIncrement!F3&amp;"-"&amp;TEXT(DATE(YEAR(TODAY()), MONTH(TODAY()), DAY(TODAY())), "yymm")&amp;"001"</f>
        <v>o-SG-TTAP-DC-OS2-01-2310001</v>
      </c>
      <c r="D2" s="68" t="str">
        <f ca="1">TEXT(DATE(YEAR(TODAY()), MONTH(TODAY()), DAY(TODAY())), "dd MMM yyyy")</f>
        <v>31 Oct 2023</v>
      </c>
      <c r="E2" s="68" t="str">
        <f ca="1">"DC2-"&amp;AutoIncrement!F3&amp;"-"&amp;TEXT(DATE(YEAR(TODAY()), MONTH(TODAY()), DAY(TODAY())), "yymm")&amp;"001"</f>
        <v>DC2-OS2-01-2310001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68</v>
      </c>
      <c r="L2" s="68" t="s">
        <v>89</v>
      </c>
      <c r="M2" s="68" t="str">
        <f ca="1">TEXT(DATE(YEAR(TODAY()), MONTH(TODAY())+1, DAY(TODAY())), "dd MMM yyyy")</f>
        <v>01 Dec 2023</v>
      </c>
      <c r="N2" s="68" t="str">
        <f ca="1">TEXT(DATE(YEAR(TODAY()), MONTH(TODAY())+1, DAY(TODAY())+1), "dd MMM yyyy")</f>
        <v>02 Dec 2023</v>
      </c>
      <c r="O2" s="70" t="s">
        <v>444</v>
      </c>
      <c r="P2" s="67">
        <v>162</v>
      </c>
      <c r="Q2" s="71">
        <v>162</v>
      </c>
      <c r="R2" s="71">
        <v>162</v>
      </c>
      <c r="S2" s="68" t="str">
        <f ca="1">"DC2-OP-"&amp;AutoIncrement!F3&amp;"-"&amp;TEXT(DATE(YEAR(TODAY()), MONTH(TODAY()), DAY(TODAY())), "yymm")&amp;"-01"</f>
        <v>DC2-OP-OS2-01-2310-01</v>
      </c>
      <c r="T2" s="68" t="s">
        <v>448</v>
      </c>
      <c r="U2" s="67">
        <v>162</v>
      </c>
      <c r="V2" s="71">
        <v>162</v>
      </c>
      <c r="W2" s="71">
        <v>162</v>
      </c>
      <c r="X2" s="68" t="str">
        <f ca="1">"DC2-IP-"&amp;AutoIncrement!F3&amp;"-"&amp;TEXT(DATE(YEAR(TODAY()), MONTH(TODAY()), DAY(TODAY())), "yymm")&amp;"-01"</f>
        <v>DC2-IP-OS2-01-2310-01</v>
      </c>
      <c r="Y2" s="71" t="s">
        <v>449</v>
      </c>
      <c r="Z2" s="67">
        <v>162</v>
      </c>
      <c r="AA2" s="71">
        <v>162</v>
      </c>
      <c r="AB2" s="67">
        <v>162</v>
      </c>
      <c r="AC2" s="68" t="str">
        <f ca="1">'TC20-Autogen SOPO'!C2</f>
        <v>sOB201-2310001</v>
      </c>
      <c r="AD2" s="68" t="s">
        <v>90</v>
      </c>
      <c r="AE2" s="72" t="s">
        <v>301</v>
      </c>
      <c r="AF2" s="72" t="s">
        <v>301</v>
      </c>
      <c r="AG2" s="73">
        <v>10</v>
      </c>
      <c r="AH2" s="73">
        <v>1620</v>
      </c>
    </row>
    <row r="3" spans="1:34" x14ac:dyDescent="0.3">
      <c r="A3" s="68">
        <v>2</v>
      </c>
      <c r="B3" s="68" t="s">
        <v>72</v>
      </c>
      <c r="C3" s="68" t="str">
        <f ca="1">"o-SG-TTAP-DC-"&amp;AutoIncrement!F3&amp;"-"&amp;TEXT(DATE(YEAR(TODAY()), MONTH(TODAY()), DAY(TODAY())), "yymm")&amp;"001"</f>
        <v>o-SG-TTAP-DC-OS2-01-2310001</v>
      </c>
      <c r="D3" s="68" t="str">
        <f t="shared" ref="D3:D5" ca="1" si="0">TEXT(DATE(YEAR(TODAY()), MONTH(TODAY()), DAY(TODAY())), "dd MMM yyyy")</f>
        <v>31 Oct 2023</v>
      </c>
      <c r="E3" s="68" t="str">
        <f ca="1">"DC2-"&amp;AutoIncrement!F3&amp;"-"&amp;TEXT(DATE(YEAR(TODAY()), MONTH(TODAY()), DAY(TODAY())), "yymm")&amp;"001"</f>
        <v>DC2-OS2-01-2310001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68</v>
      </c>
      <c r="L3" s="68" t="s">
        <v>89</v>
      </c>
      <c r="M3" s="68" t="str">
        <f ca="1">TEXT(DATE(YEAR(TODAY()), MONTH(TODAY())+1, DAY(TODAY())), "dd MMM yyyy")</f>
        <v>01 Dec 2023</v>
      </c>
      <c r="N3" s="68" t="str">
        <f ca="1">TEXT(DATE(YEAR(TODAY()), MONTH(TODAY())+1, DAY(TODAY())+1), "dd MMM yyyy")</f>
        <v>02 Dec 2023</v>
      </c>
      <c r="O3" s="70" t="s">
        <v>437</v>
      </c>
      <c r="P3" s="67">
        <v>10.000999999999999</v>
      </c>
      <c r="Q3" s="71">
        <v>10.000999999999999</v>
      </c>
      <c r="R3" s="71">
        <v>10.000999999999999</v>
      </c>
      <c r="S3" s="68" t="str">
        <f ca="1">"DC2-OP-"&amp;AutoIncrement!F3&amp;"-"&amp;TEXT(DATE(YEAR(TODAY()), MONTH(TODAY()), DAY(TODAY())), "yymm")&amp;"-01"</f>
        <v>DC2-OP-OS2-01-2310-01</v>
      </c>
      <c r="T3" s="68" t="s">
        <v>448</v>
      </c>
      <c r="U3" s="67">
        <v>10.000999999999999</v>
      </c>
      <c r="V3" s="71">
        <v>10.000999999999999</v>
      </c>
      <c r="W3" s="71">
        <v>10.000999999999999</v>
      </c>
      <c r="X3" s="68" t="str">
        <f ca="1">"DC2-IP-"&amp;AutoIncrement!F3&amp;"-"&amp;TEXT(DATE(YEAR(TODAY()), MONTH(TODAY()), DAY(TODAY())), "yymm")&amp;"-02"</f>
        <v>DC2-IP-OS2-01-2310-02</v>
      </c>
      <c r="Y3" s="71" t="s">
        <v>450</v>
      </c>
      <c r="Z3" s="67">
        <v>10.000999999999999</v>
      </c>
      <c r="AA3" s="71">
        <v>10.000999999999999</v>
      </c>
      <c r="AB3" s="67">
        <v>10.000999999999999</v>
      </c>
      <c r="AC3" s="68" t="str">
        <f ca="1">'TC20-Autogen SOPO'!C2</f>
        <v>sOB201-2310001</v>
      </c>
      <c r="AD3" s="68" t="s">
        <v>90</v>
      </c>
      <c r="AE3" s="72" t="s">
        <v>302</v>
      </c>
      <c r="AF3" s="72" t="s">
        <v>302</v>
      </c>
      <c r="AG3" s="73">
        <v>10</v>
      </c>
      <c r="AH3" s="73">
        <v>1620</v>
      </c>
    </row>
    <row r="4" spans="1:34" x14ac:dyDescent="0.3">
      <c r="A4" s="68">
        <v>3</v>
      </c>
      <c r="B4" s="68" t="s">
        <v>72</v>
      </c>
      <c r="C4" s="68" t="str">
        <f ca="1">"o-SG-TTAP-DC-"&amp;AutoIncrement!F3&amp;"-"&amp;TEXT(DATE(YEAR(TODAY()), MONTH(TODAY()), DAY(TODAY())), "yymm")&amp;"001"</f>
        <v>o-SG-TTAP-DC-OS2-01-2310001</v>
      </c>
      <c r="D4" s="68" t="str">
        <f t="shared" ca="1" si="0"/>
        <v>31 Oct 2023</v>
      </c>
      <c r="E4" s="68" t="str">
        <f ca="1">"DC2-"&amp;AutoIncrement!F3&amp;"-"&amp;TEXT(DATE(YEAR(TODAY()), MONTH(TODAY()), DAY(TODAY())), "yymm")&amp;"001"</f>
        <v>DC2-OS2-01-2310001</v>
      </c>
      <c r="F4" s="68" t="s">
        <v>293</v>
      </c>
      <c r="G4" s="69" t="s">
        <v>21</v>
      </c>
      <c r="H4" s="67">
        <v>300</v>
      </c>
      <c r="I4" s="68" t="s">
        <v>70</v>
      </c>
      <c r="J4" s="68" t="s">
        <v>327</v>
      </c>
      <c r="K4" s="68" t="s">
        <v>68</v>
      </c>
      <c r="L4" s="68" t="s">
        <v>89</v>
      </c>
      <c r="M4" s="68" t="str">
        <f ca="1">TEXT(DATE(YEAR(TODAY()), MONTH(TODAY())+1, DAY(TODAY())), "dd MMM yyyy")</f>
        <v>01 Dec 2023</v>
      </c>
      <c r="N4" s="68" t="str">
        <f ca="1">TEXT(DATE(YEAR(TODAY()), MONTH(TODAY())+1, DAY(TODAY())+1), "dd MMM yyyy")</f>
        <v>02 Dec 2023</v>
      </c>
      <c r="O4" s="70" t="s">
        <v>438</v>
      </c>
      <c r="P4" s="67">
        <v>100.001</v>
      </c>
      <c r="Q4" s="71">
        <v>100.001</v>
      </c>
      <c r="R4" s="71">
        <v>100.001</v>
      </c>
      <c r="S4" s="68" t="str">
        <f ca="1">"DC2-OP-"&amp;AutoIncrement!F3&amp;"-"&amp;TEXT(DATE(YEAR(TODAY()), MONTH(TODAY()), DAY(TODAY())), "yymm")&amp;"-02"</f>
        <v>DC2-OP-OS2-01-2310-02</v>
      </c>
      <c r="T4" s="68" t="s">
        <v>334</v>
      </c>
      <c r="U4" s="67">
        <v>100.001</v>
      </c>
      <c r="V4" s="71">
        <v>100.001</v>
      </c>
      <c r="W4" s="71">
        <v>100.001</v>
      </c>
      <c r="X4" s="68" t="str">
        <f ca="1">"DC2-IP-"&amp;AutoIncrement!F3&amp;"-"&amp;TEXT(DATE(YEAR(TODAY()), MONTH(TODAY()), DAY(TODAY())), "yymm")&amp;"-02"</f>
        <v>DC2-IP-OS2-01-2310-02</v>
      </c>
      <c r="Y4" s="71" t="s">
        <v>450</v>
      </c>
      <c r="Z4" s="67">
        <v>10.000999999999999</v>
      </c>
      <c r="AA4" s="71">
        <v>10.000999999999999</v>
      </c>
      <c r="AB4" s="67">
        <v>10.000999999999999</v>
      </c>
      <c r="AC4" s="68" t="str">
        <f ca="1">'TC20-Autogen SOPO'!C2</f>
        <v>sOB201-2310001</v>
      </c>
      <c r="AD4" s="68" t="s">
        <v>90</v>
      </c>
      <c r="AE4" s="72" t="s">
        <v>303</v>
      </c>
      <c r="AF4" s="72" t="s">
        <v>303</v>
      </c>
      <c r="AG4" s="73">
        <v>5</v>
      </c>
      <c r="AH4" s="73">
        <v>800</v>
      </c>
    </row>
    <row r="5" spans="1:34" x14ac:dyDescent="0.3">
      <c r="A5" s="68">
        <v>4</v>
      </c>
      <c r="B5" s="68" t="s">
        <v>72</v>
      </c>
      <c r="C5" s="68" t="str">
        <f ca="1">"o-SG-TTAP-DC-"&amp;AutoIncrement!F3&amp;"-"&amp;TEXT(DATE(YEAR(TODAY()), MONTH(TODAY()), DAY(TODAY())), "yymm")&amp;"002"</f>
        <v>o-SG-TTAP-DC-OS2-01-2310002</v>
      </c>
      <c r="D5" s="68" t="str">
        <f t="shared" ca="1" si="0"/>
        <v>31 Oct 2023</v>
      </c>
      <c r="F5" s="68" t="s">
        <v>293</v>
      </c>
      <c r="G5" s="68" t="s">
        <v>21</v>
      </c>
      <c r="H5" s="67">
        <v>500</v>
      </c>
      <c r="I5" s="68" t="s">
        <v>70</v>
      </c>
      <c r="J5" s="68" t="s">
        <v>327</v>
      </c>
      <c r="K5" s="68" t="s">
        <v>68</v>
      </c>
      <c r="L5" s="68" t="s">
        <v>89</v>
      </c>
      <c r="M5" s="68" t="str">
        <f ca="1">TEXT(DATE(YEAR(TODAY()), MONTH(TODAY())+1, DAY(TODAY())), "dd MMM yyyy")</f>
        <v>01 Dec 2023</v>
      </c>
      <c r="N5" s="68" t="str">
        <f ca="1">TEXT(DATE(YEAR(TODAY()), MONTH(TODAY())+1, DAY(TODAY())+1), "dd MMM yyyy")</f>
        <v>02 Dec 2023</v>
      </c>
      <c r="O5" s="70" t="s">
        <v>437</v>
      </c>
      <c r="P5" s="67">
        <v>100.001</v>
      </c>
      <c r="Q5" s="71">
        <v>100.001</v>
      </c>
      <c r="R5" s="71">
        <v>100.001</v>
      </c>
      <c r="S5" s="68" t="str">
        <f ca="1">"DC2-OP-"&amp;AutoIncrement!F3&amp;"-"&amp;TEXT(DATE(YEAR(TODAY()), MONTH(TODAY()), DAY(TODAY())), "yymm")&amp;"-01"</f>
        <v>DC2-OP-OS2-01-2310-01</v>
      </c>
      <c r="T5" s="68" t="s">
        <v>335</v>
      </c>
      <c r="U5" s="67">
        <v>100.001</v>
      </c>
      <c r="V5" s="71">
        <v>100.001</v>
      </c>
      <c r="W5" s="71">
        <v>100.001</v>
      </c>
      <c r="Y5" s="71"/>
      <c r="Z5" s="67"/>
      <c r="AA5" s="71"/>
      <c r="AB5" s="67"/>
      <c r="AC5" s="68" t="str">
        <f ca="1">'TC20-Autogen SOPO'!C2</f>
        <v>sOB201-2310001</v>
      </c>
      <c r="AD5" s="68" t="s">
        <v>90</v>
      </c>
      <c r="AE5" s="72" t="s">
        <v>303</v>
      </c>
      <c r="AF5" s="72" t="s">
        <v>303</v>
      </c>
      <c r="AG5" s="73">
        <v>5</v>
      </c>
      <c r="AH5" s="73">
        <v>800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dimension ref="A1:B3"/>
  <sheetViews>
    <sheetView workbookViewId="0">
      <selection activeCell="E8" sqref="E8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'TC174-DC2 Outbound Details'!C4</f>
        <v>o-SG-TTAP-DC-OS2-01-2310001</v>
      </c>
      <c r="B2" t="s">
        <v>455</v>
      </c>
    </row>
    <row r="3" spans="1:2" x14ac:dyDescent="0.3">
      <c r="A3" t="str">
        <f ca="1">'TC174-DC2 Outbound Details'!C5</f>
        <v>o-SG-TTAP-DC-OS2-01-2310002</v>
      </c>
      <c r="B3" t="s">
        <v>456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dimension ref="A1:B3"/>
  <sheetViews>
    <sheetView workbookViewId="0">
      <selection activeCell="C14" sqref="C14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'TC174-OutboundNo'!B2</f>
        <v>o-SG-TTAP-DC-231030001</v>
      </c>
      <c r="B2" t="s">
        <v>457</v>
      </c>
    </row>
    <row r="3" spans="1:2" x14ac:dyDescent="0.3">
      <c r="A3" t="str">
        <f>'TC174-OutboundNo'!B3</f>
        <v>o-SG-TTAP-DC-231030002</v>
      </c>
      <c r="B3" t="s">
        <v>458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dimension ref="A1:Z8"/>
  <sheetViews>
    <sheetView workbookViewId="0">
      <selection activeCell="B16" sqref="B16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DC2-OS2-01-2310001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DC2-OS2-01-2310001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DC2-OS2-01-2310001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366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SP2-OS2-01-2310001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SP2-OS2-01-2310001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dimension ref="A1:B9"/>
  <sheetViews>
    <sheetView workbookViewId="0">
      <selection activeCell="B19" sqref="B19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"i-PK-CUS-DC-"&amp;AutoIncrement!F3&amp;"-"&amp;TEXT(DATE(YEAR(TODAY()), MONTH(TODAY()), DAY(TODAY())), "yymm")&amp;"003"</f>
        <v>i-PK-CUS-DC-OS2-01-2310003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"i-PK-CUS-DC-"&amp;AutoIncrement!F3&amp;"-"&amp;TEXT(DATE(YEAR(TODAY()), MONTH(TODAY()), DAY(TODAY())), "yymm")&amp;"004"</f>
        <v>i-PK-CUS-DC-OS2-01-2310004</v>
      </c>
      <c r="B3" t="str">
        <f t="shared" ref="B3:B9" ca="1" si="0">TEXT(DATE(YEAR(TODAY()), MONTH(TODAY()), DAY(TODAY())), "dd MMM yyyy")</f>
        <v>31 Oct 2023</v>
      </c>
    </row>
    <row r="4" spans="1:2" x14ac:dyDescent="0.3">
      <c r="A4" t="str">
        <f ca="1">"i-PK-CUS-DC-"&amp;AutoIncrement!F3&amp;"-"&amp;TEXT(DATE(YEAR(TODAY()), MONTH(TODAY()), DAY(TODAY())), "yymm")&amp;"005"</f>
        <v>i-PK-CUS-DC-OS2-01-2310005</v>
      </c>
      <c r="B4" t="str">
        <f t="shared" ca="1" si="0"/>
        <v>31 Oct 2023</v>
      </c>
    </row>
    <row r="5" spans="1:2" x14ac:dyDescent="0.3">
      <c r="A5" t="str">
        <f ca="1">"i-PK-CUS-DC-"&amp;AutoIncrement!F3&amp;"-"&amp;TEXT(DATE(YEAR(TODAY()), MONTH(TODAY()), DAY(TODAY())), "yymm")&amp;"005"</f>
        <v>i-PK-CUS-DC-OS2-01-2310005</v>
      </c>
      <c r="B5" t="str">
        <f t="shared" ca="1" si="0"/>
        <v>31 Oct 2023</v>
      </c>
    </row>
    <row r="6" spans="1:2" x14ac:dyDescent="0.3">
      <c r="A6" t="str">
        <f ca="1">"i-PK-CUS-DC-"&amp;AutoIncrement!F3&amp;"-"&amp;TEXT(DATE(YEAR(TODAY()), MONTH(TODAY()), DAY(TODAY())), "yymm")&amp;"001"</f>
        <v>i-PK-CUS-DC-OS2-01-2310001</v>
      </c>
      <c r="B6" t="str">
        <f t="shared" ca="1" si="0"/>
        <v>31 Oct 2023</v>
      </c>
    </row>
    <row r="7" spans="1:2" x14ac:dyDescent="0.3">
      <c r="A7" t="str">
        <f ca="1">"i-PK-CUS-DC-"&amp;AutoIncrement!F3&amp;"-"&amp;TEXT(DATE(YEAR(TODAY()), MONTH(TODAY()), DAY(TODAY())), "yymm")&amp;"001"</f>
        <v>i-PK-CUS-DC-OS2-01-2310001</v>
      </c>
      <c r="B7" t="str">
        <f t="shared" ca="1" si="0"/>
        <v>31 Oct 2023</v>
      </c>
    </row>
    <row r="8" spans="1:2" x14ac:dyDescent="0.3">
      <c r="A8" t="str">
        <f ca="1">"i-PK-CUS-DC-"&amp;AutoIncrement!F3&amp;"-"&amp;TEXT(DATE(YEAR(TODAY()), MONTH(TODAY()), DAY(TODAY())), "yymm")&amp;"001"</f>
        <v>i-PK-CUS-DC-OS2-01-2310001</v>
      </c>
      <c r="B8" t="str">
        <f t="shared" ca="1" si="0"/>
        <v>31 Oct 2023</v>
      </c>
    </row>
    <row r="9" spans="1:2" x14ac:dyDescent="0.3">
      <c r="A9" t="str">
        <f ca="1">"i-PK-CUS-DC-"&amp;AutoIncrement!F3&amp;"-"&amp;TEXT(DATE(YEAR(TODAY()), MONTH(TODAY()), DAY(TODAY())), "yymm")&amp;"002"</f>
        <v>i-PK-CUS-DC-OS2-01-2310002</v>
      </c>
      <c r="B9" t="str">
        <f t="shared" ca="1" si="0"/>
        <v>31 Oct 2023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dimension ref="A1:C5"/>
  <sheetViews>
    <sheetView workbookViewId="0">
      <selection activeCell="C3" sqref="C3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'TC174-DC2 Outbound Details'!E2</f>
        <v>DC2-OS2-01-2310001</v>
      </c>
      <c r="B2" t="str">
        <f>'TC174-DC2 Outbound Details'!O2</f>
        <v>CAJU9500009</v>
      </c>
      <c r="C2" t="s">
        <v>364</v>
      </c>
    </row>
    <row r="3" spans="1:3" x14ac:dyDescent="0.3">
      <c r="A3" t="str">
        <f ca="1">'TC174-DC2 Outbound Details'!E3</f>
        <v>DC2-OS2-01-2310001</v>
      </c>
      <c r="B3" t="str">
        <f>'TC174-DC2 Outbound Details'!O3</f>
        <v>ONEU1162511</v>
      </c>
      <c r="C3" t="s">
        <v>364</v>
      </c>
    </row>
    <row r="4" spans="1:3" x14ac:dyDescent="0.3">
      <c r="A4" t="str">
        <f ca="1">'TC174-DC2 Outbound Details'!E4</f>
        <v>DC2-OS2-01-2310001</v>
      </c>
      <c r="B4" t="str">
        <f>'TC174-DC2 Outbound Details'!O4</f>
        <v>CNTW-SUP-C-230704001</v>
      </c>
      <c r="C4" t="s">
        <v>364</v>
      </c>
    </row>
    <row r="5" spans="1:3" x14ac:dyDescent="0.3">
      <c r="B5" t="str">
        <f>'TC174-DC2 Outbound Details'!O5</f>
        <v>ONEU1162511</v>
      </c>
      <c r="C5" t="s">
        <v>364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dimension ref="A1:F4"/>
  <sheetViews>
    <sheetView zoomScale="90" zoomScaleNormal="90" workbookViewId="0">
      <selection activeCell="C12" sqref="C12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122</v>
      </c>
      <c r="F1" s="2" t="s">
        <v>145</v>
      </c>
    </row>
    <row r="2" spans="1:6" x14ac:dyDescent="0.3">
      <c r="A2" s="8" t="s">
        <v>304</v>
      </c>
      <c r="B2" s="8" t="s">
        <v>304</v>
      </c>
      <c r="C2" s="16" t="str">
        <f>AutoIncrement!F4</f>
        <v>CNTWSUP-SGTTAP-OS2-01</v>
      </c>
      <c r="D2" s="1" t="s">
        <v>29</v>
      </c>
      <c r="E2" s="1" t="s">
        <v>174</v>
      </c>
      <c r="F2" s="23">
        <v>9.01</v>
      </c>
    </row>
    <row r="3" spans="1:6" x14ac:dyDescent="0.3">
      <c r="A3" s="8" t="s">
        <v>305</v>
      </c>
      <c r="B3" s="8" t="s">
        <v>305</v>
      </c>
      <c r="C3" s="16" t="str">
        <f>AutoIncrement!F4</f>
        <v>CNTWSUP-SGTTAP-OS2-01</v>
      </c>
      <c r="D3" s="1" t="s">
        <v>29</v>
      </c>
      <c r="E3" s="1" t="s">
        <v>174</v>
      </c>
      <c r="F3" s="23">
        <v>10</v>
      </c>
    </row>
    <row r="4" spans="1:6" x14ac:dyDescent="0.3">
      <c r="A4" s="8" t="s">
        <v>306</v>
      </c>
      <c r="B4" s="8" t="s">
        <v>306</v>
      </c>
      <c r="C4" s="16" t="str">
        <f>AutoIncrement!F4</f>
        <v>CNTWSUP-SGTTAP-OS2-01</v>
      </c>
      <c r="D4" s="1" t="s">
        <v>21</v>
      </c>
      <c r="E4" s="1" t="s">
        <v>174</v>
      </c>
      <c r="F4" s="23">
        <v>10</v>
      </c>
    </row>
  </sheetData>
  <phoneticPr fontId="8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dimension ref="A1:Z8"/>
  <sheetViews>
    <sheetView topLeftCell="N7" workbookViewId="0">
      <selection activeCell="R21" sqref="R2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DC2-OS2-01-2310001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DC2-OS2-01-2310001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DC2-OS2-01-2310001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SP2-OS2-01-2310001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SP2-OS2-01-2310001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dimension ref="A1:V3"/>
  <sheetViews>
    <sheetView topLeftCell="J1" workbookViewId="0">
      <selection activeCell="M19" sqref="M1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SP1-OS2-01-2310001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SP1-OS2-01-2310002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dimension ref="A1:O2"/>
  <sheetViews>
    <sheetView workbookViewId="0">
      <selection activeCell="I2" sqref="I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SP1-OS2-01-2310001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dimension ref="A1:O2"/>
  <sheetViews>
    <sheetView workbookViewId="0">
      <selection activeCell="E43" sqref="E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SP1-OS2-01-2310001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dimension ref="A1:AK4"/>
  <sheetViews>
    <sheetView topLeftCell="A4" workbookViewId="0">
      <selection activeCell="D4" sqref="D4:AK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DC3-OS2-01-2310001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DC3-OS2-01-2310001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dimension ref="A1:AG9"/>
  <sheetViews>
    <sheetView workbookViewId="0">
      <selection activeCell="A6" sqref="A6:XFD6"/>
    </sheetView>
  </sheetViews>
  <sheetFormatPr defaultRowHeight="13.8" x14ac:dyDescent="0.3"/>
  <cols>
    <col min="1" max="1" width="4.33203125" style="68" customWidth="1" collapsed="1"/>
    <col min="2" max="2" width="15.77734375" style="68" customWidth="1" collapsed="1"/>
    <col min="3" max="3" width="31.109375" style="68" customWidth="1" collapsed="1"/>
    <col min="4" max="4" width="15.77734375" style="68" customWidth="1" collapsed="1"/>
    <col min="5" max="5" width="22.5546875" style="68" customWidth="1" collapsed="1"/>
    <col min="6" max="16" width="15.77734375" style="68" customWidth="1" collapsed="1"/>
    <col min="17" max="17" width="24.109375" style="68" customWidth="1" collapsed="1"/>
    <col min="18" max="21" width="15.77734375" style="68" customWidth="1" collapsed="1"/>
    <col min="22" max="22" width="22.5546875" style="68" customWidth="1" collapsed="1"/>
    <col min="23" max="28" width="15.77734375" style="68" customWidth="1" collapsed="1"/>
    <col min="29" max="29" width="21.109375" style="68" customWidth="1" collapsed="1"/>
    <col min="30" max="31" width="25.6640625" style="68" customWidth="1" collapsed="1"/>
    <col min="32" max="32" width="15.77734375" style="68" customWidth="1" collapsed="1"/>
    <col min="33" max="33" width="27.21875" style="68" customWidth="1" collapsed="1"/>
    <col min="34" max="16384" width="8.88671875" style="68" collapsed="1"/>
  </cols>
  <sheetData>
    <row r="1" spans="1:33" x14ac:dyDescent="0.3">
      <c r="A1" s="68" t="s">
        <v>0</v>
      </c>
      <c r="B1" s="68" t="s">
        <v>267</v>
      </c>
      <c r="C1" s="68" t="s">
        <v>325</v>
      </c>
      <c r="D1" s="68" t="s">
        <v>313</v>
      </c>
      <c r="E1" s="68" t="s">
        <v>326</v>
      </c>
      <c r="F1" s="68" t="s">
        <v>132</v>
      </c>
      <c r="G1" s="68" t="s">
        <v>314</v>
      </c>
      <c r="H1" s="68" t="s">
        <v>315</v>
      </c>
      <c r="I1" s="68" t="s">
        <v>316</v>
      </c>
      <c r="J1" s="68" t="s">
        <v>317</v>
      </c>
      <c r="K1" s="68" t="s">
        <v>318</v>
      </c>
      <c r="L1" s="68" t="s">
        <v>328</v>
      </c>
      <c r="M1" s="68" t="s">
        <v>332</v>
      </c>
      <c r="N1" s="68" t="s">
        <v>445</v>
      </c>
      <c r="O1" s="68" t="s">
        <v>446</v>
      </c>
      <c r="P1" s="68" t="s">
        <v>447</v>
      </c>
      <c r="Q1" s="68" t="s">
        <v>336</v>
      </c>
      <c r="R1" s="68" t="s">
        <v>319</v>
      </c>
      <c r="S1" s="68" t="s">
        <v>338</v>
      </c>
      <c r="T1" s="68" t="s">
        <v>339</v>
      </c>
      <c r="U1" s="68" t="s">
        <v>340</v>
      </c>
      <c r="V1" s="68" t="s">
        <v>337</v>
      </c>
      <c r="W1" s="68" t="s">
        <v>320</v>
      </c>
      <c r="X1" s="68" t="s">
        <v>341</v>
      </c>
      <c r="Y1" s="68" t="s">
        <v>342</v>
      </c>
      <c r="Z1" s="68" t="s">
        <v>343</v>
      </c>
      <c r="AA1" s="68" t="s">
        <v>344</v>
      </c>
      <c r="AB1" s="68" t="s">
        <v>321</v>
      </c>
      <c r="AC1" s="68" t="s">
        <v>131</v>
      </c>
      <c r="AD1" s="68" t="s">
        <v>322</v>
      </c>
      <c r="AE1" s="68" t="s">
        <v>462</v>
      </c>
      <c r="AF1" s="68" t="s">
        <v>323</v>
      </c>
      <c r="AG1" s="68" t="s">
        <v>324</v>
      </c>
    </row>
    <row r="2" spans="1:33" x14ac:dyDescent="0.3">
      <c r="A2" s="68">
        <v>1</v>
      </c>
      <c r="B2" s="68" t="s">
        <v>68</v>
      </c>
      <c r="C2" s="68" t="str">
        <f ca="1">"o-PK-CUS-DC-"&amp;AutoIncrement!F3&amp;"-"&amp;TEXT(DATE(YEAR(TODAY()), MONTH(TODAY()), DAY(TODAY())), "yymm")&amp;"001"</f>
        <v>o-PK-CUS-DC-OS2-01-2310001</v>
      </c>
      <c r="D2" s="68" t="str">
        <f ca="1">TEXT(DATE(YEAR(TODAY()), MONTH(TODAY()), DAY(TODAY())), "dd MMM yyyy")</f>
        <v>31 Oct 2023</v>
      </c>
      <c r="E2" s="68" t="str">
        <f ca="1">"DC1-"&amp;AutoIncrement!F3&amp;"-"&amp;TEXT(DATE(YEAR(TODAY()), MONTH(TODAY()), DAY(TODAY())), "yymm")&amp;"001"</f>
        <v>DC1-OS2-01-2310001</v>
      </c>
      <c r="F2" s="68" t="s">
        <v>289</v>
      </c>
      <c r="G2" s="69" t="s">
        <v>29</v>
      </c>
      <c r="H2" s="67">
        <v>1620</v>
      </c>
      <c r="I2" s="68" t="s">
        <v>70</v>
      </c>
      <c r="J2" s="68" t="s">
        <v>327</v>
      </c>
      <c r="K2" s="68" t="s">
        <v>69</v>
      </c>
      <c r="L2" s="68" t="s">
        <v>69</v>
      </c>
      <c r="M2" s="70" t="s">
        <v>444</v>
      </c>
      <c r="N2" s="67">
        <v>162</v>
      </c>
      <c r="O2" s="71">
        <v>162</v>
      </c>
      <c r="P2" s="71">
        <v>162</v>
      </c>
      <c r="Q2" s="68" t="str">
        <f ca="1">"DC1-OP-"&amp;AutoIncrement!F3&amp;"-"&amp;TEXT(DATE(YEAR(TODAY()), MONTH(TODAY()), DAY(TODAY())), "yymm")&amp;"-01"</f>
        <v>DC1-OP-OS2-01-2310-01</v>
      </c>
      <c r="R2" s="68" t="s">
        <v>333</v>
      </c>
      <c r="S2" s="67">
        <v>162</v>
      </c>
      <c r="T2" s="71">
        <v>162</v>
      </c>
      <c r="U2" s="71">
        <v>162</v>
      </c>
      <c r="V2" s="68" t="str">
        <f ca="1">"DC1-IP-"&amp;AutoIncrement!F3&amp;"-"&amp;TEXT(DATE(YEAR(TODAY()), MONTH(TODAY()), DAY(TODAY())), "yymm")&amp;"-01"</f>
        <v>DC1-IP-OS2-01-2310-01</v>
      </c>
      <c r="W2" s="71" t="s">
        <v>449</v>
      </c>
      <c r="X2" s="67">
        <v>162</v>
      </c>
      <c r="Y2" s="71">
        <v>162</v>
      </c>
      <c r="Z2" s="67">
        <v>162</v>
      </c>
      <c r="AA2" s="68" t="str">
        <f ca="1">'TC20-Autogen SOPO'!A2</f>
        <v>sOB101-2310001</v>
      </c>
      <c r="AB2" s="68" t="s">
        <v>89</v>
      </c>
      <c r="AC2" s="72" t="s">
        <v>295</v>
      </c>
      <c r="AD2" s="72" t="s">
        <v>295</v>
      </c>
      <c r="AE2" s="72" t="s">
        <v>19</v>
      </c>
      <c r="AF2" s="73">
        <v>10</v>
      </c>
      <c r="AG2" s="73">
        <v>1620</v>
      </c>
    </row>
    <row r="3" spans="1:33" x14ac:dyDescent="0.3">
      <c r="A3" s="68">
        <v>2</v>
      </c>
      <c r="B3" s="68" t="s">
        <v>68</v>
      </c>
      <c r="C3" s="68" t="str">
        <f ca="1">"o-PK-CUS-DC-"&amp;AutoIncrement!F3&amp;"-"&amp;TEXT(DATE(YEAR(TODAY()), MONTH(TODAY()), DAY(TODAY())), "yymm")&amp;"001"</f>
        <v>o-PK-CUS-DC-OS2-01-2310001</v>
      </c>
      <c r="D3" s="68" t="str">
        <f t="shared" ref="D3:D9" ca="1" si="0">TEXT(DATE(YEAR(TODAY()), MONTH(TODAY()), DAY(TODAY())), "dd MMM yyyy")</f>
        <v>31 Oct 2023</v>
      </c>
      <c r="E3" s="68" t="str">
        <f ca="1">"DC1-"&amp;AutoIncrement!F3&amp;"-"&amp;TEXT(DATE(YEAR(TODAY()), MONTH(TODAY()), DAY(TODAY())), "yymm")&amp;"001"</f>
        <v>DC1-OS2-01-2310001</v>
      </c>
      <c r="F3" s="68" t="s">
        <v>290</v>
      </c>
      <c r="G3" s="69" t="s">
        <v>29</v>
      </c>
      <c r="H3" s="67">
        <v>1620</v>
      </c>
      <c r="I3" s="68" t="s">
        <v>70</v>
      </c>
      <c r="J3" s="68" t="s">
        <v>327</v>
      </c>
      <c r="K3" s="68" t="s">
        <v>69</v>
      </c>
      <c r="L3" s="68" t="s">
        <v>69</v>
      </c>
      <c r="M3" s="70" t="s">
        <v>437</v>
      </c>
      <c r="N3" s="67">
        <v>10.000999999999999</v>
      </c>
      <c r="O3" s="71">
        <v>10.000999999999999</v>
      </c>
      <c r="P3" s="71">
        <v>10.000999999999999</v>
      </c>
      <c r="Q3" s="68" t="str">
        <f ca="1">"DC1-OP-"&amp;AutoIncrement!F3&amp;"-"&amp;TEXT(DATE(YEAR(TODAY()), MONTH(TODAY()), DAY(TODAY())), "yymm")&amp;"-01"</f>
        <v>DC1-OP-OS2-01-2310-01</v>
      </c>
      <c r="R3" s="68" t="s">
        <v>459</v>
      </c>
      <c r="S3" s="67">
        <v>10.000999999999999</v>
      </c>
      <c r="T3" s="71">
        <v>10.000999999999999</v>
      </c>
      <c r="U3" s="71">
        <v>10.000999999999999</v>
      </c>
      <c r="V3" s="68" t="str">
        <f ca="1">"DC1-IP-"&amp;AutoIncrement!F3&amp;"-"&amp;TEXT(DATE(YEAR(TODAY()), MONTH(TODAY()), DAY(TODAY())), "yymm")&amp;"-02"</f>
        <v>DC1-IP-OS2-01-2310-02</v>
      </c>
      <c r="W3" s="71" t="s">
        <v>450</v>
      </c>
      <c r="X3" s="67">
        <v>10.000999999999999</v>
      </c>
      <c r="Y3" s="71">
        <v>10.000999999999999</v>
      </c>
      <c r="Z3" s="67">
        <v>10.000999999999999</v>
      </c>
      <c r="AA3" s="68" t="str">
        <f ca="1">'TC20-Autogen SOPO'!A2</f>
        <v>sOB101-2310001</v>
      </c>
      <c r="AB3" s="68" t="s">
        <v>89</v>
      </c>
      <c r="AC3" s="72" t="s">
        <v>296</v>
      </c>
      <c r="AD3" s="72" t="s">
        <v>296</v>
      </c>
      <c r="AE3" s="72" t="s">
        <v>461</v>
      </c>
      <c r="AF3" s="73">
        <v>10</v>
      </c>
      <c r="AG3" s="73">
        <v>1620</v>
      </c>
    </row>
    <row r="4" spans="1:33" x14ac:dyDescent="0.3">
      <c r="A4" s="68">
        <v>3</v>
      </c>
      <c r="B4" s="68" t="s">
        <v>68</v>
      </c>
      <c r="C4" s="68" t="str">
        <f ca="1">"o-PK-CUS-DC-"&amp;AutoIncrement!F3&amp;"-"&amp;TEXT(DATE(YEAR(TODAY()), MONTH(TODAY()), DAY(TODAY())), "yymm")&amp;"001"</f>
        <v>o-PK-CUS-DC-OS2-01-2310001</v>
      </c>
      <c r="D4" s="68" t="str">
        <f t="shared" ca="1" si="0"/>
        <v>31 Oct 2023</v>
      </c>
      <c r="E4" s="68" t="str">
        <f ca="1">"DC1-"&amp;AutoIncrement!F3&amp;"-"&amp;TEXT(DATE(YEAR(TODAY()), MONTH(TODAY()), DAY(TODAY())), "yymm")&amp;"001"</f>
        <v>DC1-OS2-01-2310001</v>
      </c>
      <c r="F4" s="68" t="s">
        <v>293</v>
      </c>
      <c r="G4" s="69" t="s">
        <v>21</v>
      </c>
      <c r="H4" s="67">
        <v>500</v>
      </c>
      <c r="I4" s="68" t="s">
        <v>70</v>
      </c>
      <c r="J4" s="68" t="s">
        <v>327</v>
      </c>
      <c r="K4" s="68" t="s">
        <v>69</v>
      </c>
      <c r="L4" s="68" t="s">
        <v>69</v>
      </c>
      <c r="M4" s="70" t="s">
        <v>438</v>
      </c>
      <c r="N4" s="67">
        <v>100.001</v>
      </c>
      <c r="O4" s="71">
        <v>100.001</v>
      </c>
      <c r="P4" s="71">
        <v>100.001</v>
      </c>
      <c r="Q4" s="68" t="str">
        <f ca="1">"DC1-OP-"&amp;AutoIncrement!F3&amp;"-"&amp;TEXT(DATE(YEAR(TODAY()), MONTH(TODAY()), DAY(TODAY())), "yymm")&amp;"-02"</f>
        <v>DC1-OP-OS2-01-2310-02</v>
      </c>
      <c r="R4" s="68" t="s">
        <v>333</v>
      </c>
      <c r="S4" s="67">
        <v>100.001</v>
      </c>
      <c r="T4" s="71">
        <v>100.001</v>
      </c>
      <c r="U4" s="71">
        <v>100.001</v>
      </c>
      <c r="V4" s="68" t="str">
        <f ca="1">"DC1-IP-"&amp;AutoIncrement!F3&amp;"-"&amp;TEXT(DATE(YEAR(TODAY()), MONTH(TODAY()), DAY(TODAY())), "yymm")&amp;"-02"</f>
        <v>DC1-IP-OS2-01-2310-02</v>
      </c>
      <c r="W4" s="71" t="s">
        <v>450</v>
      </c>
      <c r="X4" s="67">
        <v>10.000999999999999</v>
      </c>
      <c r="Y4" s="71">
        <v>10.000999999999999</v>
      </c>
      <c r="Z4" s="67">
        <v>10.000999999999999</v>
      </c>
      <c r="AA4" s="68" t="str">
        <f ca="1">'TC20-Autogen SOPO'!A2</f>
        <v>sOB101-2310001</v>
      </c>
      <c r="AB4" s="68" t="s">
        <v>89</v>
      </c>
      <c r="AC4" s="72" t="s">
        <v>299</v>
      </c>
      <c r="AD4" s="72" t="s">
        <v>299</v>
      </c>
      <c r="AE4" s="72" t="s">
        <v>27</v>
      </c>
      <c r="AF4" s="73">
        <v>5</v>
      </c>
      <c r="AG4" s="73">
        <v>600</v>
      </c>
    </row>
    <row r="5" spans="1:33" x14ac:dyDescent="0.3">
      <c r="A5" s="68">
        <v>4</v>
      </c>
      <c r="B5" s="68" t="s">
        <v>68</v>
      </c>
      <c r="C5" s="68" t="str">
        <f ca="1">"o-PK-CUS-DC-"&amp;AutoIncrement!F3&amp;"-"&amp;TEXT(DATE(YEAR(TODAY()), MONTH(TODAY()), DAY(TODAY())), "yymm")&amp;"002"</f>
        <v>o-PK-CUS-DC-OS2-01-2310002</v>
      </c>
      <c r="D5" s="68" t="str">
        <f t="shared" ca="1" si="0"/>
        <v>31 Oct 2023</v>
      </c>
      <c r="F5" s="68" t="s">
        <v>293</v>
      </c>
      <c r="G5" s="68" t="s">
        <v>21</v>
      </c>
      <c r="H5" s="67">
        <v>300</v>
      </c>
      <c r="I5" s="68" t="s">
        <v>70</v>
      </c>
      <c r="J5" s="68" t="s">
        <v>327</v>
      </c>
      <c r="K5" s="68" t="s">
        <v>69</v>
      </c>
      <c r="L5" s="68" t="s">
        <v>69</v>
      </c>
      <c r="M5" s="70" t="s">
        <v>437</v>
      </c>
      <c r="N5" s="67">
        <v>100.001</v>
      </c>
      <c r="O5" s="71">
        <v>100.001</v>
      </c>
      <c r="P5" s="71">
        <v>100.001</v>
      </c>
      <c r="Q5" s="68" t="str">
        <f ca="1">"DC1-OP-"&amp;AutoIncrement!F3&amp;"-"&amp;TEXT(DATE(YEAR(TODAY()), MONTH(TODAY()), DAY(TODAY())), "yymm")&amp;"-01"</f>
        <v>DC1-OP-OS2-01-2310-01</v>
      </c>
      <c r="R5" s="68" t="s">
        <v>460</v>
      </c>
      <c r="S5" s="67">
        <v>100.001</v>
      </c>
      <c r="T5" s="71">
        <v>100.001</v>
      </c>
      <c r="U5" s="71">
        <v>100.001</v>
      </c>
      <c r="W5" s="71" t="s">
        <v>449</v>
      </c>
      <c r="X5" s="67"/>
      <c r="Y5" s="71"/>
      <c r="Z5" s="67"/>
      <c r="AA5" s="68" t="str">
        <f ca="1">'TC20-Autogen SOPO'!A2</f>
        <v>sOB101-2310001</v>
      </c>
      <c r="AB5" s="68" t="s">
        <v>89</v>
      </c>
      <c r="AC5" s="72" t="s">
        <v>299</v>
      </c>
      <c r="AD5" s="72" t="s">
        <v>299</v>
      </c>
      <c r="AE5" s="72" t="s">
        <v>27</v>
      </c>
      <c r="AF5" s="73">
        <v>5</v>
      </c>
      <c r="AG5" s="73">
        <v>600</v>
      </c>
    </row>
    <row r="6" spans="1:33" x14ac:dyDescent="0.3">
      <c r="A6" s="68">
        <v>5</v>
      </c>
      <c r="B6" s="68" t="s">
        <v>68</v>
      </c>
      <c r="C6" s="68" t="str">
        <f ca="1">"o-PK-CUS-DC-"&amp;AutoIncrement!F3&amp;"-"&amp;TEXT(DATE(YEAR(TODAY()), MONTH(TODAY()), DAY(TODAY())), "yymm")&amp;"003"</f>
        <v>o-PK-CUS-DC-OS2-01-2310003</v>
      </c>
      <c r="D6" s="68" t="str">
        <f t="shared" ca="1" si="0"/>
        <v>31 Oct 2023</v>
      </c>
      <c r="E6" s="68" t="str">
        <f ca="1">"DC1-"&amp;AutoIncrement!F3&amp;"-"&amp;TEXT(DATE(YEAR(TODAY()), MONTH(TODAY()), DAY(TODAY())), "yymm")&amp;"003"</f>
        <v>DC1-OS2-01-2310003</v>
      </c>
      <c r="F6" s="68" t="s">
        <v>291</v>
      </c>
      <c r="G6" s="68" t="s">
        <v>21</v>
      </c>
      <c r="H6" s="68">
        <v>660</v>
      </c>
      <c r="I6" s="68" t="s">
        <v>70</v>
      </c>
      <c r="J6" s="68" t="s">
        <v>327</v>
      </c>
      <c r="K6" s="68" t="s">
        <v>69</v>
      </c>
      <c r="L6" s="68" t="s">
        <v>69</v>
      </c>
      <c r="M6" s="68" t="s">
        <v>407</v>
      </c>
      <c r="N6" s="68">
        <v>100.001</v>
      </c>
      <c r="O6" s="68">
        <v>100.001</v>
      </c>
      <c r="P6" s="68">
        <v>100.001</v>
      </c>
      <c r="Q6" s="68" t="str">
        <f ca="1">"DC1-OP-"&amp;AutoIncrement!F3&amp;"-"&amp;TEXT(DATE(YEAR(TODAY()), MONTH(TODAY()), DAY(TODAY())), "yymm")&amp;"-01"</f>
        <v>DC1-OP-OS2-01-2310-01</v>
      </c>
      <c r="R6" s="68" t="s">
        <v>335</v>
      </c>
      <c r="S6" s="68">
        <v>100.001</v>
      </c>
      <c r="T6" s="68">
        <v>100.001</v>
      </c>
      <c r="U6" s="68">
        <v>100.001</v>
      </c>
      <c r="W6" s="68" t="s">
        <v>450</v>
      </c>
      <c r="X6" s="68">
        <v>10.000999999999999</v>
      </c>
      <c r="Y6" s="68">
        <v>10.000999999999999</v>
      </c>
      <c r="Z6" s="68">
        <v>10.000999999999999</v>
      </c>
      <c r="AA6" s="68" t="str">
        <f ca="1">'TC47-Autogen OrderNo Spot'!B2</f>
        <v>sOB101-2310002</v>
      </c>
      <c r="AB6" s="68" t="s">
        <v>89</v>
      </c>
      <c r="AC6" s="68" t="s">
        <v>297</v>
      </c>
      <c r="AD6" s="68" t="s">
        <v>297</v>
      </c>
      <c r="AE6" s="68" t="s">
        <v>23</v>
      </c>
      <c r="AF6" s="68">
        <v>5</v>
      </c>
      <c r="AG6" s="68">
        <v>660</v>
      </c>
    </row>
    <row r="7" spans="1:33" x14ac:dyDescent="0.3">
      <c r="A7" s="68">
        <v>6</v>
      </c>
      <c r="B7" s="68" t="s">
        <v>68</v>
      </c>
      <c r="C7" s="68" t="str">
        <f ca="1">"o-PK-CUS-DC-"&amp;AutoIncrement!F3&amp;"-"&amp;TEXT(DATE(YEAR(TODAY()), MONTH(TODAY()), DAY(TODAY())), "yymm")&amp;"004"</f>
        <v>o-PK-CUS-DC-OS2-01-2310004</v>
      </c>
      <c r="D7" s="68" t="str">
        <f t="shared" ca="1" si="0"/>
        <v>31 Oct 2023</v>
      </c>
      <c r="E7" s="68" t="str">
        <f ca="1">"DC1-"&amp;AutoIncrement!F3&amp;"-"&amp;TEXT(DATE(YEAR(TODAY()), MONTH(TODAY()), DAY(TODAY())), "yymm")&amp;"004"</f>
        <v>DC1-OS2-01-2310004</v>
      </c>
      <c r="F7" s="68" t="s">
        <v>292</v>
      </c>
      <c r="G7" s="68" t="s">
        <v>21</v>
      </c>
      <c r="H7" s="68">
        <v>660</v>
      </c>
      <c r="I7" s="68" t="s">
        <v>70</v>
      </c>
      <c r="J7" s="68" t="s">
        <v>327</v>
      </c>
      <c r="K7" s="68" t="s">
        <v>69</v>
      </c>
      <c r="L7" s="68" t="s">
        <v>69</v>
      </c>
      <c r="M7" s="68" t="s">
        <v>329</v>
      </c>
      <c r="N7" s="68">
        <v>10.000999999999999</v>
      </c>
      <c r="O7" s="68">
        <v>10.000999999999999</v>
      </c>
      <c r="P7" s="68">
        <v>10.000999999999999</v>
      </c>
      <c r="Q7" s="68" t="str">
        <f ca="1">"DC1-OP-"&amp;AutoIncrement!F3&amp;"-"&amp;TEXT(DATE(YEAR(TODAY()), MONTH(TODAY()), DAY(TODAY())), "yymm")&amp;"-01"</f>
        <v>DC1-OP-OS2-01-2310-01</v>
      </c>
      <c r="R7" s="68" t="s">
        <v>334</v>
      </c>
      <c r="S7" s="68">
        <v>10.000999999999999</v>
      </c>
      <c r="T7" s="68">
        <v>10.000999999999999</v>
      </c>
      <c r="U7" s="68">
        <v>10.000999999999999</v>
      </c>
      <c r="V7" s="68" t="str">
        <f ca="1">"DC1-IP-"&amp;AutoIncrement!F3&amp;"-"&amp;TEXT(DATE(YEAR(TODAY()), MONTH(TODAY()), DAY(TODAY())), "yymm")&amp;"-01"</f>
        <v>DC1-IP-OS2-01-2310-01</v>
      </c>
      <c r="W7" s="68" t="s">
        <v>450</v>
      </c>
      <c r="X7" s="68">
        <v>10.000999999999999</v>
      </c>
      <c r="Y7" s="68">
        <v>10.000999999999999</v>
      </c>
      <c r="Z7" s="68">
        <v>10.000999999999999</v>
      </c>
      <c r="AA7" s="68" t="str">
        <f ca="1">'TC47-Autogen OrderNo Spot'!B2</f>
        <v>sOB101-2310002</v>
      </c>
      <c r="AB7" s="68" t="s">
        <v>89</v>
      </c>
      <c r="AC7" s="68" t="s">
        <v>298</v>
      </c>
      <c r="AD7" s="68" t="s">
        <v>298</v>
      </c>
      <c r="AE7" s="68" t="s">
        <v>25</v>
      </c>
      <c r="AF7" s="68">
        <v>5</v>
      </c>
      <c r="AG7" s="68">
        <v>660</v>
      </c>
    </row>
    <row r="8" spans="1:33" x14ac:dyDescent="0.3">
      <c r="A8" s="68">
        <v>7</v>
      </c>
      <c r="B8" s="68" t="s">
        <v>68</v>
      </c>
      <c r="C8" s="68" t="str">
        <f ca="1">"o-PK-CUS-DC-"&amp;AutoIncrement!F3&amp;"-"&amp;TEXT(DATE(YEAR(TODAY()), MONTH(TODAY()), DAY(TODAY())), "yymm")&amp;"005"</f>
        <v>o-PK-CUS-DC-OS2-01-2310005</v>
      </c>
      <c r="D8" s="68" t="str">
        <f t="shared" ca="1" si="0"/>
        <v>31 Oct 2023</v>
      </c>
      <c r="E8" s="68" t="str">
        <f ca="1">"DC1-"&amp;AutoIncrement!F3&amp;"-"&amp;TEXT(DATE(YEAR(TODAY()), MONTH(TODAY()), DAY(TODAY())), "yymm")&amp;"005"</f>
        <v>DC1-OS2-01-2310005</v>
      </c>
      <c r="F8" s="68" t="s">
        <v>294</v>
      </c>
      <c r="G8" s="68" t="s">
        <v>21</v>
      </c>
      <c r="H8" s="68">
        <v>330</v>
      </c>
      <c r="I8" s="68" t="s">
        <v>70</v>
      </c>
      <c r="J8" s="68" t="s">
        <v>327</v>
      </c>
      <c r="K8" s="68" t="s">
        <v>69</v>
      </c>
      <c r="L8" s="68" t="s">
        <v>69</v>
      </c>
      <c r="M8" s="68" t="s">
        <v>407</v>
      </c>
      <c r="N8" s="68">
        <v>100.001</v>
      </c>
      <c r="O8" s="68">
        <v>100.001</v>
      </c>
      <c r="P8" s="68">
        <v>100.001</v>
      </c>
      <c r="Q8" s="68" t="str">
        <f ca="1">"DC1-OP-"&amp;AutoIncrement!F3&amp;"-"&amp;TEXT(DATE(YEAR(TODAY()), MONTH(TODAY()), DAY(TODAY())), "yymm")&amp;"-02"</f>
        <v>DC1-OP-OS2-01-2310-02</v>
      </c>
      <c r="R8" s="68" t="s">
        <v>335</v>
      </c>
      <c r="S8" s="68">
        <v>100.001</v>
      </c>
      <c r="T8" s="68">
        <v>100.001</v>
      </c>
      <c r="U8" s="68">
        <v>100.001</v>
      </c>
      <c r="V8" s="68" t="str">
        <f ca="1">"DC1-IP-"&amp;AutoIncrement!F3&amp;"-"&amp;TEXT(DATE(YEAR(TODAY()), MONTH(TODAY()), DAY(TODAY())), "yymm")&amp;"-02"</f>
        <v>DC1-IP-OS2-01-2310-02</v>
      </c>
      <c r="W8" s="68" t="s">
        <v>450</v>
      </c>
      <c r="X8" s="68">
        <v>10.000999999999999</v>
      </c>
      <c r="Y8" s="68">
        <v>10.000999999999999</v>
      </c>
      <c r="Z8" s="68">
        <v>10.000999999999999</v>
      </c>
      <c r="AA8" s="68" t="str">
        <f ca="1">'TC47-Autogen OrderNo Spot'!B2</f>
        <v>sOB101-2310002</v>
      </c>
      <c r="AB8" s="68" t="s">
        <v>89</v>
      </c>
      <c r="AC8" s="68" t="s">
        <v>300</v>
      </c>
      <c r="AD8" s="68" t="s">
        <v>300</v>
      </c>
      <c r="AE8" s="68" t="s">
        <v>34</v>
      </c>
      <c r="AF8" s="68">
        <v>5</v>
      </c>
      <c r="AG8" s="68">
        <v>660</v>
      </c>
    </row>
    <row r="9" spans="1:33" x14ac:dyDescent="0.3">
      <c r="A9" s="68">
        <v>8</v>
      </c>
      <c r="B9" s="68" t="s">
        <v>68</v>
      </c>
      <c r="C9" s="68" t="str">
        <f ca="1">"o-PK-CUS-DC-"&amp;AutoIncrement!F3&amp;"-"&amp;TEXT(DATE(YEAR(TODAY()), MONTH(TODAY()), DAY(TODAY())), "yymm")&amp;"006"</f>
        <v>o-PK-CUS-DC-OS2-01-2310006</v>
      </c>
      <c r="D9" s="68" t="str">
        <f t="shared" ca="1" si="0"/>
        <v>31 Oct 2023</v>
      </c>
      <c r="E9" s="68" t="str">
        <f ca="1">"DC1-"&amp;AutoIncrement!F3&amp;"-"&amp;TEXT(DATE(YEAR(TODAY()), MONTH(TODAY()), DAY(TODAY())), "yymm")&amp;"005"</f>
        <v>DC1-OS2-01-2310005</v>
      </c>
      <c r="F9" s="68" t="s">
        <v>294</v>
      </c>
      <c r="G9" s="68" t="s">
        <v>21</v>
      </c>
      <c r="H9" s="68">
        <v>330</v>
      </c>
      <c r="I9" s="68" t="s">
        <v>70</v>
      </c>
      <c r="J9" s="68" t="s">
        <v>327</v>
      </c>
      <c r="K9" s="68" t="s">
        <v>69</v>
      </c>
      <c r="L9" s="68" t="s">
        <v>69</v>
      </c>
      <c r="M9" s="68" t="s">
        <v>407</v>
      </c>
      <c r="N9" s="68">
        <v>100.001</v>
      </c>
      <c r="O9" s="68">
        <v>100.001</v>
      </c>
      <c r="P9" s="68">
        <v>100.001</v>
      </c>
      <c r="Q9" s="68" t="str">
        <f ca="1">"DC1-OP-"&amp;AutoIncrement!F3&amp;"-"&amp;TEXT(DATE(YEAR(TODAY()), MONTH(TODAY()), DAY(TODAY())), "yymm")&amp;"-02"</f>
        <v>DC1-OP-OS2-01-2310-02</v>
      </c>
      <c r="R9" s="68" t="s">
        <v>335</v>
      </c>
      <c r="S9" s="68">
        <v>100.001</v>
      </c>
      <c r="T9" s="68">
        <v>100.001</v>
      </c>
      <c r="U9" s="68">
        <v>100.001</v>
      </c>
      <c r="V9" s="68" t="str">
        <f ca="1">"DC1-IP-"&amp;AutoIncrement!F3&amp;"-"&amp;TEXT(DATE(YEAR(TODAY()), MONTH(TODAY()), DAY(TODAY())), "yymm")&amp;"-02"</f>
        <v>DC1-IP-OS2-01-2310-02</v>
      </c>
      <c r="W9" s="68" t="s">
        <v>450</v>
      </c>
      <c r="X9" s="68">
        <v>10.000999999999999</v>
      </c>
      <c r="Y9" s="68">
        <v>10.000999999999999</v>
      </c>
      <c r="Z9" s="68">
        <v>10.000999999999999</v>
      </c>
      <c r="AA9" s="68" t="str">
        <f ca="1">'TC47-Autogen OrderNo Spot'!B2</f>
        <v>sOB101-2310002</v>
      </c>
      <c r="AB9" s="68" t="s">
        <v>89</v>
      </c>
      <c r="AC9" s="68" t="s">
        <v>300</v>
      </c>
      <c r="AD9" s="68" t="s">
        <v>300</v>
      </c>
      <c r="AE9" s="68" t="s">
        <v>34</v>
      </c>
      <c r="AF9" s="68">
        <v>5</v>
      </c>
      <c r="AG9" s="68">
        <v>660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dimension ref="A1:B7"/>
  <sheetViews>
    <sheetView workbookViewId="0">
      <selection activeCell="E12" sqref="E12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'TC204-DC1 Outbound Details'!C4</f>
        <v>o-PK-CUS-DC-OS2-01-2310001</v>
      </c>
      <c r="B2" t="s">
        <v>463</v>
      </c>
    </row>
    <row r="3" spans="1:2" x14ac:dyDescent="0.3">
      <c r="A3" t="str">
        <f ca="1">'TC204-DC1 Outbound Details'!C5</f>
        <v>o-PK-CUS-DC-OS2-01-2310002</v>
      </c>
      <c r="B3" t="s">
        <v>464</v>
      </c>
    </row>
    <row r="4" spans="1:2" x14ac:dyDescent="0.3">
      <c r="A4" t="str">
        <f ca="1">'TC204-DC1 Outbound Details'!C6</f>
        <v>o-PK-CUS-DC-OS2-01-2310003</v>
      </c>
      <c r="B4" t="s">
        <v>465</v>
      </c>
    </row>
    <row r="5" spans="1:2" x14ac:dyDescent="0.3">
      <c r="A5" t="str">
        <f ca="1">'TC204-DC1 Outbound Details'!C7</f>
        <v>o-PK-CUS-DC-OS2-01-2310004</v>
      </c>
      <c r="B5" t="s">
        <v>466</v>
      </c>
    </row>
    <row r="6" spans="1:2" x14ac:dyDescent="0.3">
      <c r="A6" t="str">
        <f ca="1">'TC204-DC1 Outbound Details'!C8</f>
        <v>o-PK-CUS-DC-OS2-01-2310005</v>
      </c>
      <c r="B6" t="s">
        <v>467</v>
      </c>
    </row>
    <row r="7" spans="1:2" x14ac:dyDescent="0.3">
      <c r="A7" t="str">
        <f ca="1">'TC204-DC1 Outbound Details'!C9</f>
        <v>o-PK-CUS-DC-OS2-01-2310006</v>
      </c>
      <c r="B7" t="s">
        <v>468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dimension ref="A1:V7"/>
  <sheetViews>
    <sheetView workbookViewId="0">
      <selection activeCell="J25" sqref="J25"/>
    </sheetView>
  </sheetViews>
  <sheetFormatPr defaultRowHeight="14.4" x14ac:dyDescent="0.3"/>
  <cols>
    <col min="1" max="22" width="15.77734375" customWidth="1" collapsed="1"/>
  </cols>
  <sheetData>
    <row r="1" spans="1:22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451</v>
      </c>
      <c r="T1" t="s">
        <v>452</v>
      </c>
      <c r="U1" t="s">
        <v>453</v>
      </c>
      <c r="V1" t="s">
        <v>454</v>
      </c>
    </row>
    <row r="2" spans="1:22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cOB101-2310001</v>
      </c>
      <c r="E2" t="s">
        <v>69</v>
      </c>
      <c r="F2">
        <v>10</v>
      </c>
      <c r="G2">
        <v>10</v>
      </c>
      <c r="H2" s="50">
        <v>1620</v>
      </c>
      <c r="I2">
        <v>2.0499999999999998</v>
      </c>
      <c r="J2" t="s">
        <v>147</v>
      </c>
      <c r="K2" t="s">
        <v>380</v>
      </c>
      <c r="L2" s="50">
        <v>1620</v>
      </c>
      <c r="M2" s="50">
        <v>1620</v>
      </c>
      <c r="N2">
        <v>0</v>
      </c>
      <c r="O2" s="50">
        <v>1620</v>
      </c>
      <c r="P2" t="s">
        <v>264</v>
      </c>
      <c r="Q2">
        <v>0</v>
      </c>
      <c r="R2" t="s">
        <v>264</v>
      </c>
      <c r="S2">
        <v>0</v>
      </c>
      <c r="T2" t="s">
        <v>264</v>
      </c>
      <c r="U2">
        <v>0</v>
      </c>
      <c r="V2" t="s">
        <v>264</v>
      </c>
    </row>
    <row r="3" spans="1:22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cOB101-2310001</v>
      </c>
      <c r="E3" t="s">
        <v>69</v>
      </c>
      <c r="F3">
        <v>10</v>
      </c>
      <c r="G3">
        <v>10</v>
      </c>
      <c r="H3" s="50">
        <v>1620</v>
      </c>
      <c r="I3">
        <v>2.0499999999999998</v>
      </c>
      <c r="J3" t="s">
        <v>147</v>
      </c>
      <c r="K3" t="s">
        <v>380</v>
      </c>
      <c r="L3" s="50">
        <v>1620</v>
      </c>
      <c r="M3" s="50">
        <v>1620</v>
      </c>
      <c r="N3">
        <v>0</v>
      </c>
      <c r="O3" s="50">
        <v>1620</v>
      </c>
      <c r="P3" t="s">
        <v>264</v>
      </c>
      <c r="Q3">
        <v>0</v>
      </c>
      <c r="R3" t="s">
        <v>264</v>
      </c>
      <c r="S3">
        <v>0</v>
      </c>
      <c r="T3" t="s">
        <v>264</v>
      </c>
      <c r="U3">
        <v>0</v>
      </c>
      <c r="V3" t="s">
        <v>264</v>
      </c>
    </row>
    <row r="4" spans="1:22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cOB101-2310001</v>
      </c>
      <c r="E4" t="s">
        <v>69</v>
      </c>
      <c r="F4">
        <v>5</v>
      </c>
      <c r="G4">
        <v>10</v>
      </c>
      <c r="H4">
        <v>620</v>
      </c>
      <c r="I4">
        <v>2.0499999999999998</v>
      </c>
      <c r="J4" t="s">
        <v>147</v>
      </c>
      <c r="K4" t="s">
        <v>263</v>
      </c>
      <c r="L4">
        <v>0</v>
      </c>
      <c r="M4">
        <v>0</v>
      </c>
      <c r="N4">
        <v>0</v>
      </c>
      <c r="O4">
        <v>0</v>
      </c>
      <c r="P4" t="s">
        <v>264</v>
      </c>
      <c r="Q4">
        <v>620</v>
      </c>
      <c r="R4" t="s">
        <v>264</v>
      </c>
      <c r="S4">
        <v>0</v>
      </c>
      <c r="T4" t="s">
        <v>264</v>
      </c>
      <c r="U4">
        <v>0</v>
      </c>
      <c r="V4" t="s">
        <v>264</v>
      </c>
    </row>
    <row r="5" spans="1:22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cOB101-2310001</v>
      </c>
      <c r="E5" t="s">
        <v>69</v>
      </c>
      <c r="F5">
        <v>5</v>
      </c>
      <c r="G5">
        <v>10</v>
      </c>
      <c r="H5">
        <v>620</v>
      </c>
      <c r="I5">
        <v>2.0499999999999998</v>
      </c>
      <c r="J5" t="s">
        <v>147</v>
      </c>
      <c r="K5" t="s">
        <v>263</v>
      </c>
      <c r="L5">
        <v>0</v>
      </c>
      <c r="M5">
        <v>0</v>
      </c>
      <c r="N5">
        <v>0</v>
      </c>
      <c r="O5">
        <v>0</v>
      </c>
      <c r="P5" t="s">
        <v>264</v>
      </c>
      <c r="Q5">
        <v>620</v>
      </c>
      <c r="R5" t="s">
        <v>264</v>
      </c>
      <c r="S5">
        <v>0</v>
      </c>
      <c r="T5" t="s">
        <v>264</v>
      </c>
      <c r="U5">
        <v>0</v>
      </c>
      <c r="V5" t="s">
        <v>264</v>
      </c>
    </row>
    <row r="6" spans="1:22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cOB101-2310001</v>
      </c>
      <c r="E6" t="s">
        <v>69</v>
      </c>
      <c r="F6">
        <v>5</v>
      </c>
      <c r="G6">
        <v>10</v>
      </c>
      <c r="H6">
        <v>800</v>
      </c>
      <c r="I6">
        <v>2.0499999999999998</v>
      </c>
      <c r="J6" t="s">
        <v>147</v>
      </c>
      <c r="K6" t="s">
        <v>382</v>
      </c>
      <c r="L6">
        <v>600</v>
      </c>
      <c r="M6">
        <v>600</v>
      </c>
      <c r="N6">
        <v>0</v>
      </c>
      <c r="O6">
        <v>600</v>
      </c>
      <c r="P6" t="s">
        <v>264</v>
      </c>
      <c r="Q6">
        <v>0</v>
      </c>
      <c r="R6" t="s">
        <v>264</v>
      </c>
      <c r="S6">
        <v>0</v>
      </c>
      <c r="T6" t="s">
        <v>264</v>
      </c>
      <c r="U6">
        <v>200</v>
      </c>
      <c r="V6" t="s">
        <v>264</v>
      </c>
    </row>
    <row r="7" spans="1:22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cOB101-2310001</v>
      </c>
      <c r="E7" t="s">
        <v>69</v>
      </c>
      <c r="F7">
        <v>5</v>
      </c>
      <c r="G7">
        <v>10</v>
      </c>
      <c r="H7">
        <v>820</v>
      </c>
      <c r="I7">
        <v>2.0499999999999998</v>
      </c>
      <c r="J7" t="s">
        <v>147</v>
      </c>
      <c r="K7" t="s">
        <v>263</v>
      </c>
      <c r="L7">
        <v>0</v>
      </c>
      <c r="M7">
        <v>0</v>
      </c>
      <c r="N7">
        <v>0</v>
      </c>
      <c r="O7">
        <v>0</v>
      </c>
      <c r="P7" t="s">
        <v>264</v>
      </c>
      <c r="Q7">
        <v>620</v>
      </c>
      <c r="R7" t="s">
        <v>264</v>
      </c>
      <c r="S7">
        <v>200</v>
      </c>
      <c r="T7" t="s">
        <v>264</v>
      </c>
      <c r="U7">
        <v>0</v>
      </c>
      <c r="V7" t="s">
        <v>264</v>
      </c>
    </row>
  </sheetData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dimension ref="A1:R4"/>
  <sheetViews>
    <sheetView topLeftCell="D1" workbookViewId="0">
      <selection activeCell="E16" sqref="E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cOB101-2310002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cOB101-2310002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cOB101-2310002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dimension ref="A1:U7"/>
  <sheetViews>
    <sheetView workbookViewId="0">
      <selection activeCell="R14" sqref="R14"/>
    </sheetView>
  </sheetViews>
  <sheetFormatPr defaultRowHeight="14.4" x14ac:dyDescent="0.3"/>
  <cols>
    <col min="1" max="21" width="15.77734375" customWidth="1" collapsed="1"/>
  </cols>
  <sheetData>
    <row r="1" spans="1:21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469</v>
      </c>
      <c r="S1" t="s">
        <v>470</v>
      </c>
      <c r="T1" t="s">
        <v>471</v>
      </c>
      <c r="U1" t="s">
        <v>472</v>
      </c>
    </row>
    <row r="2" spans="1:21" x14ac:dyDescent="0.3">
      <c r="A2" t="str">
        <f>'TC2-Contract Parts Info'!B2</f>
        <v>s1001</v>
      </c>
      <c r="B2" t="str">
        <f>'TC001-Req to Parts Master'!B2</f>
        <v>PK-CUS-s1-001</v>
      </c>
      <c r="C2" s="52" t="str">
        <f>'TC001-Req to Parts Master'!F2</f>
        <v>b00001</v>
      </c>
      <c r="D2" t="str">
        <f ca="1">'TC20-Autogen SOPO'!A2</f>
        <v>sOB101-2310001</v>
      </c>
      <c r="E2" t="s">
        <v>93</v>
      </c>
      <c r="F2">
        <v>10</v>
      </c>
      <c r="G2">
        <v>10</v>
      </c>
      <c r="H2" s="50">
        <v>1620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 s="50">
        <v>1620</v>
      </c>
      <c r="O2" t="s">
        <v>264</v>
      </c>
      <c r="P2">
        <v>0</v>
      </c>
      <c r="Q2" t="s">
        <v>264</v>
      </c>
      <c r="R2">
        <v>0</v>
      </c>
      <c r="S2" t="s">
        <v>264</v>
      </c>
      <c r="T2">
        <v>0</v>
      </c>
      <c r="U2" t="s">
        <v>264</v>
      </c>
    </row>
    <row r="3" spans="1:21" x14ac:dyDescent="0.3">
      <c r="A3" t="str">
        <f>'TC2-Contract Parts Info'!B3</f>
        <v>s1002</v>
      </c>
      <c r="B3" t="str">
        <f>'TC001-Req to Parts Master'!B3</f>
        <v>PK-CUS-s1-002</v>
      </c>
      <c r="C3" s="52" t="str">
        <f>'TC001-Req to Parts Master'!F3</f>
        <v>b00002</v>
      </c>
      <c r="D3" t="str">
        <f ca="1">'TC20-Autogen SOPO'!A2</f>
        <v>sOB101-2310001</v>
      </c>
      <c r="E3" t="s">
        <v>93</v>
      </c>
      <c r="F3">
        <v>10</v>
      </c>
      <c r="G3">
        <v>10</v>
      </c>
      <c r="H3" s="50">
        <v>1620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 s="50">
        <v>1620</v>
      </c>
      <c r="O3" t="s">
        <v>264</v>
      </c>
      <c r="P3">
        <v>0</v>
      </c>
      <c r="Q3" t="s">
        <v>264</v>
      </c>
      <c r="R3">
        <v>0</v>
      </c>
      <c r="S3" t="s">
        <v>264</v>
      </c>
      <c r="T3">
        <v>0</v>
      </c>
      <c r="U3" t="s">
        <v>264</v>
      </c>
    </row>
    <row r="4" spans="1:21" x14ac:dyDescent="0.3">
      <c r="A4" t="str">
        <f>'TC2-Contract Parts Info'!B4</f>
        <v>s1003</v>
      </c>
      <c r="B4" t="str">
        <f>'TC001-Req to Parts Master'!B4</f>
        <v>PK-CUS-s1-003</v>
      </c>
      <c r="C4" s="52" t="str">
        <f>'TC001-Req to Parts Master'!F4</f>
        <v>b00003</v>
      </c>
      <c r="D4" t="str">
        <f ca="1">'TC20-Autogen SOPO'!A2</f>
        <v>sOB101-2310001</v>
      </c>
      <c r="E4" t="s">
        <v>79</v>
      </c>
      <c r="F4">
        <v>5</v>
      </c>
      <c r="G4">
        <v>10</v>
      </c>
      <c r="H4">
        <v>620</v>
      </c>
      <c r="I4">
        <v>0</v>
      </c>
      <c r="J4">
        <v>2.0499999999999998</v>
      </c>
      <c r="K4" t="s">
        <v>147</v>
      </c>
      <c r="L4" t="s">
        <v>263</v>
      </c>
      <c r="M4">
        <v>0</v>
      </c>
      <c r="N4">
        <v>0</v>
      </c>
      <c r="O4" t="s">
        <v>264</v>
      </c>
      <c r="P4">
        <v>620</v>
      </c>
      <c r="Q4" t="s">
        <v>264</v>
      </c>
      <c r="R4">
        <v>0</v>
      </c>
      <c r="S4" t="s">
        <v>264</v>
      </c>
      <c r="T4">
        <v>0</v>
      </c>
      <c r="U4" t="s">
        <v>264</v>
      </c>
    </row>
    <row r="5" spans="1:21" x14ac:dyDescent="0.3">
      <c r="A5" t="str">
        <f>'TC2-Contract Parts Info'!B5</f>
        <v>s1004</v>
      </c>
      <c r="B5" t="str">
        <f>'TC001-Req to Parts Master'!B5</f>
        <v>PK-CUS-s1-004</v>
      </c>
      <c r="C5" s="52" t="str">
        <f>'TC001-Req to Parts Master'!F5</f>
        <v>b00004</v>
      </c>
      <c r="D5" t="str">
        <f ca="1">'TC20-Autogen SOPO'!A2</f>
        <v>sOB101-2310001</v>
      </c>
      <c r="E5" t="s">
        <v>79</v>
      </c>
      <c r="F5">
        <v>5</v>
      </c>
      <c r="G5">
        <v>10</v>
      </c>
      <c r="H5">
        <v>620</v>
      </c>
      <c r="I5">
        <v>0</v>
      </c>
      <c r="J5">
        <v>2.0499999999999998</v>
      </c>
      <c r="K5" t="s">
        <v>147</v>
      </c>
      <c r="L5" t="s">
        <v>263</v>
      </c>
      <c r="M5">
        <v>0</v>
      </c>
      <c r="N5">
        <v>0</v>
      </c>
      <c r="O5" t="s">
        <v>264</v>
      </c>
      <c r="P5">
        <v>620</v>
      </c>
      <c r="Q5" t="s">
        <v>264</v>
      </c>
      <c r="R5">
        <v>0</v>
      </c>
      <c r="S5" t="s">
        <v>264</v>
      </c>
      <c r="T5">
        <v>0</v>
      </c>
      <c r="U5" t="s">
        <v>264</v>
      </c>
    </row>
    <row r="6" spans="1:21" x14ac:dyDescent="0.3">
      <c r="A6" t="str">
        <f>'TC2-Contract Parts Info'!B6</f>
        <v>s1005</v>
      </c>
      <c r="B6" t="str">
        <f>'TC001-Req to Parts Master'!B6</f>
        <v>PK-CUS-s1-005</v>
      </c>
      <c r="C6" s="52" t="str">
        <f>'TC001-Req to Parts Master'!F6</f>
        <v>b00005</v>
      </c>
      <c r="D6" t="str">
        <f ca="1">'TC20-Autogen SOPO'!A2</f>
        <v>sOB101-2310001</v>
      </c>
      <c r="E6" t="s">
        <v>93</v>
      </c>
      <c r="F6">
        <v>5</v>
      </c>
      <c r="G6">
        <v>10</v>
      </c>
      <c r="H6">
        <v>800</v>
      </c>
      <c r="I6">
        <v>0</v>
      </c>
      <c r="J6">
        <v>2.0499999999999998</v>
      </c>
      <c r="K6" t="s">
        <v>147</v>
      </c>
      <c r="L6" t="s">
        <v>382</v>
      </c>
      <c r="M6">
        <v>0</v>
      </c>
      <c r="N6">
        <v>600</v>
      </c>
      <c r="O6" t="s">
        <v>264</v>
      </c>
      <c r="P6">
        <v>0</v>
      </c>
      <c r="Q6" t="s">
        <v>264</v>
      </c>
      <c r="R6">
        <v>0</v>
      </c>
      <c r="S6" t="s">
        <v>264</v>
      </c>
      <c r="T6">
        <v>200</v>
      </c>
      <c r="U6" t="s">
        <v>264</v>
      </c>
    </row>
    <row r="7" spans="1:21" x14ac:dyDescent="0.3">
      <c r="A7" t="str">
        <f>'TC2-Contract Parts Info'!B7</f>
        <v>s1006</v>
      </c>
      <c r="B7" t="str">
        <f>'TC001-Req to Parts Master'!B7</f>
        <v>PK-CUS-s1-006</v>
      </c>
      <c r="C7" s="52" t="str">
        <f>'TC001-Req to Parts Master'!F7</f>
        <v>b00006</v>
      </c>
      <c r="D7" t="str">
        <f ca="1">'TC20-Autogen SOPO'!A2</f>
        <v>sOB101-2310001</v>
      </c>
      <c r="E7" t="s">
        <v>79</v>
      </c>
      <c r="F7">
        <v>5</v>
      </c>
      <c r="G7">
        <v>10</v>
      </c>
      <c r="H7">
        <v>820</v>
      </c>
      <c r="I7">
        <v>0</v>
      </c>
      <c r="J7">
        <v>2.0499999999999998</v>
      </c>
      <c r="K7" t="s">
        <v>147</v>
      </c>
      <c r="L7" t="s">
        <v>263</v>
      </c>
      <c r="M7">
        <v>0</v>
      </c>
      <c r="N7">
        <v>0</v>
      </c>
      <c r="O7" t="s">
        <v>264</v>
      </c>
      <c r="P7">
        <v>620</v>
      </c>
      <c r="Q7" t="s">
        <v>264</v>
      </c>
      <c r="R7">
        <v>200</v>
      </c>
      <c r="S7" t="s">
        <v>264</v>
      </c>
      <c r="T7">
        <v>0</v>
      </c>
      <c r="U7" t="s">
        <v>264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dimension ref="A1:Y2"/>
  <sheetViews>
    <sheetView zoomScale="90" zoomScaleNormal="90" workbookViewId="0">
      <selection activeCell="C12" sqref="C1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178</v>
      </c>
      <c r="S1" t="s">
        <v>37</v>
      </c>
      <c r="T1" t="s">
        <v>161</v>
      </c>
      <c r="U1" t="s">
        <v>125</v>
      </c>
      <c r="V1" t="s">
        <v>169</v>
      </c>
      <c r="W1" t="s">
        <v>170</v>
      </c>
      <c r="X1" t="s">
        <v>171</v>
      </c>
      <c r="Y1" s="15" t="s">
        <v>126</v>
      </c>
    </row>
    <row r="2" spans="1:25" x14ac:dyDescent="0.3">
      <c r="A2">
        <v>1</v>
      </c>
      <c r="B2" t="s">
        <v>173</v>
      </c>
      <c r="C2" t="str">
        <f>AutoIncrement!F4</f>
        <v>CNTWSUP-SGTTAP-OS2-01</v>
      </c>
      <c r="D2" t="s">
        <v>72</v>
      </c>
      <c r="E2">
        <v>1</v>
      </c>
      <c r="F2">
        <v>1</v>
      </c>
      <c r="G2">
        <v>1</v>
      </c>
      <c r="H2" t="str">
        <f>AutoIncrement!F3</f>
        <v>OS2-01</v>
      </c>
      <c r="I2" t="str">
        <f>"CD-"&amp;H2</f>
        <v>CD-OS2-01</v>
      </c>
      <c r="J2" t="str">
        <f>"Payment-"&amp;H2</f>
        <v>Payment-OS2-01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Payment-OS2-01(By Invoice Date)</v>
      </c>
      <c r="Q2" t="s">
        <v>174</v>
      </c>
      <c r="R2" t="s">
        <v>72</v>
      </c>
      <c r="S2" t="str">
        <f>'TC003.1'!A2&amp;"(" &amp; 'TC003.1'!A2 &amp; ")"</f>
        <v>CNTW-SGDC2(CNTW-SGDC2)</v>
      </c>
      <c r="T2" t="s">
        <v>130</v>
      </c>
      <c r="U2" t="s">
        <v>168</v>
      </c>
      <c r="V2" t="s">
        <v>93</v>
      </c>
      <c r="W2" t="s">
        <v>90</v>
      </c>
      <c r="X2" t="s">
        <v>168</v>
      </c>
      <c r="Y2" t="str">
        <f>'TC2-BU1 to Customer Contract'!X2</f>
        <v>CR-PK-CUS-POC-2310082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dimension ref="A1:R4"/>
  <sheetViews>
    <sheetView topLeftCell="B1" workbookViewId="0">
      <selection activeCell="N31" sqref="N3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sOB101-2310002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sOB101-2310002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sOB101-2310002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dimension ref="A1:I9"/>
  <sheetViews>
    <sheetView topLeftCell="A4" workbookViewId="0">
      <selection activeCell="C9" sqref="C9:I9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2" t="s">
        <v>347</v>
      </c>
      <c r="B1" s="2" t="s">
        <v>348</v>
      </c>
      <c r="C1" s="2" t="s">
        <v>391</v>
      </c>
      <c r="D1" s="2" t="s">
        <v>392</v>
      </c>
      <c r="E1" s="2" t="s">
        <v>403</v>
      </c>
      <c r="F1" s="2" t="s">
        <v>393</v>
      </c>
      <c r="G1" s="2" t="s">
        <v>394</v>
      </c>
      <c r="H1" s="2" t="s">
        <v>402</v>
      </c>
      <c r="I1" s="2" t="s">
        <v>395</v>
      </c>
    </row>
    <row r="2" spans="1:9" x14ac:dyDescent="0.3">
      <c r="A2" s="2" t="str">
        <f ca="1">'TC204-DC1 Outbound Details'!E2</f>
        <v>DC1-OS2-01-2310001</v>
      </c>
      <c r="B2" s="2" t="str">
        <f>'TC204-DC1 Outbound Details'!M2</f>
        <v>CAJU9500009</v>
      </c>
      <c r="C2" s="2" t="str">
        <f t="shared" ref="C2:C9" ca="1" si="0">TEXT(DATE(YEAR(TODAY()), MONTH(TODAY()), DAY(TODAY()+10)), "dd MMM yyyy")</f>
        <v>10 Oct 2023</v>
      </c>
      <c r="D2" s="2" t="str">
        <f t="shared" ref="D2:D9" ca="1" si="1">TEXT(DATE(YEAR(TODAY()), MONTH(TODAY()), DAY(TODAY()+20)), "dd MMM yyyy")</f>
        <v>20 Oct 2023</v>
      </c>
      <c r="E2" s="74" t="s">
        <v>477</v>
      </c>
      <c r="F2" s="2" t="str">
        <f t="shared" ref="F2:F9" ca="1" si="2">TEXT(DATE(YEAR(TODAY()), MONTH(TODAY()), DAY(TODAY()+30)), "dd MMM yyyy")</f>
        <v>30 Oct 2023</v>
      </c>
      <c r="G2" s="8" t="s">
        <v>475</v>
      </c>
      <c r="H2" s="74" t="s">
        <v>473</v>
      </c>
      <c r="I2" s="2" t="s">
        <v>360</v>
      </c>
    </row>
    <row r="3" spans="1:9" x14ac:dyDescent="0.3">
      <c r="A3" s="2" t="str">
        <f ca="1">'TC204-DC1 Outbound Details'!E3</f>
        <v>DC1-OS2-01-2310001</v>
      </c>
      <c r="B3" s="2" t="str">
        <f>'TC204-DC1 Outbound Details'!M3</f>
        <v>ONEU1162511</v>
      </c>
      <c r="C3" s="2" t="str">
        <f t="shared" ca="1" si="0"/>
        <v>10 Oct 2023</v>
      </c>
      <c r="D3" s="2" t="str">
        <f t="shared" ca="1" si="1"/>
        <v>20 Oct 2023</v>
      </c>
      <c r="E3" s="74" t="s">
        <v>477</v>
      </c>
      <c r="F3" s="2" t="str">
        <f t="shared" ca="1" si="2"/>
        <v>30 Oct 2023</v>
      </c>
      <c r="G3" s="8" t="s">
        <v>475</v>
      </c>
      <c r="H3" s="74" t="s">
        <v>473</v>
      </c>
      <c r="I3" s="2" t="s">
        <v>360</v>
      </c>
    </row>
    <row r="4" spans="1:9" x14ac:dyDescent="0.3">
      <c r="A4" s="2" t="str">
        <f ca="1">'TC204-DC1 Outbound Details'!E4</f>
        <v>DC1-OS2-01-2310001</v>
      </c>
      <c r="B4" s="2" t="str">
        <f>'TC204-DC1 Outbound Details'!M4</f>
        <v>CNTW-SUP-C-230704001</v>
      </c>
      <c r="C4" s="2" t="str">
        <f t="shared" ca="1" si="0"/>
        <v>10 Oct 2023</v>
      </c>
      <c r="D4" s="2" t="str">
        <f t="shared" ca="1" si="1"/>
        <v>20 Oct 2023</v>
      </c>
      <c r="E4" s="74" t="s">
        <v>477</v>
      </c>
      <c r="F4" s="2" t="str">
        <f t="shared" ca="1" si="2"/>
        <v>30 Oct 2023</v>
      </c>
      <c r="G4" s="8" t="s">
        <v>475</v>
      </c>
      <c r="H4" s="74" t="s">
        <v>473</v>
      </c>
      <c r="I4" s="2" t="s">
        <v>360</v>
      </c>
    </row>
    <row r="5" spans="1:9" x14ac:dyDescent="0.3">
      <c r="B5" s="2" t="str">
        <f>'TC204-DC1 Outbound Details'!M5</f>
        <v>ONEU1162511</v>
      </c>
      <c r="C5" s="2" t="str">
        <f t="shared" ca="1" si="0"/>
        <v>10 Oct 2023</v>
      </c>
      <c r="D5" s="2" t="str">
        <f t="shared" ca="1" si="1"/>
        <v>20 Oct 2023</v>
      </c>
      <c r="E5" s="74" t="s">
        <v>477</v>
      </c>
      <c r="F5" s="2" t="str">
        <f t="shared" ca="1" si="2"/>
        <v>30 Oct 2023</v>
      </c>
      <c r="G5" s="8" t="s">
        <v>475</v>
      </c>
      <c r="H5" s="74" t="s">
        <v>473</v>
      </c>
      <c r="I5" s="2" t="s">
        <v>360</v>
      </c>
    </row>
    <row r="6" spans="1:9" x14ac:dyDescent="0.3">
      <c r="A6" s="2" t="str">
        <f ca="1">'TC204-DC1 Outbound Details'!E6</f>
        <v>DC1-OS2-01-2310003</v>
      </c>
      <c r="B6" s="2" t="str">
        <f>'TC204-DC1 Outbound Details'!M6</f>
        <v>CAIU9492794</v>
      </c>
      <c r="C6" s="2" t="str">
        <f t="shared" ca="1" si="0"/>
        <v>10 Oct 2023</v>
      </c>
      <c r="D6" s="2" t="str">
        <f t="shared" ca="1" si="1"/>
        <v>20 Oct 2023</v>
      </c>
      <c r="E6" s="74" t="s">
        <v>478</v>
      </c>
      <c r="F6" s="2" t="str">
        <f t="shared" ca="1" si="2"/>
        <v>30 Oct 2023</v>
      </c>
      <c r="G6" s="8" t="s">
        <v>476</v>
      </c>
      <c r="H6" s="74" t="s">
        <v>474</v>
      </c>
      <c r="I6" s="2" t="s">
        <v>360</v>
      </c>
    </row>
    <row r="7" spans="1:9" x14ac:dyDescent="0.3">
      <c r="A7" s="2" t="str">
        <f ca="1">'TC204-DC1 Outbound Details'!E7</f>
        <v>DC1-OS2-01-2310004</v>
      </c>
      <c r="B7" s="2" t="str">
        <f>'TC204-DC1 Outbound Details'!M7</f>
        <v>CAIU9500009</v>
      </c>
      <c r="C7" s="2" t="str">
        <f t="shared" ca="1" si="0"/>
        <v>10 Oct 2023</v>
      </c>
      <c r="D7" s="2" t="str">
        <f t="shared" ca="1" si="1"/>
        <v>20 Oct 2023</v>
      </c>
      <c r="E7" s="74" t="s">
        <v>478</v>
      </c>
      <c r="F7" s="2" t="str">
        <f t="shared" ca="1" si="2"/>
        <v>30 Oct 2023</v>
      </c>
      <c r="G7" s="8" t="s">
        <v>476</v>
      </c>
      <c r="H7" s="74" t="s">
        <v>474</v>
      </c>
      <c r="I7" s="2" t="s">
        <v>360</v>
      </c>
    </row>
    <row r="8" spans="1:9" x14ac:dyDescent="0.3">
      <c r="A8" s="2" t="str">
        <f ca="1">'TC204-DC1 Outbound Details'!E8</f>
        <v>DC1-OS2-01-2310005</v>
      </c>
      <c r="B8" s="2" t="str">
        <f>'TC204-DC1 Outbound Details'!M8</f>
        <v>CAIU9492794</v>
      </c>
      <c r="C8" s="2" t="str">
        <f t="shared" ca="1" si="0"/>
        <v>10 Oct 2023</v>
      </c>
      <c r="D8" s="2" t="str">
        <f t="shared" ca="1" si="1"/>
        <v>20 Oct 2023</v>
      </c>
      <c r="E8" s="74" t="s">
        <v>478</v>
      </c>
      <c r="F8" s="2" t="str">
        <f t="shared" ca="1" si="2"/>
        <v>30 Oct 2023</v>
      </c>
      <c r="G8" s="8" t="s">
        <v>476</v>
      </c>
      <c r="H8" s="74" t="s">
        <v>474</v>
      </c>
      <c r="I8" s="2" t="s">
        <v>360</v>
      </c>
    </row>
    <row r="9" spans="1:9" x14ac:dyDescent="0.3">
      <c r="A9" s="2" t="str">
        <f ca="1">'TC204-DC1 Outbound Details'!E9</f>
        <v>DC1-OS2-01-2310005</v>
      </c>
      <c r="B9" s="2" t="str">
        <f>'TC204-DC1 Outbound Details'!M9</f>
        <v>CAIU9492794</v>
      </c>
      <c r="C9" s="2" t="str">
        <f t="shared" ca="1" si="0"/>
        <v>10 Oct 2023</v>
      </c>
      <c r="D9" s="2" t="str">
        <f t="shared" ca="1" si="1"/>
        <v>20 Oct 2023</v>
      </c>
      <c r="E9" s="74" t="s">
        <v>478</v>
      </c>
      <c r="F9" s="2" t="str">
        <f t="shared" ca="1" si="2"/>
        <v>30 Oct 2023</v>
      </c>
      <c r="G9" s="8" t="s">
        <v>476</v>
      </c>
      <c r="H9" s="74" t="s">
        <v>474</v>
      </c>
      <c r="I9" s="2" t="s">
        <v>360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dimension ref="A1:B7"/>
  <sheetViews>
    <sheetView workbookViewId="0">
      <selection activeCell="C17" sqref="C17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'TC204-OutboundNo'!B2</f>
        <v>o-PK-CUS-DC-231031001</v>
      </c>
      <c r="B2" t="s">
        <v>479</v>
      </c>
    </row>
    <row r="3" spans="1:2" x14ac:dyDescent="0.3">
      <c r="A3" t="str">
        <f>'TC204-OutboundNo'!B3</f>
        <v>o-PK-CUS-DC-231031002</v>
      </c>
      <c r="B3" t="s">
        <v>480</v>
      </c>
    </row>
    <row r="4" spans="1:2" x14ac:dyDescent="0.3">
      <c r="A4" t="str">
        <f>'TC204-OutboundNo'!B4</f>
        <v>o-PK-CUS-DC-231031003</v>
      </c>
      <c r="B4" t="s">
        <v>481</v>
      </c>
    </row>
    <row r="5" spans="1:2" x14ac:dyDescent="0.3">
      <c r="A5" t="str">
        <f>'TC204-OutboundNo'!B5</f>
        <v>o-PK-CUS-DC-231031004</v>
      </c>
      <c r="B5" t="s">
        <v>482</v>
      </c>
    </row>
    <row r="6" spans="1:2" x14ac:dyDescent="0.3">
      <c r="A6" t="str">
        <f>'TC204-OutboundNo'!B6</f>
        <v>o-PK-CUS-DC-231031005</v>
      </c>
      <c r="B6" t="s">
        <v>483</v>
      </c>
    </row>
    <row r="7" spans="1:2" x14ac:dyDescent="0.3">
      <c r="A7" t="str">
        <f>'TC204-OutboundNo'!B7</f>
        <v>o-PK-CUS-DC-231031006</v>
      </c>
      <c r="B7" t="s">
        <v>484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dimension ref="A1:B9"/>
  <sheetViews>
    <sheetView workbookViewId="0">
      <selection activeCell="E32" sqref="E32"/>
    </sheetView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"i-PK-CUS-POC-"&amp;AutoIncrement!F3&amp;"-"&amp;TEXT(DATE(YEAR(TODAY()), MONTH(TODAY()), DAY(TODAY())), "yymm")&amp;"001"</f>
        <v>i-PK-CUS-POC-OS2-01-2310001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"i-PK-CUS-POC-"&amp;AutoIncrement!F3&amp;"-"&amp;TEXT(DATE(YEAR(TODAY()), MONTH(TODAY()), DAY(TODAY())), "yymm")&amp;"001"</f>
        <v>i-PK-CUS-POC-OS2-01-2310001</v>
      </c>
      <c r="B3" t="str">
        <f t="shared" ref="B3:B9" ca="1" si="0">TEXT(DATE(YEAR(TODAY()), MONTH(TODAY()), DAY(TODAY())), "dd MMM yyyy")</f>
        <v>31 Oct 2023</v>
      </c>
    </row>
    <row r="4" spans="1:2" x14ac:dyDescent="0.3">
      <c r="A4" t="str">
        <f ca="1">"i-PK-CUS-POC-"&amp;AutoIncrement!F3&amp;"-"&amp;TEXT(DATE(YEAR(TODAY()), MONTH(TODAY()), DAY(TODAY())), "yymm")&amp;"001"</f>
        <v>i-PK-CUS-POC-OS2-01-2310001</v>
      </c>
      <c r="B4" t="str">
        <f t="shared" ca="1" si="0"/>
        <v>31 Oct 2023</v>
      </c>
    </row>
    <row r="5" spans="1:2" x14ac:dyDescent="0.3">
      <c r="A5" t="str">
        <f ca="1">"i-PK-CUS-POC-"&amp;AutoIncrement!F3&amp;"-"&amp;TEXT(DATE(YEAR(TODAY()), MONTH(TODAY()), DAY(TODAY())), "yymm")&amp;"001"</f>
        <v>i-PK-CUS-POC-OS2-01-2310001</v>
      </c>
      <c r="B5" t="str">
        <f t="shared" ca="1" si="0"/>
        <v>31 Oct 2023</v>
      </c>
    </row>
    <row r="6" spans="1:2" x14ac:dyDescent="0.3">
      <c r="A6" t="str">
        <f ca="1">"i-PK-CUS-POC-"&amp;AutoIncrement!F3&amp;"-"&amp;TEXT(DATE(YEAR(TODAY()), MONTH(TODAY()), DAY(TODAY())), "yymm")&amp;"001"</f>
        <v>i-PK-CUS-POC-OS2-01-2310001</v>
      </c>
      <c r="B6" t="str">
        <f t="shared" ca="1" si="0"/>
        <v>31 Oct 2023</v>
      </c>
    </row>
    <row r="7" spans="1:2" x14ac:dyDescent="0.3">
      <c r="A7" t="str">
        <f ca="1">"i-PK-CUS-POC-"&amp;AutoIncrement!F3&amp;"-"&amp;TEXT(DATE(YEAR(TODAY()), MONTH(TODAY()), DAY(TODAY())), "yymm")&amp;"001"</f>
        <v>i-PK-CUS-POC-OS2-01-2310001</v>
      </c>
      <c r="B7" t="str">
        <f t="shared" ca="1" si="0"/>
        <v>31 Oct 2023</v>
      </c>
    </row>
    <row r="8" spans="1:2" x14ac:dyDescent="0.3">
      <c r="A8" t="str">
        <f ca="1">"i-PK-CUS-POC-"&amp;AutoIncrement!F3&amp;"-"&amp;TEXT(DATE(YEAR(TODAY()), MONTH(TODAY()), DAY(TODAY())), "yymm")&amp;"001"</f>
        <v>i-PK-CUS-POC-OS2-01-2310001</v>
      </c>
      <c r="B8" t="str">
        <f t="shared" ca="1" si="0"/>
        <v>31 Oct 2023</v>
      </c>
    </row>
    <row r="9" spans="1:2" x14ac:dyDescent="0.3">
      <c r="A9" t="str">
        <f ca="1">"i-PK-CUS-POC-"&amp;AutoIncrement!F3&amp;"-"&amp;TEXT(DATE(YEAR(TODAY()), MONTH(TODAY()), DAY(TODAY())), "yymm")&amp;"001"</f>
        <v>i-PK-CUS-POC-OS2-01-2310001</v>
      </c>
      <c r="B9" t="str">
        <f t="shared" ca="1" si="0"/>
        <v>31 Oct 2023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dimension ref="A1:Z11"/>
  <sheetViews>
    <sheetView workbookViewId="0">
      <selection activeCell="C12" sqref="C12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9" t="s">
        <v>427</v>
      </c>
      <c r="P1" s="59" t="s">
        <v>428</v>
      </c>
      <c r="Q1" s="2" t="s">
        <v>429</v>
      </c>
      <c r="R1" s="2" t="s">
        <v>430</v>
      </c>
      <c r="S1" s="58" t="s">
        <v>361</v>
      </c>
      <c r="T1" s="58" t="s">
        <v>362</v>
      </c>
      <c r="U1" s="58" t="s">
        <v>363</v>
      </c>
      <c r="V1" s="58" t="s">
        <v>364</v>
      </c>
      <c r="W1" s="58" t="s">
        <v>361</v>
      </c>
      <c r="X1" s="58" t="s">
        <v>362</v>
      </c>
      <c r="Y1" s="58" t="s">
        <v>363</v>
      </c>
      <c r="Z1" s="58" t="s">
        <v>364</v>
      </c>
    </row>
    <row r="2" spans="1:26" x14ac:dyDescent="0.3">
      <c r="A2" s="57" t="str">
        <f ca="1">'TC174-DC2 Outbound Details'!E2</f>
        <v>DC2-OS2-01-2310001</v>
      </c>
      <c r="B2" s="2" t="str">
        <f>'TC174-DC2 Outbound Details'!O2</f>
        <v>CAJU9500009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366</v>
      </c>
      <c r="X2" s="58" t="s">
        <v>367</v>
      </c>
      <c r="Y2" s="58" t="s">
        <v>367</v>
      </c>
      <c r="Z2" s="58" t="s">
        <v>367</v>
      </c>
    </row>
    <row r="3" spans="1:26" x14ac:dyDescent="0.3">
      <c r="A3" s="57" t="str">
        <f ca="1">'TC174-DC2 Outbound Details'!E3</f>
        <v>DC2-OS2-01-2310001</v>
      </c>
      <c r="B3" s="2" t="str">
        <f>'TC174-DC2 Outbound Details'!O3</f>
        <v>ONEU1162511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404</v>
      </c>
      <c r="T3" s="58" t="s">
        <v>404</v>
      </c>
      <c r="U3" s="58" t="s">
        <v>404</v>
      </c>
      <c r="V3" s="58" t="s">
        <v>404</v>
      </c>
      <c r="W3" s="58" t="s">
        <v>366</v>
      </c>
      <c r="X3" s="58" t="s">
        <v>367</v>
      </c>
      <c r="Y3" s="58" t="s">
        <v>367</v>
      </c>
      <c r="Z3" s="58" t="s">
        <v>367</v>
      </c>
    </row>
    <row r="4" spans="1:26" x14ac:dyDescent="0.3">
      <c r="A4" s="57" t="str">
        <f ca="1">'TC174-DC2 Outbound Details'!E4</f>
        <v>DC2-OS2-01-2310001</v>
      </c>
      <c r="B4" s="2" t="str">
        <f>'TC174-DC2 Outbound Details'!O4</f>
        <v>CNTW-SUP-C-230704001</v>
      </c>
      <c r="C4" s="58" t="s">
        <v>365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366</v>
      </c>
      <c r="X4" s="58" t="s">
        <v>367</v>
      </c>
      <c r="Y4" s="58" t="s">
        <v>367</v>
      </c>
      <c r="Z4" s="58" t="s">
        <v>367</v>
      </c>
    </row>
    <row r="5" spans="1:26" x14ac:dyDescent="0.3">
      <c r="B5" s="2" t="str">
        <f>'TC142-Sup2 Outbound Details'!M4</f>
        <v>ONEU1162511</v>
      </c>
      <c r="C5" s="58" t="s">
        <v>365</v>
      </c>
      <c r="D5" s="58" t="s">
        <v>404</v>
      </c>
      <c r="E5" s="58" t="s">
        <v>404</v>
      </c>
      <c r="F5" s="58" t="s">
        <v>404</v>
      </c>
      <c r="G5" s="58" t="s">
        <v>404</v>
      </c>
      <c r="H5" s="58" t="s">
        <v>404</v>
      </c>
      <c r="I5" s="58" t="s">
        <v>404</v>
      </c>
      <c r="J5" s="58" t="s">
        <v>404</v>
      </c>
      <c r="K5" s="58" t="s">
        <v>404</v>
      </c>
      <c r="L5" s="58" t="s">
        <v>404</v>
      </c>
      <c r="M5" s="58" t="s">
        <v>404</v>
      </c>
      <c r="N5" s="58" t="s">
        <v>404</v>
      </c>
      <c r="O5" s="58" t="s">
        <v>404</v>
      </c>
      <c r="P5" s="58" t="s">
        <v>404</v>
      </c>
      <c r="Q5" s="58" t="s">
        <v>404</v>
      </c>
      <c r="R5" s="58" t="s">
        <v>404</v>
      </c>
      <c r="S5" s="58" t="s">
        <v>366</v>
      </c>
      <c r="T5" s="58" t="s">
        <v>367</v>
      </c>
      <c r="U5" s="58" t="s">
        <v>367</v>
      </c>
      <c r="V5" s="58" t="s">
        <v>367</v>
      </c>
      <c r="W5" s="58" t="s">
        <v>367</v>
      </c>
      <c r="X5" s="58" t="s">
        <v>367</v>
      </c>
      <c r="Y5" s="58" t="s">
        <v>367</v>
      </c>
      <c r="Z5" s="58" t="s">
        <v>367</v>
      </c>
    </row>
    <row r="6" spans="1:26" x14ac:dyDescent="0.3">
      <c r="A6" s="2" t="str">
        <f ca="1">'TC142-Sup2 Outbound Details'!E2</f>
        <v>SP2-OS2-01-2310001</v>
      </c>
      <c r="B6" s="8" t="str">
        <f>'TC142-Sup2 Outbound Details'!M2</f>
        <v>CAIU9500009</v>
      </c>
      <c r="C6" s="58" t="s">
        <v>409</v>
      </c>
      <c r="D6" s="58" t="s">
        <v>404</v>
      </c>
      <c r="E6" s="58" t="s">
        <v>404</v>
      </c>
      <c r="F6" s="58" t="s">
        <v>404</v>
      </c>
      <c r="G6" s="58" t="s">
        <v>404</v>
      </c>
      <c r="H6" s="58" t="s">
        <v>404</v>
      </c>
      <c r="I6" s="58" t="s">
        <v>404</v>
      </c>
      <c r="J6" s="58" t="s">
        <v>404</v>
      </c>
      <c r="K6" s="58" t="s">
        <v>404</v>
      </c>
      <c r="L6" s="58" t="s">
        <v>404</v>
      </c>
      <c r="M6" s="58" t="s">
        <v>404</v>
      </c>
      <c r="N6" s="58" t="s">
        <v>404</v>
      </c>
      <c r="O6" s="58" t="s">
        <v>404</v>
      </c>
      <c r="P6" s="58" t="s">
        <v>404</v>
      </c>
      <c r="Q6" s="58" t="s">
        <v>404</v>
      </c>
      <c r="R6" s="58" t="s">
        <v>404</v>
      </c>
      <c r="S6" s="58" t="s">
        <v>366</v>
      </c>
      <c r="T6" s="58" t="s">
        <v>367</v>
      </c>
      <c r="U6" s="58" t="s">
        <v>367</v>
      </c>
      <c r="V6" s="58" t="s">
        <v>367</v>
      </c>
      <c r="W6" s="58" t="s">
        <v>367</v>
      </c>
      <c r="X6" s="58" t="s">
        <v>367</v>
      </c>
      <c r="Y6" s="58" t="s">
        <v>367</v>
      </c>
      <c r="Z6" s="58" t="s">
        <v>367</v>
      </c>
    </row>
    <row r="7" spans="1:26" x14ac:dyDescent="0.3">
      <c r="A7" s="2" t="str">
        <f ca="1">'TC142-Sup2 Outbound Details'!E3</f>
        <v>SP2-OS2-01-2310001</v>
      </c>
      <c r="B7" s="8" t="str">
        <f>'TC142-Sup2 Outbound Details'!M3</f>
        <v>ONEU1162511</v>
      </c>
      <c r="C7" s="58" t="s">
        <v>365</v>
      </c>
      <c r="D7" s="58" t="s">
        <v>404</v>
      </c>
      <c r="E7" s="58" t="s">
        <v>404</v>
      </c>
      <c r="F7" s="58" t="s">
        <v>404</v>
      </c>
      <c r="G7" s="58" t="s">
        <v>404</v>
      </c>
      <c r="H7" s="58" t="s">
        <v>404</v>
      </c>
      <c r="I7" s="58" t="s">
        <v>404</v>
      </c>
      <c r="J7" s="58" t="s">
        <v>404</v>
      </c>
      <c r="K7" s="58" t="s">
        <v>404</v>
      </c>
      <c r="L7" s="58" t="s">
        <v>404</v>
      </c>
      <c r="M7" s="58" t="s">
        <v>404</v>
      </c>
      <c r="N7" s="58" t="s">
        <v>404</v>
      </c>
      <c r="O7" s="58" t="s">
        <v>404</v>
      </c>
      <c r="P7" s="58" t="s">
        <v>404</v>
      </c>
      <c r="Q7" s="58" t="s">
        <v>404</v>
      </c>
      <c r="R7" s="58" t="s">
        <v>404</v>
      </c>
      <c r="S7" s="58" t="s">
        <v>366</v>
      </c>
      <c r="T7" s="58" t="s">
        <v>367</v>
      </c>
      <c r="U7" s="58" t="s">
        <v>367</v>
      </c>
      <c r="V7" s="58" t="s">
        <v>367</v>
      </c>
      <c r="W7" s="58" t="s">
        <v>367</v>
      </c>
      <c r="X7" s="58" t="s">
        <v>367</v>
      </c>
      <c r="Y7" s="58" t="s">
        <v>367</v>
      </c>
      <c r="Z7" s="58" t="s">
        <v>367</v>
      </c>
    </row>
    <row r="8" spans="1:26" x14ac:dyDescent="0.3">
      <c r="B8" s="2" t="str">
        <f>'TC142-Sup2 Outbound Details'!M5</f>
        <v>CNTW-SUP-C-230704001</v>
      </c>
      <c r="C8" s="58" t="s">
        <v>365</v>
      </c>
      <c r="D8" s="58" t="s">
        <v>404</v>
      </c>
      <c r="E8" s="58" t="s">
        <v>404</v>
      </c>
      <c r="F8" s="58" t="s">
        <v>404</v>
      </c>
      <c r="G8" s="58" t="s">
        <v>404</v>
      </c>
      <c r="H8" s="58" t="s">
        <v>404</v>
      </c>
      <c r="I8" s="58" t="s">
        <v>404</v>
      </c>
      <c r="J8" s="58" t="s">
        <v>404</v>
      </c>
      <c r="K8" s="58" t="s">
        <v>404</v>
      </c>
      <c r="L8" s="58" t="s">
        <v>404</v>
      </c>
      <c r="M8" s="58" t="s">
        <v>404</v>
      </c>
      <c r="N8" s="58" t="s">
        <v>404</v>
      </c>
      <c r="O8" s="58" t="s">
        <v>404</v>
      </c>
      <c r="P8" s="58" t="s">
        <v>404</v>
      </c>
      <c r="Q8" s="58" t="s">
        <v>404</v>
      </c>
      <c r="R8" s="58" t="s">
        <v>404</v>
      </c>
      <c r="S8" s="58" t="s">
        <v>366</v>
      </c>
      <c r="T8" s="58" t="s">
        <v>367</v>
      </c>
      <c r="U8" s="58" t="s">
        <v>367</v>
      </c>
      <c r="V8" s="58" t="s">
        <v>367</v>
      </c>
      <c r="W8" s="58" t="s">
        <v>367</v>
      </c>
      <c r="X8" s="58" t="s">
        <v>367</v>
      </c>
      <c r="Y8" s="58" t="s">
        <v>367</v>
      </c>
      <c r="Z8" s="58" t="s">
        <v>367</v>
      </c>
    </row>
    <row r="9" spans="1:26" x14ac:dyDescent="0.3">
      <c r="A9" s="2" t="str">
        <f ca="1">'TC204-DC1 Outbound Details'!E2</f>
        <v>DC1-OS2-01-2310001</v>
      </c>
      <c r="B9" s="2" t="str">
        <f>'TC204-DC1 Outbound Details'!M2</f>
        <v>CAJU9500009</v>
      </c>
      <c r="C9" s="58" t="s">
        <v>365</v>
      </c>
    </row>
    <row r="10" spans="1:26" x14ac:dyDescent="0.3">
      <c r="A10" s="2" t="str">
        <f ca="1">'TC204-DC1 Outbound Details'!E3</f>
        <v>DC1-OS2-01-2310001</v>
      </c>
      <c r="B10" s="2" t="str">
        <f>'TC204-DC1 Outbound Details'!M3</f>
        <v>ONEU1162511</v>
      </c>
      <c r="C10" s="58" t="s">
        <v>365</v>
      </c>
    </row>
    <row r="11" spans="1:26" x14ac:dyDescent="0.3">
      <c r="A11" s="2" t="str">
        <f ca="1">'TC204-DC1 Outbound Details'!E4</f>
        <v>DC1-OS2-01-2310001</v>
      </c>
      <c r="B11" s="2" t="str">
        <f>'TC204-DC1 Outbound Details'!M4</f>
        <v>CNTW-SUP-C-230704001</v>
      </c>
      <c r="C11" s="58" t="s">
        <v>365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dimension ref="A1:X2"/>
  <sheetViews>
    <sheetView zoomScale="90" zoomScaleNormal="90" workbookViewId="0">
      <selection activeCell="O13" sqref="O13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181</v>
      </c>
      <c r="B2" s="4" t="str">
        <f>A2</f>
        <v>MYDC3-PKDC1</v>
      </c>
      <c r="C2" s="4" t="s">
        <v>61</v>
      </c>
      <c r="D2" s="4" t="s">
        <v>70</v>
      </c>
      <c r="E2" s="4" t="s">
        <v>63</v>
      </c>
      <c r="F2" s="4" t="s">
        <v>67</v>
      </c>
      <c r="G2" s="4"/>
      <c r="H2" s="4"/>
      <c r="I2" s="5" t="s">
        <v>64</v>
      </c>
      <c r="J2" s="4" t="s">
        <v>68</v>
      </c>
      <c r="K2" s="1" t="s">
        <v>76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dimension ref="A1:I4"/>
  <sheetViews>
    <sheetView zoomScale="90" zoomScaleNormal="90" workbookViewId="0">
      <selection activeCell="C9" sqref="C9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140</v>
      </c>
      <c r="F1" s="2" t="s">
        <v>141</v>
      </c>
      <c r="G1" s="2" t="s">
        <v>122</v>
      </c>
      <c r="H1" s="2" t="s">
        <v>145</v>
      </c>
      <c r="I1" s="2" t="s">
        <v>150</v>
      </c>
    </row>
    <row r="2" spans="1:9" x14ac:dyDescent="0.3">
      <c r="A2" s="8" t="s">
        <v>307</v>
      </c>
      <c r="B2" s="8" t="s">
        <v>307</v>
      </c>
      <c r="C2" s="16" t="str">
        <f>AutoIncrement!E4</f>
        <v>MYPNA-PKTTAP-OB3-01</v>
      </c>
      <c r="D2" s="2" t="s">
        <v>146</v>
      </c>
      <c r="E2" s="8" t="s">
        <v>21</v>
      </c>
      <c r="F2" s="12">
        <v>1</v>
      </c>
      <c r="G2" s="2" t="s">
        <v>147</v>
      </c>
      <c r="H2" s="17">
        <v>100</v>
      </c>
      <c r="I2" s="20" t="s">
        <v>179</v>
      </c>
    </row>
    <row r="3" spans="1:9" x14ac:dyDescent="0.3">
      <c r="A3" s="8" t="s">
        <v>308</v>
      </c>
      <c r="B3" s="8" t="s">
        <v>308</v>
      </c>
      <c r="C3" s="16" t="str">
        <f>AutoIncrement!E4</f>
        <v>MYPNA-PKTTAP-OB3-01</v>
      </c>
      <c r="D3" s="2" t="s">
        <v>146</v>
      </c>
      <c r="E3" s="8" t="s">
        <v>21</v>
      </c>
      <c r="F3" s="12">
        <v>1</v>
      </c>
      <c r="G3" s="2" t="s">
        <v>147</v>
      </c>
      <c r="H3" s="17">
        <v>100</v>
      </c>
      <c r="I3" s="20" t="s">
        <v>179</v>
      </c>
    </row>
    <row r="4" spans="1:9" x14ac:dyDescent="0.3">
      <c r="A4" s="8" t="s">
        <v>309</v>
      </c>
      <c r="B4" s="8" t="s">
        <v>309</v>
      </c>
      <c r="C4" s="16" t="str">
        <f>AutoIncrement!E4</f>
        <v>MYPNA-PKTTAP-OB3-01</v>
      </c>
      <c r="D4" s="2" t="s">
        <v>149</v>
      </c>
      <c r="E4" s="8" t="s">
        <v>21</v>
      </c>
      <c r="F4" s="12">
        <v>1</v>
      </c>
      <c r="G4" s="2" t="s">
        <v>147</v>
      </c>
      <c r="H4" s="17">
        <v>100</v>
      </c>
      <c r="I4" s="20" t="s">
        <v>179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dimension ref="A1:W6"/>
  <sheetViews>
    <sheetView zoomScale="90" zoomScaleNormal="90" workbookViewId="0">
      <selection activeCell="U15" sqref="U15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x14ac:dyDescent="0.3">
      <c r="A1" t="s">
        <v>0</v>
      </c>
      <c r="B1" t="s">
        <v>31</v>
      </c>
      <c r="C1" t="s">
        <v>114</v>
      </c>
      <c r="D1" t="s">
        <v>167</v>
      </c>
      <c r="E1" t="s">
        <v>119</v>
      </c>
      <c r="F1" t="s">
        <v>120</v>
      </c>
      <c r="G1" t="s">
        <v>162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121</v>
      </c>
      <c r="N1" t="s">
        <v>122</v>
      </c>
      <c r="O1" t="s">
        <v>123</v>
      </c>
      <c r="P1" t="s">
        <v>160</v>
      </c>
      <c r="Q1" t="s">
        <v>37</v>
      </c>
      <c r="R1" t="s">
        <v>125</v>
      </c>
      <c r="S1" t="s">
        <v>169</v>
      </c>
      <c r="T1" t="s">
        <v>170</v>
      </c>
      <c r="U1" t="s">
        <v>171</v>
      </c>
      <c r="V1" s="15" t="s">
        <v>126</v>
      </c>
      <c r="W1" t="s">
        <v>182</v>
      </c>
    </row>
    <row r="2" spans="1:23" x14ac:dyDescent="0.3">
      <c r="A2">
        <v>1</v>
      </c>
      <c r="B2" t="s">
        <v>489</v>
      </c>
      <c r="C2" t="str">
        <f>AutoIncrement!E4</f>
        <v>MYPNA-PKTTAP-OB3-01</v>
      </c>
      <c r="D2" t="s">
        <v>68</v>
      </c>
      <c r="E2" t="str">
        <f>AutoIncrement!E3</f>
        <v>OB3-01</v>
      </c>
      <c r="F2" t="str">
        <f>"CD-"&amp;E2</f>
        <v>CD-OB3-01</v>
      </c>
      <c r="G2" t="str">
        <f>"Payment-"&amp;E2</f>
        <v>Payment-OB3-01</v>
      </c>
      <c r="H2" t="str">
        <f>I2</f>
        <v>By Invoice Date</v>
      </c>
      <c r="I2" t="s">
        <v>159</v>
      </c>
      <c r="J2">
        <v>0</v>
      </c>
      <c r="K2">
        <v>30</v>
      </c>
      <c r="L2">
        <v>0</v>
      </c>
      <c r="M2" t="str">
        <f>G2&amp;"(" &amp;H2&amp;")"</f>
        <v>Payment-OB3-01(By Invoice Date)</v>
      </c>
      <c r="N2" t="s">
        <v>147</v>
      </c>
      <c r="O2" t="s">
        <v>180</v>
      </c>
      <c r="P2" t="s">
        <v>64</v>
      </c>
      <c r="Q2" t="str">
        <f>'TC005.1'!A2&amp;"(" &amp; 'TC005.1'!A2 &amp; ")"</f>
        <v>MYDC3-PKDC1(MYDC3-PKDC1)</v>
      </c>
      <c r="R2" t="s">
        <v>168</v>
      </c>
      <c r="S2" t="s">
        <v>91</v>
      </c>
      <c r="T2" t="s">
        <v>89</v>
      </c>
      <c r="U2" t="s">
        <v>168</v>
      </c>
      <c r="V2" t="str">
        <f>'TC2-BU1 to Customer Contract'!X2</f>
        <v>CR-PK-CUS-POC-2310082</v>
      </c>
      <c r="W2" t="str">
        <f>"SP1toBU3-"&amp;E2</f>
        <v>SP1toBU3-OB3-01</v>
      </c>
    </row>
    <row r="5" spans="1:23" x14ac:dyDescent="0.3">
      <c r="W5" s="7"/>
    </row>
    <row r="6" spans="1:23" x14ac:dyDescent="0.3">
      <c r="W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dimension ref="A1:Z2"/>
  <sheetViews>
    <sheetView topLeftCell="M1" zoomScale="90" zoomScaleNormal="90" workbookViewId="0">
      <selection activeCell="O1" sqref="O1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77</v>
      </c>
      <c r="S1" s="4" t="s">
        <v>78</v>
      </c>
      <c r="T1" s="4" t="s">
        <v>54</v>
      </c>
      <c r="U1" s="4" t="s">
        <v>55</v>
      </c>
      <c r="V1" s="4" t="s">
        <v>56</v>
      </c>
      <c r="W1" s="4" t="s">
        <v>57</v>
      </c>
      <c r="X1" s="4" t="s">
        <v>58</v>
      </c>
      <c r="Y1" s="4" t="s">
        <v>59</v>
      </c>
      <c r="Z1" t="s">
        <v>60</v>
      </c>
    </row>
    <row r="2" spans="1:26" s="5" customFormat="1" x14ac:dyDescent="0.3">
      <c r="A2" s="4" t="s">
        <v>185</v>
      </c>
      <c r="B2" s="4" t="str">
        <f>A2</f>
        <v>MYELA-MYDC3</v>
      </c>
      <c r="C2" s="4" t="s">
        <v>61</v>
      </c>
      <c r="D2" s="4" t="s">
        <v>62</v>
      </c>
      <c r="E2" s="4" t="s">
        <v>63</v>
      </c>
      <c r="F2" s="4" t="s">
        <v>63</v>
      </c>
      <c r="G2" s="4"/>
      <c r="H2" s="4"/>
      <c r="I2" s="5" t="s">
        <v>79</v>
      </c>
      <c r="J2" s="4" t="s">
        <v>64</v>
      </c>
      <c r="K2" s="1"/>
      <c r="L2" s="1"/>
      <c r="M2" s="4"/>
      <c r="N2" s="4"/>
      <c r="O2" s="4" t="s">
        <v>65</v>
      </c>
      <c r="P2" s="4">
        <v>0</v>
      </c>
      <c r="Q2" s="4">
        <v>0</v>
      </c>
      <c r="R2" s="4" t="s">
        <v>80</v>
      </c>
      <c r="S2" s="4" t="s">
        <v>81</v>
      </c>
      <c r="T2" s="4">
        <v>12</v>
      </c>
      <c r="U2" s="4">
        <v>6</v>
      </c>
      <c r="V2" s="4">
        <v>2023</v>
      </c>
      <c r="W2" s="4">
        <v>31</v>
      </c>
      <c r="X2" s="4">
        <v>12</v>
      </c>
      <c r="Y2" s="4">
        <v>2024</v>
      </c>
      <c r="Z2" s="4" t="s">
        <v>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dimension ref="A1:G4"/>
  <sheetViews>
    <sheetView zoomScale="90" zoomScaleNormal="90" workbookViewId="0">
      <selection activeCell="C8" sqref="C8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2" t="s">
        <v>131</v>
      </c>
      <c r="B1" s="2" t="s">
        <v>133</v>
      </c>
      <c r="C1" s="2" t="s">
        <v>134</v>
      </c>
      <c r="D1" s="2" t="s">
        <v>140</v>
      </c>
      <c r="E1" s="2" t="s">
        <v>141</v>
      </c>
      <c r="F1" s="2" t="s">
        <v>122</v>
      </c>
      <c r="G1" s="2" t="s">
        <v>145</v>
      </c>
    </row>
    <row r="2" spans="1:7" x14ac:dyDescent="0.3">
      <c r="A2" s="8" t="s">
        <v>310</v>
      </c>
      <c r="B2" s="8" t="s">
        <v>310</v>
      </c>
      <c r="C2" s="16" t="str">
        <f>AutoIncrement!G4</f>
        <v>MYELASUP-MYPNA-OS1-01</v>
      </c>
      <c r="D2" s="8" t="s">
        <v>21</v>
      </c>
      <c r="E2" s="12">
        <v>1</v>
      </c>
      <c r="F2" s="8" t="s">
        <v>183</v>
      </c>
      <c r="G2" s="17">
        <v>2</v>
      </c>
    </row>
    <row r="3" spans="1:7" x14ac:dyDescent="0.3">
      <c r="A3" s="8" t="s">
        <v>311</v>
      </c>
      <c r="B3" s="8" t="s">
        <v>311</v>
      </c>
      <c r="C3" s="16" t="str">
        <f>AutoIncrement!G4</f>
        <v>MYELASUP-MYPNA-OS1-01</v>
      </c>
      <c r="D3" s="8" t="s">
        <v>21</v>
      </c>
      <c r="E3" s="12">
        <v>1</v>
      </c>
      <c r="F3" s="8" t="s">
        <v>183</v>
      </c>
      <c r="G3" s="17">
        <v>2</v>
      </c>
    </row>
    <row r="4" spans="1:7" x14ac:dyDescent="0.3">
      <c r="A4" s="8" t="s">
        <v>312</v>
      </c>
      <c r="B4" s="8" t="s">
        <v>312</v>
      </c>
      <c r="C4" s="16" t="str">
        <f>AutoIncrement!G4</f>
        <v>MYELASUP-MYPNA-OS1-01</v>
      </c>
      <c r="D4" s="8" t="s">
        <v>21</v>
      </c>
      <c r="E4" s="12">
        <v>1</v>
      </c>
      <c r="F4" s="8" t="s">
        <v>183</v>
      </c>
      <c r="G4" s="17">
        <v>2</v>
      </c>
    </row>
  </sheetData>
  <phoneticPr fontId="8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dimension ref="A1:V2"/>
  <sheetViews>
    <sheetView topLeftCell="E1" zoomScale="90" zoomScaleNormal="90" workbookViewId="0">
      <selection activeCell="G13" sqref="G13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x14ac:dyDescent="0.3">
      <c r="A1" t="s">
        <v>0</v>
      </c>
      <c r="B1" t="s">
        <v>31</v>
      </c>
      <c r="C1" t="s">
        <v>114</v>
      </c>
      <c r="D1" t="s">
        <v>167</v>
      </c>
      <c r="E1" t="s">
        <v>175</v>
      </c>
      <c r="F1" t="s">
        <v>176</v>
      </c>
      <c r="G1" t="s">
        <v>177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184</v>
      </c>
      <c r="S1" t="s">
        <v>178</v>
      </c>
      <c r="T1" t="s">
        <v>37</v>
      </c>
      <c r="U1" t="s">
        <v>125</v>
      </c>
      <c r="V1" s="15" t="s">
        <v>126</v>
      </c>
    </row>
    <row r="2" spans="1:22" x14ac:dyDescent="0.3">
      <c r="A2">
        <v>1</v>
      </c>
      <c r="B2" t="s">
        <v>173</v>
      </c>
      <c r="C2" t="str">
        <f>AutoIncrement!G4</f>
        <v>MYELASUP-MYPNA-OS1-01</v>
      </c>
      <c r="D2" t="s">
        <v>64</v>
      </c>
      <c r="E2">
        <v>1</v>
      </c>
      <c r="F2">
        <v>1</v>
      </c>
      <c r="G2">
        <v>1</v>
      </c>
      <c r="H2" t="str">
        <f>AutoIncrement!G3</f>
        <v>OS1-01</v>
      </c>
      <c r="I2" t="str">
        <f>"CD-"&amp;H2</f>
        <v>CD-OS1-01</v>
      </c>
      <c r="J2" t="str">
        <f>"Payment-"&amp;H2</f>
        <v>Payment-OS1-01</v>
      </c>
      <c r="K2" t="str">
        <f>L2</f>
        <v>By Free</v>
      </c>
      <c r="L2" t="s">
        <v>186</v>
      </c>
      <c r="M2">
        <v>0</v>
      </c>
      <c r="N2">
        <v>30</v>
      </c>
      <c r="O2">
        <v>0</v>
      </c>
      <c r="P2" t="str">
        <f>J2&amp;"(" &amp;K2&amp;")"</f>
        <v>Payment-OS1-01(By Free)</v>
      </c>
      <c r="Q2" t="s">
        <v>183</v>
      </c>
      <c r="R2" t="s">
        <v>129</v>
      </c>
      <c r="S2" t="s">
        <v>64</v>
      </c>
      <c r="T2" t="str">
        <f>'TC006.1'!A2&amp;"(" &amp; 'TC006.1'!A2 &amp; ")"</f>
        <v>MYELA-MYDC3(MYELA-MYDC3)</v>
      </c>
      <c r="U2" t="s">
        <v>130</v>
      </c>
      <c r="V2" t="str">
        <f>'TC2-BU1 to Customer Contract'!X2</f>
        <v>CR-PK-CUS-POC-2310082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dimension ref="A1:Q7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1" customWidth="1" collapsed="1"/>
    <col min="2" max="5" width="25.77734375" style="10" customWidth="1" collapsed="1"/>
    <col min="6" max="9" width="15.77734375" style="10" customWidth="1" collapsed="1"/>
    <col min="10" max="10" width="25.77734375" style="10" customWidth="1" collapsed="1"/>
    <col min="11" max="17" width="15.77734375" style="10" customWidth="1" collapsed="1"/>
    <col min="18" max="16384" width="8.88671875" style="10" collapsed="1"/>
  </cols>
  <sheetData>
    <row r="1" spans="1:17" s="8" customFormat="1" x14ac:dyDescent="0.3">
      <c r="A1" s="1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</row>
    <row r="2" spans="1:17" s="8" customFormat="1" x14ac:dyDescent="0.3">
      <c r="A2" s="1">
        <v>1</v>
      </c>
      <c r="B2" s="2" t="s">
        <v>283</v>
      </c>
      <c r="C2" s="9"/>
      <c r="D2" s="2" t="s">
        <v>283</v>
      </c>
      <c r="E2" s="11" t="s">
        <v>283</v>
      </c>
      <c r="F2" s="11" t="s">
        <v>19</v>
      </c>
      <c r="G2" s="11" t="s">
        <v>20</v>
      </c>
      <c r="H2" s="11" t="s">
        <v>29</v>
      </c>
      <c r="I2" s="11" t="s">
        <v>17</v>
      </c>
      <c r="J2" s="11" t="s">
        <v>284</v>
      </c>
      <c r="K2" s="11" t="s">
        <v>36</v>
      </c>
      <c r="L2" s="12">
        <v>10</v>
      </c>
      <c r="M2" s="12">
        <v>10</v>
      </c>
      <c r="N2" s="13">
        <v>1</v>
      </c>
      <c r="O2" s="14">
        <v>10</v>
      </c>
      <c r="P2" s="14">
        <v>10</v>
      </c>
    </row>
    <row r="3" spans="1:17" s="8" customFormat="1" x14ac:dyDescent="0.3">
      <c r="A3" s="1">
        <v>2</v>
      </c>
      <c r="B3" s="2" t="s">
        <v>284</v>
      </c>
      <c r="C3" s="9"/>
      <c r="D3" s="2" t="s">
        <v>284</v>
      </c>
      <c r="E3" s="11" t="s">
        <v>284</v>
      </c>
      <c r="F3" s="11" t="s">
        <v>98</v>
      </c>
      <c r="G3" s="11" t="s">
        <v>99</v>
      </c>
      <c r="H3" s="11" t="s">
        <v>29</v>
      </c>
      <c r="I3" s="11" t="s">
        <v>17</v>
      </c>
      <c r="J3" s="11" t="s">
        <v>283</v>
      </c>
      <c r="K3" s="11" t="s">
        <v>36</v>
      </c>
      <c r="L3" s="12">
        <v>10</v>
      </c>
      <c r="M3" s="12">
        <v>10</v>
      </c>
      <c r="N3" s="13">
        <v>1</v>
      </c>
      <c r="O3" s="14">
        <v>10</v>
      </c>
      <c r="P3" s="14">
        <v>10</v>
      </c>
    </row>
    <row r="4" spans="1:17" s="8" customFormat="1" x14ac:dyDescent="0.3">
      <c r="A4" s="1">
        <v>3</v>
      </c>
      <c r="B4" s="2" t="s">
        <v>285</v>
      </c>
      <c r="C4" s="9"/>
      <c r="D4" s="2" t="s">
        <v>285</v>
      </c>
      <c r="E4" s="11" t="s">
        <v>285</v>
      </c>
      <c r="F4" s="11" t="s">
        <v>23</v>
      </c>
      <c r="G4" s="11" t="s">
        <v>24</v>
      </c>
      <c r="H4" s="11" t="s">
        <v>21</v>
      </c>
      <c r="I4" s="11" t="s">
        <v>17</v>
      </c>
      <c r="J4" s="11" t="s">
        <v>286</v>
      </c>
      <c r="K4" s="11" t="s">
        <v>18</v>
      </c>
      <c r="L4" s="12">
        <v>10</v>
      </c>
      <c r="M4" s="12">
        <v>5</v>
      </c>
      <c r="N4" s="13">
        <v>1.0009999999999999</v>
      </c>
      <c r="O4" s="14">
        <v>10</v>
      </c>
      <c r="P4" s="14">
        <v>10</v>
      </c>
    </row>
    <row r="5" spans="1:17" s="8" customFormat="1" x14ac:dyDescent="0.3">
      <c r="A5" s="1">
        <v>4</v>
      </c>
      <c r="B5" s="2" t="s">
        <v>286</v>
      </c>
      <c r="C5" s="9"/>
      <c r="D5" s="2" t="s">
        <v>286</v>
      </c>
      <c r="E5" s="11" t="s">
        <v>286</v>
      </c>
      <c r="F5" s="11" t="s">
        <v>25</v>
      </c>
      <c r="G5" s="11" t="s">
        <v>26</v>
      </c>
      <c r="H5" s="11" t="s">
        <v>21</v>
      </c>
      <c r="I5" s="11" t="s">
        <v>17</v>
      </c>
      <c r="J5" s="11" t="s">
        <v>285</v>
      </c>
      <c r="K5" s="11" t="s">
        <v>18</v>
      </c>
      <c r="L5" s="12">
        <v>10</v>
      </c>
      <c r="M5" s="12">
        <v>5</v>
      </c>
      <c r="N5" s="13">
        <v>1.0009999999999999</v>
      </c>
      <c r="O5" s="14">
        <v>10</v>
      </c>
      <c r="P5" s="14">
        <v>10</v>
      </c>
    </row>
    <row r="6" spans="1:17" s="8" customFormat="1" x14ac:dyDescent="0.3">
      <c r="A6" s="1">
        <v>5</v>
      </c>
      <c r="B6" s="2" t="s">
        <v>287</v>
      </c>
      <c r="C6" s="9"/>
      <c r="D6" s="2" t="s">
        <v>287</v>
      </c>
      <c r="E6" s="11" t="s">
        <v>287</v>
      </c>
      <c r="F6" s="11" t="s">
        <v>27</v>
      </c>
      <c r="G6" s="11" t="s">
        <v>28</v>
      </c>
      <c r="H6" s="11" t="s">
        <v>21</v>
      </c>
      <c r="I6" s="11" t="s">
        <v>22</v>
      </c>
      <c r="J6" s="11"/>
      <c r="K6" s="11"/>
      <c r="L6" s="12">
        <v>10</v>
      </c>
      <c r="M6" s="12">
        <v>5</v>
      </c>
      <c r="N6" s="13">
        <v>1.0009999999999999</v>
      </c>
      <c r="O6" s="14">
        <v>10</v>
      </c>
      <c r="P6" s="14">
        <v>10</v>
      </c>
    </row>
    <row r="7" spans="1:17" s="8" customFormat="1" x14ac:dyDescent="0.3">
      <c r="A7" s="1">
        <v>6</v>
      </c>
      <c r="B7" s="2" t="s">
        <v>288</v>
      </c>
      <c r="C7" s="9"/>
      <c r="D7" s="2" t="s">
        <v>288</v>
      </c>
      <c r="E7" s="11" t="s">
        <v>288</v>
      </c>
      <c r="F7" s="11" t="s">
        <v>34</v>
      </c>
      <c r="G7" s="11" t="s">
        <v>35</v>
      </c>
      <c r="H7" s="11" t="s">
        <v>21</v>
      </c>
      <c r="I7" s="11" t="s">
        <v>22</v>
      </c>
      <c r="J7" s="11"/>
      <c r="K7" s="11"/>
      <c r="L7" s="12">
        <v>10</v>
      </c>
      <c r="M7" s="12">
        <v>5</v>
      </c>
      <c r="N7" s="13">
        <v>1.0009999999999999</v>
      </c>
      <c r="O7" s="14">
        <v>10</v>
      </c>
      <c r="P7" s="14">
        <v>10</v>
      </c>
    </row>
  </sheetData>
  <phoneticPr fontId="8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dimension ref="A1:F3"/>
  <sheetViews>
    <sheetView workbookViewId="0">
      <selection sqref="A1:F1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93</v>
      </c>
      <c r="B2" s="46" t="s">
        <v>209</v>
      </c>
      <c r="C2" s="46" t="str">
        <f>AutoIncrement!F5</f>
        <v>CSS-OS2-01</v>
      </c>
      <c r="D2" s="46" t="s">
        <v>69</v>
      </c>
      <c r="E2" s="46" t="s">
        <v>210</v>
      </c>
      <c r="F2" s="46" t="str">
        <f>AutoIncrement!F4</f>
        <v>CNTWSUP-SGTTAP-OS2-01</v>
      </c>
    </row>
    <row r="3" spans="1:6" x14ac:dyDescent="0.3">
      <c r="A3" s="46" t="s">
        <v>93</v>
      </c>
      <c r="B3" s="46" t="s">
        <v>209</v>
      </c>
      <c r="C3" s="46" t="str">
        <f>AutoIncrement!F5</f>
        <v>CSS-OS2-01</v>
      </c>
      <c r="D3" s="46" t="s">
        <v>69</v>
      </c>
      <c r="E3" s="2" t="s">
        <v>243</v>
      </c>
      <c r="F3" s="46" t="str">
        <f>AutoIncrement!F4</f>
        <v>CNTWSUP-SGTTAP-OS2-01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dimension ref="A1:F5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90</v>
      </c>
      <c r="B2" s="46" t="s">
        <v>215</v>
      </c>
      <c r="C2" s="46" t="str">
        <f>AutoIncrement!D5</f>
        <v>CSS-OB2-01</v>
      </c>
      <c r="D2" s="46" t="s">
        <v>69</v>
      </c>
      <c r="E2" s="46" t="s">
        <v>210</v>
      </c>
      <c r="F2" s="46" t="str">
        <f>AutoIncrement!D4</f>
        <v>SGTTAP-PKTTAP-OB2-01</v>
      </c>
    </row>
    <row r="3" spans="1:6" x14ac:dyDescent="0.3">
      <c r="A3" s="46" t="s">
        <v>90</v>
      </c>
      <c r="B3" s="46" t="s">
        <v>215</v>
      </c>
      <c r="C3" s="46" t="str">
        <f>AutoIncrement!D5</f>
        <v>CSS-OB2-01</v>
      </c>
      <c r="D3" s="46" t="s">
        <v>69</v>
      </c>
      <c r="E3" s="2" t="s">
        <v>243</v>
      </c>
      <c r="F3" s="46" t="str">
        <f>AutoIncrement!D4</f>
        <v>SGTTAP-PKTTAP-OB2-01</v>
      </c>
    </row>
    <row r="4" spans="1:6" x14ac:dyDescent="0.3">
      <c r="A4" s="46" t="s">
        <v>90</v>
      </c>
      <c r="B4" s="46" t="s">
        <v>215</v>
      </c>
      <c r="C4" s="46" t="str">
        <f>AutoIncrement!D5</f>
        <v>CSS-OB2-01</v>
      </c>
      <c r="D4" s="46" t="s">
        <v>69</v>
      </c>
      <c r="E4" s="46" t="s">
        <v>216</v>
      </c>
      <c r="F4" s="2" t="str">
        <f>AutoIncrement!F4</f>
        <v>CNTWSUP-SGTTAP-OS2-01</v>
      </c>
    </row>
    <row r="5" spans="1:6" x14ac:dyDescent="0.3">
      <c r="A5" s="46" t="s">
        <v>90</v>
      </c>
      <c r="B5" s="46" t="s">
        <v>215</v>
      </c>
      <c r="C5" s="46" t="str">
        <f>AutoIncrement!D5</f>
        <v>CSS-OB2-01</v>
      </c>
      <c r="D5" s="46" t="s">
        <v>69</v>
      </c>
      <c r="E5" s="2" t="s">
        <v>244</v>
      </c>
      <c r="F5" s="2" t="str">
        <f>AutoIncrement!F4</f>
        <v>CNTWSUP-SGTTAP-OS2-01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dimension ref="A1:F2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79</v>
      </c>
      <c r="B2" s="46" t="s">
        <v>217</v>
      </c>
      <c r="C2" s="46" t="str">
        <f>AutoIncrement!D5</f>
        <v>CSS-OB2-01</v>
      </c>
      <c r="D2" s="46" t="s">
        <v>69</v>
      </c>
      <c r="E2" s="46" t="s">
        <v>210</v>
      </c>
      <c r="F2" s="46" t="str">
        <f>AutoIncrement!G4</f>
        <v>MYELASUP-MYPNA-OS1-01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dimension ref="A1:F4"/>
  <sheetViews>
    <sheetView workbookViewId="0">
      <selection sqref="A1:F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91</v>
      </c>
      <c r="B2" s="46" t="s">
        <v>218</v>
      </c>
      <c r="C2" s="46" t="str">
        <f>AutoIncrement!E5</f>
        <v>CSS-OB3-01</v>
      </c>
      <c r="D2" s="46" t="s">
        <v>69</v>
      </c>
      <c r="E2" s="46" t="s">
        <v>210</v>
      </c>
      <c r="F2" s="46" t="str">
        <f>AutoIncrement!E4</f>
        <v>MYPNA-PKTTAP-OB3-01</v>
      </c>
    </row>
    <row r="3" spans="1:6" x14ac:dyDescent="0.3">
      <c r="A3" s="46" t="s">
        <v>91</v>
      </c>
      <c r="B3" s="46" t="s">
        <v>218</v>
      </c>
      <c r="C3" s="46" t="str">
        <f>AutoIncrement!E5</f>
        <v>CSS-OB3-01</v>
      </c>
      <c r="D3" s="46" t="s">
        <v>69</v>
      </c>
      <c r="E3" s="2" t="s">
        <v>243</v>
      </c>
      <c r="F3" s="46" t="str">
        <f>AutoIncrement!E4</f>
        <v>MYPNA-PKTTAP-OB3-01</v>
      </c>
    </row>
    <row r="4" spans="1:6" x14ac:dyDescent="0.3">
      <c r="A4" s="46" t="s">
        <v>91</v>
      </c>
      <c r="B4" s="46" t="s">
        <v>218</v>
      </c>
      <c r="C4" s="46" t="str">
        <f>AutoIncrement!E5</f>
        <v>CSS-OB3-01</v>
      </c>
      <c r="D4" s="46" t="s">
        <v>69</v>
      </c>
      <c r="E4" s="46" t="s">
        <v>216</v>
      </c>
      <c r="F4" s="2" t="str">
        <f>AutoIncrement!G4</f>
        <v>MYELASUP-MYPNA-OS1-01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dimension ref="A1:F6"/>
  <sheetViews>
    <sheetView workbookViewId="0">
      <selection activeCell="F11" sqref="F11"/>
    </sheetView>
  </sheetViews>
  <sheetFormatPr defaultRowHeight="14.4" x14ac:dyDescent="0.3"/>
  <cols>
    <col min="1" max="6" width="20.77734375" style="2" customWidth="1" collapsed="1"/>
  </cols>
  <sheetData>
    <row r="1" spans="1:6" x14ac:dyDescent="0.3">
      <c r="A1" s="46" t="s">
        <v>203</v>
      </c>
      <c r="B1" s="46" t="s">
        <v>204</v>
      </c>
      <c r="C1" s="46" t="s">
        <v>205</v>
      </c>
      <c r="D1" s="46" t="s">
        <v>206</v>
      </c>
      <c r="E1" s="46" t="s">
        <v>207</v>
      </c>
      <c r="F1" s="46" t="s">
        <v>208</v>
      </c>
    </row>
    <row r="2" spans="1:6" x14ac:dyDescent="0.3">
      <c r="A2" s="46" t="s">
        <v>89</v>
      </c>
      <c r="B2" s="46" t="s">
        <v>89</v>
      </c>
      <c r="C2" s="46" t="str">
        <f>AutoIncrement!C5</f>
        <v>CSS-OB1-01</v>
      </c>
      <c r="D2" s="46" t="s">
        <v>69</v>
      </c>
      <c r="E2" s="46" t="s">
        <v>210</v>
      </c>
      <c r="F2" s="46" t="str">
        <f>AutoIncrement!C4</f>
        <v>PKTTAP-PKCUS-OB1-01</v>
      </c>
    </row>
    <row r="3" spans="1:6" x14ac:dyDescent="0.3">
      <c r="A3" s="46" t="s">
        <v>89</v>
      </c>
      <c r="B3" s="46" t="s">
        <v>89</v>
      </c>
      <c r="C3" s="46" t="str">
        <f>AutoIncrement!C5</f>
        <v>CSS-OB1-01</v>
      </c>
      <c r="D3" s="46" t="s">
        <v>69</v>
      </c>
      <c r="E3" s="46" t="s">
        <v>216</v>
      </c>
      <c r="F3" s="46" t="str">
        <f>AutoIncrement!D4</f>
        <v>SGTTAP-PKTTAP-OB2-01</v>
      </c>
    </row>
    <row r="4" spans="1:6" x14ac:dyDescent="0.3">
      <c r="A4" s="46" t="s">
        <v>89</v>
      </c>
      <c r="B4" s="46" t="s">
        <v>89</v>
      </c>
      <c r="C4" s="46" t="str">
        <f>AutoIncrement!C5</f>
        <v>CSS-OB1-01</v>
      </c>
      <c r="D4" s="46" t="s">
        <v>69</v>
      </c>
      <c r="E4" s="46" t="s">
        <v>216</v>
      </c>
      <c r="F4" s="2" t="str">
        <f>AutoIncrement!E4</f>
        <v>MYPNA-PKTTAP-OB3-01</v>
      </c>
    </row>
    <row r="5" spans="1:6" x14ac:dyDescent="0.3">
      <c r="A5" s="46" t="s">
        <v>89</v>
      </c>
      <c r="B5" s="46" t="s">
        <v>89</v>
      </c>
      <c r="C5" s="2" t="str">
        <f>AutoIncrement!C5</f>
        <v>CSS-OB1-01</v>
      </c>
      <c r="D5" s="46" t="s">
        <v>69</v>
      </c>
      <c r="E5" s="2" t="s">
        <v>244</v>
      </c>
      <c r="F5" s="2" t="str">
        <f>AutoIncrement!D4</f>
        <v>SGTTAP-PKTTAP-OB2-01</v>
      </c>
    </row>
    <row r="6" spans="1:6" x14ac:dyDescent="0.3">
      <c r="A6" s="46" t="s">
        <v>89</v>
      </c>
      <c r="B6" s="46" t="s">
        <v>89</v>
      </c>
      <c r="C6" s="2" t="str">
        <f>AutoIncrement!C5</f>
        <v>CSS-OB1-01</v>
      </c>
      <c r="D6" s="46" t="s">
        <v>69</v>
      </c>
      <c r="E6" s="2" t="s">
        <v>244</v>
      </c>
      <c r="F6" s="2" t="str">
        <f>AutoIncrement!E4</f>
        <v>MYPNA-PKTTAP-OB3-01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dimension ref="A1:F7"/>
  <sheetViews>
    <sheetView workbookViewId="0">
      <selection activeCell="E27" sqref="E27"/>
    </sheetView>
  </sheetViews>
  <sheetFormatPr defaultRowHeight="13.8" x14ac:dyDescent="0.3"/>
  <cols>
    <col min="1" max="2" width="22.88671875" style="44" customWidth="1" collapsed="1"/>
    <col min="3" max="6" width="20.77734375" style="44" customWidth="1" collapsed="1"/>
    <col min="7" max="7" width="9.44140625" style="44" customWidth="1" collapsed="1"/>
    <col min="8" max="16384" width="8.88671875" style="44" collapsed="1"/>
  </cols>
  <sheetData>
    <row r="1" spans="1:6" s="2" customFormat="1" x14ac:dyDescent="0.3">
      <c r="A1" s="2" t="s">
        <v>247</v>
      </c>
      <c r="B1" s="2" t="s">
        <v>411</v>
      </c>
      <c r="C1" s="2" t="s">
        <v>248</v>
      </c>
      <c r="D1" s="2" t="s">
        <v>127</v>
      </c>
      <c r="E1" s="2" t="s">
        <v>246</v>
      </c>
      <c r="F1" s="2" t="s">
        <v>245</v>
      </c>
    </row>
    <row r="2" spans="1:6" x14ac:dyDescent="0.3">
      <c r="A2" s="44" t="str">
        <f>AutoIncrement!C4</f>
        <v>PKTTAP-PKCUS-OB1-01</v>
      </c>
      <c r="B2" s="44" t="str">
        <f>'TC2-BU1 to Customer Contract'!X2</f>
        <v>CR-PK-CUS-POC-2310082</v>
      </c>
      <c r="C2" s="45" t="s">
        <v>289</v>
      </c>
      <c r="D2" s="61">
        <v>1620</v>
      </c>
      <c r="E2" s="61">
        <v>1000</v>
      </c>
      <c r="F2" s="61">
        <v>1620</v>
      </c>
    </row>
    <row r="3" spans="1:6" x14ac:dyDescent="0.3">
      <c r="C3" s="45" t="s">
        <v>290</v>
      </c>
      <c r="D3" s="61">
        <v>1620</v>
      </c>
      <c r="E3" s="61">
        <v>1000</v>
      </c>
      <c r="F3" s="61">
        <v>1620</v>
      </c>
    </row>
    <row r="4" spans="1:6" x14ac:dyDescent="0.3">
      <c r="C4" s="45" t="s">
        <v>291</v>
      </c>
      <c r="D4" s="61">
        <v>620</v>
      </c>
      <c r="E4" s="61">
        <v>1000</v>
      </c>
      <c r="F4" s="61">
        <v>620</v>
      </c>
    </row>
    <row r="5" spans="1:6" x14ac:dyDescent="0.3">
      <c r="C5" s="45" t="s">
        <v>292</v>
      </c>
      <c r="D5" s="61">
        <v>620</v>
      </c>
      <c r="E5" s="61">
        <v>1000</v>
      </c>
      <c r="F5" s="61">
        <v>620</v>
      </c>
    </row>
    <row r="6" spans="1:6" x14ac:dyDescent="0.3">
      <c r="C6" s="45" t="s">
        <v>293</v>
      </c>
      <c r="D6" s="61">
        <v>620</v>
      </c>
      <c r="E6" s="61">
        <v>1000</v>
      </c>
      <c r="F6" s="61">
        <v>620</v>
      </c>
    </row>
    <row r="7" spans="1:6" x14ac:dyDescent="0.3">
      <c r="C7" s="45" t="s">
        <v>294</v>
      </c>
      <c r="D7" s="61">
        <v>620</v>
      </c>
      <c r="E7" s="61">
        <v>1000</v>
      </c>
      <c r="F7" s="61">
        <v>620</v>
      </c>
    </row>
  </sheetData>
  <phoneticPr fontId="8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dimension ref="A1:A2"/>
  <sheetViews>
    <sheetView workbookViewId="0">
      <selection activeCell="A2" sqref="A2"/>
    </sheetView>
  </sheetViews>
  <sheetFormatPr defaultRowHeight="14.4" x14ac:dyDescent="0.3"/>
  <cols>
    <col min="1" max="1" width="20.88671875" customWidth="1" collapsed="1"/>
  </cols>
  <sheetData>
    <row r="1" spans="1:1" x14ac:dyDescent="0.3">
      <c r="A1" s="2" t="s">
        <v>249</v>
      </c>
    </row>
    <row r="2" spans="1:1" x14ac:dyDescent="0.3">
      <c r="A2" s="47" t="str">
        <f ca="1">TEXT(DATE(YEAR(TODAY()), MONTH(TODAY())+1, DAY(TODAY())+21), "dd MMM yyyy")</f>
        <v>22 Dec 2023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dimension ref="A1:B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  <col min="2" max="2" width="12.33203125" customWidth="1" collapsed="1"/>
  </cols>
  <sheetData>
    <row r="1" spans="1:2" x14ac:dyDescent="0.3">
      <c r="A1" t="s">
        <v>220</v>
      </c>
      <c r="B1" s="51" t="str">
        <f ca="1">TEXT(DATE(YEAR(TODAY()), MONTH(TODAY()), DAY(TODAY())), "yymm")</f>
        <v>2310</v>
      </c>
    </row>
    <row r="2" spans="1:2" x14ac:dyDescent="0.3">
      <c r="A2" t="str">
        <f ca="1">"c"&amp;AutoIncrement!B2&amp;"B1"&amp;AutoIncrement!A2&amp;"-"&amp;B1&amp;"001"</f>
        <v>cOB101-2310001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dimension ref="A1:D7"/>
  <sheetViews>
    <sheetView workbookViewId="0">
      <selection activeCell="D20" sqref="D20"/>
    </sheetView>
  </sheetViews>
  <sheetFormatPr defaultRowHeight="13.8" x14ac:dyDescent="0.3"/>
  <cols>
    <col min="1" max="4" width="20.77734375" style="44" customWidth="1" collapsed="1"/>
    <col min="5" max="16384" width="8.88671875" style="44" collapsed="1"/>
  </cols>
  <sheetData>
    <row r="1" spans="1:4" s="2" customFormat="1" x14ac:dyDescent="0.3">
      <c r="A1" s="2" t="s">
        <v>2</v>
      </c>
      <c r="B1" s="2" t="s">
        <v>235</v>
      </c>
      <c r="C1" s="2" t="s">
        <v>214</v>
      </c>
      <c r="D1" s="2" t="s">
        <v>219</v>
      </c>
    </row>
    <row r="2" spans="1:4" x14ac:dyDescent="0.3">
      <c r="A2" s="45" t="s">
        <v>289</v>
      </c>
      <c r="B2" s="62">
        <v>1620</v>
      </c>
      <c r="C2" s="62">
        <v>1620</v>
      </c>
      <c r="D2" s="62"/>
    </row>
    <row r="3" spans="1:4" x14ac:dyDescent="0.3">
      <c r="A3" s="45" t="s">
        <v>290</v>
      </c>
      <c r="B3" s="62">
        <v>1620</v>
      </c>
      <c r="C3" s="62">
        <v>1620</v>
      </c>
      <c r="D3" s="62"/>
    </row>
    <row r="4" spans="1:4" x14ac:dyDescent="0.3">
      <c r="A4" s="45" t="s">
        <v>291</v>
      </c>
      <c r="B4" s="62">
        <v>620</v>
      </c>
      <c r="C4" s="62">
        <v>620</v>
      </c>
      <c r="D4" s="62"/>
    </row>
    <row r="5" spans="1:4" x14ac:dyDescent="0.3">
      <c r="A5" s="45" t="s">
        <v>292</v>
      </c>
      <c r="B5" s="62">
        <v>620</v>
      </c>
      <c r="C5" s="62">
        <v>620</v>
      </c>
      <c r="D5" s="62"/>
    </row>
    <row r="6" spans="1:4" x14ac:dyDescent="0.3">
      <c r="A6" s="45" t="s">
        <v>293</v>
      </c>
      <c r="B6" s="62">
        <v>620</v>
      </c>
      <c r="C6" s="62">
        <v>620</v>
      </c>
      <c r="D6" s="62"/>
    </row>
    <row r="7" spans="1:4" x14ac:dyDescent="0.3">
      <c r="A7" s="45" t="s">
        <v>294</v>
      </c>
      <c r="B7" s="62">
        <v>820</v>
      </c>
      <c r="C7" s="62">
        <v>620</v>
      </c>
      <c r="D7" s="62">
        <v>200</v>
      </c>
    </row>
  </sheetData>
  <phoneticPr fontId="8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dimension ref="A1:B2"/>
  <sheetViews>
    <sheetView workbookViewId="0">
      <selection activeCell="A2" sqref="A2:B2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2" t="s">
        <v>214</v>
      </c>
      <c r="B1" s="2" t="s">
        <v>219</v>
      </c>
    </row>
    <row r="2" spans="1:2" x14ac:dyDescent="0.3">
      <c r="A2" s="49" t="str">
        <f ca="1">'TC15-Inbound Date'!A2</f>
        <v>22 Dec 2023</v>
      </c>
      <c r="B2" s="49" t="str">
        <f ca="1">TEXT(DATE(YEAR(TODAY()), MONTH(TODAY())+2, DAY(TODAY())+1), "dd MMM yyyy")</f>
        <v>01 Jan 2024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dimension ref="A1:A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2" t="s">
        <v>30</v>
      </c>
    </row>
    <row r="2" spans="1:1" x14ac:dyDescent="0.3">
      <c r="A2" s="2" t="str">
        <f>AutoIncrement!C3&amp;"-Request Parts"</f>
        <v>OB1-01-Request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dimension ref="A1:B2"/>
  <sheetViews>
    <sheetView workbookViewId="0">
      <selection activeCell="H19" sqref="H19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ht="14.4" x14ac:dyDescent="0.3">
      <c r="A1" s="2" t="s">
        <v>31</v>
      </c>
      <c r="B1" s="51" t="str">
        <f ca="1">TEXT(DATE(YEAR(TODAY()), MONTH(TODAY()), DAY(TODAY())), "yymm")</f>
        <v>2310</v>
      </c>
    </row>
    <row r="2" spans="1:2" x14ac:dyDescent="0.3">
      <c r="A2" s="2" t="str">
        <f ca="1">"rc"&amp;AutoIncrement!B2&amp;"B1"&amp;AutoIncrement!A2&amp;"-"&amp;B1&amp;"001"&amp;"-01"</f>
        <v>rcOB101-2310001-01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dimension ref="A1:Q2"/>
  <sheetViews>
    <sheetView topLeftCell="E1" workbookViewId="0">
      <selection activeCell="H18" sqref="H18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2</v>
      </c>
      <c r="B1" t="s">
        <v>491</v>
      </c>
      <c r="C1" t="s">
        <v>5</v>
      </c>
      <c r="D1" t="s">
        <v>231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492</v>
      </c>
      <c r="M1" t="s">
        <v>229</v>
      </c>
      <c r="N1" t="s">
        <v>237</v>
      </c>
      <c r="O1" t="s">
        <v>493</v>
      </c>
      <c r="P1" t="s">
        <v>494</v>
      </c>
      <c r="Q1" t="s">
        <v>495</v>
      </c>
    </row>
    <row r="2" spans="1:17" x14ac:dyDescent="0.3">
      <c r="A2" t="s">
        <v>294</v>
      </c>
      <c r="B2" t="s">
        <v>288</v>
      </c>
      <c r="C2" t="s">
        <v>34</v>
      </c>
      <c r="D2" t="s">
        <v>79</v>
      </c>
      <c r="G2" t="s">
        <v>21</v>
      </c>
      <c r="H2">
        <v>5</v>
      </c>
      <c r="I2">
        <v>10</v>
      </c>
      <c r="J2">
        <v>620</v>
      </c>
      <c r="K2">
        <v>820</v>
      </c>
      <c r="M2" t="s">
        <v>239</v>
      </c>
      <c r="O2">
        <v>620</v>
      </c>
      <c r="P2">
        <v>620</v>
      </c>
      <c r="Q2">
        <v>200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dimension ref="A1:I4"/>
  <sheetViews>
    <sheetView workbookViewId="0">
      <selection activeCell="I2" sqref="I2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221</v>
      </c>
      <c r="B1" t="s">
        <v>222</v>
      </c>
      <c r="C1" t="s">
        <v>223</v>
      </c>
      <c r="D1" t="s">
        <v>224</v>
      </c>
      <c r="E1" t="s">
        <v>225</v>
      </c>
      <c r="F1" t="s">
        <v>226</v>
      </c>
      <c r="G1" t="s">
        <v>227</v>
      </c>
      <c r="H1" t="s">
        <v>228</v>
      </c>
      <c r="I1" s="51" t="str">
        <f ca="1">TEXT(DATE(YEAR(TODAY()), MONTH(TODAY()), DAY(TODAY())), "yymm")</f>
        <v>2310</v>
      </c>
    </row>
    <row r="2" spans="1:9" x14ac:dyDescent="0.3">
      <c r="A2" t="str">
        <f ca="1">"s"&amp;AutoIncrement!B2&amp;"B1"&amp;AutoIncrement!A2&amp;"-"&amp;I1&amp;"001"</f>
        <v>sOB101-2310001</v>
      </c>
      <c r="B2" t="str">
        <f ca="1">"p"&amp;AutoIncrement!B2&amp;"B2"&amp;AutoIncrement!A2&amp;"-"&amp;I1&amp;"001"</f>
        <v>pOB201-2310001</v>
      </c>
      <c r="C2" t="str">
        <f ca="1">"s"&amp;AutoIncrement!B2&amp;"B2"&amp;AutoIncrement!A2&amp;"-"&amp;I1&amp;"001"</f>
        <v>sOB201-2310001</v>
      </c>
      <c r="D2" t="str">
        <f ca="1">"p"&amp;AutoIncrement!B2&amp;"S2"&amp;AutoIncrement!A2&amp;"-"&amp;I1&amp;"001"</f>
        <v>pOS201-2310001</v>
      </c>
      <c r="E2" t="str">
        <f ca="1">"s"&amp;AutoIncrement!B2&amp;"B3"&amp;AutoIncrement!A2&amp;"-"&amp;I1&amp;"001"</f>
        <v>sOB301-2310001</v>
      </c>
      <c r="F2" t="str">
        <f ca="1">"p"&amp;AutoIncrement!B2&amp;"S1"&amp;AutoIncrement!A2&amp;"-"&amp;I1&amp;"001"</f>
        <v>pOS101-2310001</v>
      </c>
      <c r="G2" t="str">
        <f ca="1">"s"&amp;AutoIncrement!B2&amp;"S1"&amp;AutoIncrement!A2&amp;"-"&amp;I1&amp;"001"</f>
        <v>sOS101-2310001</v>
      </c>
      <c r="H2" t="str">
        <f ca="1">"s"&amp;AutoIncrement!B2&amp;"S2"&amp;AutoIncrement!A2&amp;"-"&amp;I1&amp;"001"</f>
        <v>sOS201-2310001</v>
      </c>
    </row>
    <row r="3" spans="1:9" x14ac:dyDescent="0.3">
      <c r="B3" t="str">
        <f ca="1">"p"&amp;AutoIncrement!B2&amp;"B3"&amp;AutoIncrement!A2&amp;"-"&amp;I1&amp;"001"</f>
        <v>pOB301-2310001</v>
      </c>
    </row>
    <row r="4" spans="1:9" x14ac:dyDescent="0.3">
      <c r="A4" s="89" t="s">
        <v>89</v>
      </c>
      <c r="B4" s="89"/>
      <c r="C4" s="89" t="s">
        <v>90</v>
      </c>
      <c r="D4" s="89"/>
      <c r="E4" s="89" t="s">
        <v>91</v>
      </c>
      <c r="F4" s="89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dimension ref="A1:J3"/>
  <sheetViews>
    <sheetView workbookViewId="0">
      <selection activeCell="C11" sqref="C11"/>
    </sheetView>
  </sheetViews>
  <sheetFormatPr defaultRowHeight="14.4" x14ac:dyDescent="0.3"/>
  <cols>
    <col min="2" max="2" width="19.6640625" customWidth="1" collapsed="1"/>
    <col min="3" max="3" width="19.5546875" bestFit="1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1.6640625" customWidth="1" collapsed="1"/>
  </cols>
  <sheetData>
    <row r="1" spans="1:10" ht="15" thickBot="1" x14ac:dyDescent="0.35">
      <c r="A1" s="76" t="s">
        <v>0</v>
      </c>
      <c r="B1" s="77" t="s">
        <v>496</v>
      </c>
      <c r="C1" s="77" t="s">
        <v>114</v>
      </c>
      <c r="D1" s="77" t="s">
        <v>497</v>
      </c>
      <c r="E1" s="77" t="s">
        <v>253</v>
      </c>
      <c r="F1" s="77" t="s">
        <v>116</v>
      </c>
      <c r="G1" s="77" t="s">
        <v>40</v>
      </c>
      <c r="H1" s="77" t="s">
        <v>498</v>
      </c>
      <c r="I1" s="77" t="s">
        <v>318</v>
      </c>
      <c r="J1" s="78" t="s">
        <v>499</v>
      </c>
    </row>
    <row r="2" spans="1:10" ht="15" thickBot="1" x14ac:dyDescent="0.35">
      <c r="A2" s="79">
        <v>1</v>
      </c>
      <c r="B2" s="80" t="str">
        <f ca="1">'TC20-Autogen SOPO'!B2</f>
        <v>pOB201-2310001</v>
      </c>
      <c r="C2" t="s">
        <v>501</v>
      </c>
      <c r="D2" s="80" t="s">
        <v>500</v>
      </c>
      <c r="E2" s="80" t="s">
        <v>262</v>
      </c>
      <c r="F2" s="80" t="s">
        <v>128</v>
      </c>
      <c r="G2" s="80" t="s">
        <v>70</v>
      </c>
      <c r="H2" s="80" t="s">
        <v>90</v>
      </c>
      <c r="I2" s="80" t="s">
        <v>68</v>
      </c>
      <c r="J2" s="81" t="str">
        <f ca="1">TEXT(DATE(YEAR(TODAY()), MONTH(TODAY()), DAY(TODAY())), "MMM dd, yyyy")</f>
        <v>Oct 31, 2023</v>
      </c>
    </row>
    <row r="3" spans="1:10" ht="15" thickBot="1" x14ac:dyDescent="0.35">
      <c r="A3" s="75">
        <v>2</v>
      </c>
      <c r="B3" s="80" t="str">
        <f ca="1">'TC20-Autogen SOPO'!B3</f>
        <v>pOB301-2310001</v>
      </c>
      <c r="C3" t="str">
        <f>'TC6-BU3 to BU1 Contract'!C2</f>
        <v>MYPNA-PKTTAP-OB3-01</v>
      </c>
      <c r="D3" s="80" t="s">
        <v>500</v>
      </c>
      <c r="E3" s="80" t="s">
        <v>262</v>
      </c>
      <c r="F3" s="80" t="s">
        <v>128</v>
      </c>
      <c r="G3" s="80" t="s">
        <v>70</v>
      </c>
      <c r="H3" s="82" t="s">
        <v>91</v>
      </c>
      <c r="I3" s="80" t="s">
        <v>68</v>
      </c>
      <c r="J3" s="81" t="str">
        <f ca="1">TEXT(DATE(YEAR(TODAY()), MONTH(TODAY()), DAY(TODAY())), "MMM dd, yyyy")</f>
        <v>Oct 31, 2023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dimension ref="A1:C2"/>
  <sheetViews>
    <sheetView workbookViewId="0">
      <selection activeCell="C14" sqref="C14"/>
    </sheetView>
  </sheetViews>
  <sheetFormatPr defaultRowHeight="14.4" x14ac:dyDescent="0.3"/>
  <cols>
    <col min="2" max="2" width="15.44140625" customWidth="1" collapsed="1"/>
    <col min="3" max="3" width="25.77734375" customWidth="1" collapsed="1"/>
  </cols>
  <sheetData>
    <row r="1" spans="1:3" ht="15" thickBot="1" x14ac:dyDescent="0.35">
      <c r="A1" s="76" t="s">
        <v>0</v>
      </c>
      <c r="B1" s="83" t="s">
        <v>496</v>
      </c>
      <c r="C1" s="78" t="s">
        <v>114</v>
      </c>
    </row>
    <row r="2" spans="1:3" ht="15" thickBot="1" x14ac:dyDescent="0.35">
      <c r="A2" s="79">
        <v>1</v>
      </c>
      <c r="B2" s="84" t="str">
        <f ca="1">'TC20-Autogen SOPO'!D2</f>
        <v>pOS201-2310001</v>
      </c>
      <c r="C2" s="85" t="str">
        <f>'TC4-Sup2 to BU2 Contract'!C2</f>
        <v>CNTWSUP-SGTTAP-OS2-01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dimension ref="A1:C2"/>
  <sheetViews>
    <sheetView workbookViewId="0">
      <selection activeCell="D9" sqref="D9"/>
    </sheetView>
  </sheetViews>
  <sheetFormatPr defaultRowHeight="14.4" x14ac:dyDescent="0.3"/>
  <cols>
    <col min="1" max="1" width="3.44140625" bestFit="1" customWidth="1" collapsed="1"/>
    <col min="2" max="2" width="13.33203125" bestFit="1" customWidth="1" collapsed="1"/>
    <col min="3" max="3" width="29.77734375" customWidth="1" collapsed="1"/>
  </cols>
  <sheetData>
    <row r="1" spans="1:3" ht="15" thickBot="1" x14ac:dyDescent="0.35">
      <c r="A1" s="76" t="s">
        <v>0</v>
      </c>
      <c r="B1" s="77" t="s">
        <v>496</v>
      </c>
      <c r="C1" s="78" t="s">
        <v>114</v>
      </c>
    </row>
    <row r="2" spans="1:3" ht="15" thickBot="1" x14ac:dyDescent="0.35">
      <c r="A2" s="79">
        <v>1</v>
      </c>
      <c r="B2" s="80" t="str">
        <f ca="1">'TC20-Autogen SOPO'!F2</f>
        <v>pOS101-2310001</v>
      </c>
      <c r="C2" s="85" t="str">
        <f>'TC7-Sup1 to BU3 Contract'!C2</f>
        <v>MYELASUP-MYPNA-OS1-01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dimension ref="A1:D2"/>
  <sheetViews>
    <sheetView workbookViewId="0">
      <selection activeCell="E17" sqref="E17"/>
    </sheetView>
  </sheetViews>
  <sheetFormatPr defaultRowHeight="14.4" x14ac:dyDescent="0.3"/>
  <cols>
    <col min="1" max="1" width="3.44140625" bestFit="1" customWidth="1" collapsed="1"/>
    <col min="2" max="2" width="15.664062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496</v>
      </c>
      <c r="C1" s="77" t="s">
        <v>114</v>
      </c>
      <c r="D1" s="78" t="s">
        <v>126</v>
      </c>
    </row>
    <row r="2" spans="1:4" ht="15" thickBot="1" x14ac:dyDescent="0.35">
      <c r="A2" s="79">
        <v>1</v>
      </c>
      <c r="B2" s="86" t="str">
        <f ca="1">'TC20-Autogen SOPO'!G2</f>
        <v>sOS101-2310001</v>
      </c>
      <c r="C2" t="s">
        <v>502</v>
      </c>
      <c r="D2" t="s">
        <v>488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dimension ref="A1:D2"/>
  <sheetViews>
    <sheetView workbookViewId="0">
      <selection activeCell="D2" sqref="D2"/>
    </sheetView>
  </sheetViews>
  <sheetFormatPr defaultRowHeight="14.4" x14ac:dyDescent="0.3"/>
  <cols>
    <col min="2" max="2" width="18.77734375" customWidth="1" collapsed="1"/>
    <col min="3" max="3" width="21.88671875" bestFit="1" customWidth="1" collapsed="1"/>
    <col min="4" max="4" width="22" bestFit="1" customWidth="1" collapsed="1"/>
  </cols>
  <sheetData>
    <row r="1" spans="1:4" ht="15" thickBot="1" x14ac:dyDescent="0.35">
      <c r="A1" s="76" t="s">
        <v>0</v>
      </c>
      <c r="B1" s="77" t="s">
        <v>496</v>
      </c>
      <c r="C1" s="77" t="s">
        <v>114</v>
      </c>
      <c r="D1" s="78" t="s">
        <v>126</v>
      </c>
    </row>
    <row r="2" spans="1:4" ht="17.399999999999999" customHeight="1" thickBot="1" x14ac:dyDescent="0.35">
      <c r="A2" s="79">
        <v>1</v>
      </c>
      <c r="B2" s="86" t="str">
        <f ca="1">'TC20-Autogen SOPO'!H2</f>
        <v>sOS201-2310001</v>
      </c>
      <c r="C2" t="s">
        <v>503</v>
      </c>
      <c r="D2" t="s">
        <v>488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dimension ref="A1:A2"/>
  <sheetViews>
    <sheetView workbookViewId="0">
      <selection activeCell="D22" sqref="D22"/>
    </sheetView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2" t="s">
        <v>31</v>
      </c>
    </row>
    <row r="2" spans="1:1" ht="14.4" x14ac:dyDescent="0.3">
      <c r="A2" t="s">
        <v>504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dimension ref="A1:Q4"/>
  <sheetViews>
    <sheetView workbookViewId="0">
      <selection activeCell="N32" sqref="N32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'TC2-Contract Parts Info'!A4</f>
        <v>PK-TTAP-s1-003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'TC2-Contract Parts Info'!A5</f>
        <v>PK-TTAP-s1-004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'TC2-Contract Parts Info'!A7</f>
        <v>PK-TTAP-s1-006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dimension ref="A1:B2"/>
  <sheetViews>
    <sheetView zoomScale="90" zoomScaleNormal="90" workbookViewId="0">
      <selection activeCell="B8" sqref="B8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2" t="s">
        <v>0</v>
      </c>
      <c r="B1" s="2" t="s">
        <v>31</v>
      </c>
    </row>
    <row r="2" spans="1:2" ht="14.4" x14ac:dyDescent="0.3">
      <c r="A2" s="2">
        <v>1</v>
      </c>
      <c r="B2" t="s">
        <v>487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dimension ref="A1:P4"/>
  <sheetViews>
    <sheetView topLeftCell="B1" workbookViewId="0">
      <selection activeCell="K4" sqref="K4:L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'TC2-Contract Parts Info'!A2</f>
        <v>PK-TTAP-s1-001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'TC2-Contract Parts Info'!A3</f>
        <v>PK-TTAP-s1-002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'TC2-Contract Parts Info'!A6</f>
        <v>PK-TTAP-s1-005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dimension ref="A1:P4"/>
  <sheetViews>
    <sheetView topLeftCell="B1" workbookViewId="0">
      <selection activeCell="P4" sqref="P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</row>
    <row r="2" spans="1:16" x14ac:dyDescent="0.3">
      <c r="A2">
        <v>1</v>
      </c>
      <c r="C2" t="str">
        <f>'TC3-Contract Parts Info'!A2</f>
        <v>SG-TTAP-s1-001</v>
      </c>
      <c r="E2" t="s">
        <v>93</v>
      </c>
      <c r="H2" t="s">
        <v>29</v>
      </c>
      <c r="I2">
        <v>10</v>
      </c>
      <c r="J2" s="50">
        <v>10</v>
      </c>
      <c r="K2" s="50">
        <f>'TC17-Customer Change Order'!C2</f>
        <v>1620</v>
      </c>
      <c r="L2" s="50">
        <f>'TC17-Customer Change Order'!C2</f>
        <v>1620</v>
      </c>
      <c r="M2" s="50"/>
      <c r="N2" t="s">
        <v>239</v>
      </c>
      <c r="P2" s="50">
        <f>'TC17-Customer Change Order'!C2</f>
        <v>1620</v>
      </c>
    </row>
    <row r="3" spans="1:16" x14ac:dyDescent="0.3">
      <c r="A3">
        <v>2</v>
      </c>
      <c r="C3" t="str">
        <f>'TC3-Contract Parts Info'!A3</f>
        <v>SG-TTAP-s1-002</v>
      </c>
      <c r="E3" t="s">
        <v>93</v>
      </c>
      <c r="H3" t="s">
        <v>29</v>
      </c>
      <c r="I3">
        <v>10</v>
      </c>
      <c r="J3" s="50">
        <v>10</v>
      </c>
      <c r="K3" s="50">
        <f>'TC17-Customer Change Order'!C3</f>
        <v>1620</v>
      </c>
      <c r="L3" s="50">
        <f>'TC17-Customer Change Order'!C3</f>
        <v>1620</v>
      </c>
      <c r="M3" s="50"/>
      <c r="N3" t="s">
        <v>239</v>
      </c>
      <c r="P3" s="50">
        <f>'TC17-Customer Change Order'!C3</f>
        <v>1620</v>
      </c>
    </row>
    <row r="4" spans="1:16" x14ac:dyDescent="0.3">
      <c r="A4">
        <v>3</v>
      </c>
      <c r="C4" t="str">
        <f>'TC3-Contract Parts Info'!A4</f>
        <v>SG-TTAP-s1-005</v>
      </c>
      <c r="E4" t="s">
        <v>93</v>
      </c>
      <c r="H4" t="s">
        <v>21</v>
      </c>
      <c r="I4">
        <v>5</v>
      </c>
      <c r="J4" s="50">
        <v>10</v>
      </c>
      <c r="K4" s="50">
        <v>620</v>
      </c>
      <c r="L4" s="50">
        <v>620</v>
      </c>
      <c r="M4" s="50"/>
      <c r="N4" t="s">
        <v>239</v>
      </c>
      <c r="P4" s="50">
        <v>620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dimension ref="A1:Q4"/>
  <sheetViews>
    <sheetView topLeftCell="B1" workbookViewId="0">
      <selection activeCell="Q4" sqref="Q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7" width="15.77734375" customWidth="1" collapsed="1"/>
  </cols>
  <sheetData>
    <row r="1" spans="1:17" x14ac:dyDescent="0.3">
      <c r="A1" t="s">
        <v>240</v>
      </c>
      <c r="B1" t="s">
        <v>2</v>
      </c>
      <c r="C1" t="s">
        <v>230</v>
      </c>
      <c r="D1" t="s">
        <v>5</v>
      </c>
      <c r="E1" t="s">
        <v>231</v>
      </c>
      <c r="F1" t="s">
        <v>232</v>
      </c>
      <c r="G1" t="s">
        <v>233</v>
      </c>
      <c r="H1" t="s">
        <v>7</v>
      </c>
      <c r="I1" t="s">
        <v>12</v>
      </c>
      <c r="J1" t="s">
        <v>11</v>
      </c>
      <c r="K1" t="s">
        <v>234</v>
      </c>
      <c r="L1" t="s">
        <v>235</v>
      </c>
      <c r="M1" t="s">
        <v>236</v>
      </c>
      <c r="N1" t="s">
        <v>229</v>
      </c>
      <c r="O1" t="s">
        <v>237</v>
      </c>
      <c r="P1" t="s">
        <v>238</v>
      </c>
      <c r="Q1" t="s">
        <v>241</v>
      </c>
    </row>
    <row r="2" spans="1:17" x14ac:dyDescent="0.3">
      <c r="A2">
        <v>1</v>
      </c>
      <c r="C2" t="str">
        <f>'TC6-Contract Parts Info'!A2</f>
        <v>MY-PNA-BU-s1-003</v>
      </c>
      <c r="E2" t="s">
        <v>79</v>
      </c>
      <c r="H2" t="s">
        <v>21</v>
      </c>
      <c r="I2">
        <v>5</v>
      </c>
      <c r="J2" s="50">
        <v>10</v>
      </c>
      <c r="K2" s="50">
        <f>'TC17-Customer Change Order'!B4</f>
        <v>620</v>
      </c>
      <c r="L2" s="50">
        <f>'TC17-Customer Change Order'!B4</f>
        <v>620</v>
      </c>
      <c r="M2" s="50"/>
      <c r="N2" t="s">
        <v>239</v>
      </c>
      <c r="P2" s="50">
        <f>'TC17-Customer Change Order'!C4</f>
        <v>620</v>
      </c>
    </row>
    <row r="3" spans="1:17" x14ac:dyDescent="0.3">
      <c r="A3">
        <v>2</v>
      </c>
      <c r="C3" t="str">
        <f>'TC6-Contract Parts Info'!A3</f>
        <v>MY-PNA-BU-s1-004</v>
      </c>
      <c r="E3" t="s">
        <v>79</v>
      </c>
      <c r="H3" t="s">
        <v>21</v>
      </c>
      <c r="I3">
        <v>5</v>
      </c>
      <c r="J3" s="50">
        <v>10</v>
      </c>
      <c r="K3" s="50">
        <f>'TC17-Customer Change Order'!B5</f>
        <v>620</v>
      </c>
      <c r="L3" s="50">
        <f>'TC17-Customer Change Order'!B5</f>
        <v>620</v>
      </c>
      <c r="M3" s="50"/>
      <c r="N3" t="s">
        <v>239</v>
      </c>
      <c r="P3" s="50">
        <f>'TC17-Customer Change Order'!C5</f>
        <v>620</v>
      </c>
    </row>
    <row r="4" spans="1:17" x14ac:dyDescent="0.3">
      <c r="A4">
        <v>3</v>
      </c>
      <c r="C4" t="str">
        <f>'TC6-Contract Parts Info'!A4</f>
        <v>MY-PNA-BU-s1-006</v>
      </c>
      <c r="E4" t="s">
        <v>79</v>
      </c>
      <c r="H4" t="s">
        <v>21</v>
      </c>
      <c r="I4">
        <v>5</v>
      </c>
      <c r="J4" s="50">
        <v>10</v>
      </c>
      <c r="K4" s="50">
        <f>'TC17-Customer Change Order'!B7</f>
        <v>820</v>
      </c>
      <c r="L4" s="50">
        <f>'TC17-Customer Change Order'!B7</f>
        <v>820</v>
      </c>
      <c r="M4" s="50"/>
      <c r="N4" t="s">
        <v>239</v>
      </c>
      <c r="P4" s="50">
        <f>'TC17-Customer Change Order'!C7</f>
        <v>620</v>
      </c>
      <c r="Q4">
        <f>'TC17-Customer Change Order'!D7</f>
        <v>200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dimension ref="A1:P4"/>
  <sheetViews>
    <sheetView workbookViewId="0">
      <selection activeCell="N6" sqref="N6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6" width="15.77734375" customWidth="1" collapsed="1"/>
  </cols>
  <sheetData>
    <row r="1" spans="1:16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  <c r="P1" t="s">
        <v>241</v>
      </c>
    </row>
    <row r="2" spans="1:16" x14ac:dyDescent="0.3">
      <c r="A2">
        <v>1</v>
      </c>
      <c r="B2" t="str">
        <f>'TC2-Contract Parts Info'!B4</f>
        <v>s1003</v>
      </c>
      <c r="C2" t="str">
        <f>'TC7-Contract Parts Info'!A2</f>
        <v>MY-ELA-SUP-s1-003</v>
      </c>
      <c r="G2" t="s">
        <v>21</v>
      </c>
      <c r="H2">
        <v>5</v>
      </c>
      <c r="I2" s="50">
        <v>10</v>
      </c>
      <c r="J2" s="50">
        <f>'TC17-Customer Change Order'!B4</f>
        <v>620</v>
      </c>
      <c r="K2" s="50">
        <f>'TC17-Customer Change Order'!B4</f>
        <v>620</v>
      </c>
      <c r="L2" s="50"/>
      <c r="M2" t="s">
        <v>239</v>
      </c>
      <c r="O2" s="50">
        <f>'TC17-Customer Change Order'!C4</f>
        <v>620</v>
      </c>
    </row>
    <row r="3" spans="1:16" x14ac:dyDescent="0.3">
      <c r="A3">
        <v>2</v>
      </c>
      <c r="B3" t="str">
        <f>'TC2-Contract Parts Info'!B5</f>
        <v>s1004</v>
      </c>
      <c r="C3" t="str">
        <f>'TC7-Contract Parts Info'!A3</f>
        <v>MY-ELA-SUP-s1-004</v>
      </c>
      <c r="G3" t="s">
        <v>21</v>
      </c>
      <c r="H3">
        <v>5</v>
      </c>
      <c r="I3" s="50">
        <v>10</v>
      </c>
      <c r="J3" s="50">
        <f>'TC17-Customer Change Order'!B5</f>
        <v>620</v>
      </c>
      <c r="K3" s="50">
        <f>'TC17-Customer Change Order'!B5</f>
        <v>620</v>
      </c>
      <c r="L3" s="50"/>
      <c r="M3" t="s">
        <v>239</v>
      </c>
      <c r="O3" s="50">
        <f>'TC17-Customer Change Order'!C5</f>
        <v>620</v>
      </c>
    </row>
    <row r="4" spans="1:16" x14ac:dyDescent="0.3">
      <c r="A4">
        <v>3</v>
      </c>
      <c r="B4" t="str">
        <f>'TC2-Contract Parts Info'!B7</f>
        <v>s1006</v>
      </c>
      <c r="C4" t="str">
        <f>'TC7-Contract Parts Info'!A4</f>
        <v>MY-ELA-SUP-s1-006</v>
      </c>
      <c r="G4" t="s">
        <v>21</v>
      </c>
      <c r="H4">
        <v>5</v>
      </c>
      <c r="I4" s="50">
        <v>10</v>
      </c>
      <c r="J4" s="50">
        <f>'TC17-Customer Change Order'!B7</f>
        <v>820</v>
      </c>
      <c r="K4" s="50">
        <f>'TC17-Customer Change Order'!B7</f>
        <v>820</v>
      </c>
      <c r="L4" s="50"/>
      <c r="M4" t="s">
        <v>239</v>
      </c>
      <c r="O4" s="50">
        <f>'TC17-Customer Change Order'!C7</f>
        <v>620</v>
      </c>
      <c r="P4">
        <f>'TC17-Customer Change Order'!D7</f>
        <v>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dimension ref="A1:O4"/>
  <sheetViews>
    <sheetView workbookViewId="0">
      <selection activeCell="O4" sqref="O4"/>
    </sheetView>
  </sheetViews>
  <sheetFormatPr defaultRowHeight="14.4" x14ac:dyDescent="0.3"/>
  <cols>
    <col min="1" max="1" width="4.44140625" customWidth="1" collapsed="1"/>
    <col min="2" max="2" width="15.77734375" customWidth="1" collapsed="1"/>
    <col min="3" max="3" width="20.6640625" customWidth="1" collapsed="1"/>
    <col min="4" max="15" width="15.77734375" customWidth="1" collapsed="1"/>
  </cols>
  <sheetData>
    <row r="1" spans="1:15" x14ac:dyDescent="0.3">
      <c r="A1" t="s">
        <v>240</v>
      </c>
      <c r="B1" t="s">
        <v>2</v>
      </c>
      <c r="C1" t="s">
        <v>242</v>
      </c>
      <c r="D1" t="s">
        <v>5</v>
      </c>
      <c r="E1" t="s">
        <v>232</v>
      </c>
      <c r="F1" t="s">
        <v>233</v>
      </c>
      <c r="G1" t="s">
        <v>7</v>
      </c>
      <c r="H1" t="s">
        <v>12</v>
      </c>
      <c r="I1" t="s">
        <v>11</v>
      </c>
      <c r="J1" t="s">
        <v>234</v>
      </c>
      <c r="K1" t="s">
        <v>235</v>
      </c>
      <c r="L1" t="s">
        <v>236</v>
      </c>
      <c r="M1" t="s">
        <v>229</v>
      </c>
      <c r="N1" t="s">
        <v>237</v>
      </c>
      <c r="O1" t="s">
        <v>238</v>
      </c>
    </row>
    <row r="2" spans="1:15" x14ac:dyDescent="0.3">
      <c r="A2">
        <v>1</v>
      </c>
      <c r="B2" t="str">
        <f>'TC2-Contract Parts Info'!B2</f>
        <v>s1001</v>
      </c>
      <c r="C2" t="str">
        <f>'TC4-Contract Parts Info'!A2</f>
        <v>CNTW-SUP-POC-s1-001</v>
      </c>
      <c r="G2" t="s">
        <v>29</v>
      </c>
      <c r="H2" s="50">
        <v>10</v>
      </c>
      <c r="I2" s="50">
        <v>10</v>
      </c>
      <c r="J2" s="50">
        <f>'TC17-Customer Change Order'!B2</f>
        <v>1620</v>
      </c>
      <c r="K2" s="50">
        <f>'TC17-Customer Change Order'!B2</f>
        <v>1620</v>
      </c>
      <c r="L2" s="50"/>
      <c r="M2" t="s">
        <v>239</v>
      </c>
      <c r="O2" s="50">
        <f>K2</f>
        <v>1620</v>
      </c>
    </row>
    <row r="3" spans="1:15" x14ac:dyDescent="0.3">
      <c r="A3">
        <v>2</v>
      </c>
      <c r="B3" t="str">
        <f>'TC2-Contract Parts Info'!B3</f>
        <v>s1002</v>
      </c>
      <c r="C3" t="str">
        <f>'TC4-Contract Parts Info'!A3</f>
        <v>CNTW-SUP-POC-s1-002</v>
      </c>
      <c r="G3" t="s">
        <v>29</v>
      </c>
      <c r="H3" s="50">
        <v>10</v>
      </c>
      <c r="I3" s="50">
        <v>10</v>
      </c>
      <c r="J3" s="50">
        <f>'TC17-Customer Change Order'!B3</f>
        <v>1620</v>
      </c>
      <c r="K3" s="50">
        <f>'TC17-Customer Change Order'!B3</f>
        <v>1620</v>
      </c>
      <c r="L3" s="50"/>
      <c r="M3" t="s">
        <v>239</v>
      </c>
      <c r="O3" s="50">
        <f t="shared" ref="O3:O4" si="0">K3</f>
        <v>1620</v>
      </c>
    </row>
    <row r="4" spans="1:15" x14ac:dyDescent="0.3">
      <c r="A4">
        <v>3</v>
      </c>
      <c r="B4" t="str">
        <f>'TC2-Contract Parts Info'!B6</f>
        <v>s1005</v>
      </c>
      <c r="C4" t="str">
        <f>'TC4-Contract Parts Info'!A4</f>
        <v>CNTW-SUP-POC-s1-005</v>
      </c>
      <c r="G4" t="s">
        <v>21</v>
      </c>
      <c r="H4">
        <v>5</v>
      </c>
      <c r="I4" s="50">
        <v>10</v>
      </c>
      <c r="J4" s="50">
        <v>620</v>
      </c>
      <c r="K4" s="50">
        <v>620</v>
      </c>
      <c r="L4" s="50"/>
      <c r="M4" t="s">
        <v>239</v>
      </c>
      <c r="O4" s="50">
        <f t="shared" si="0"/>
        <v>620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dimension ref="A1:P4"/>
  <sheetViews>
    <sheetView topLeftCell="C1" workbookViewId="0">
      <selection activeCell="I13" sqref="I13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6" width="15.77734375" customWidth="1" collapsed="1"/>
  </cols>
  <sheetData>
    <row r="1" spans="1:16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270</v>
      </c>
      <c r="O1" t="s">
        <v>269</v>
      </c>
      <c r="P1" t="s">
        <v>261</v>
      </c>
    </row>
    <row r="2" spans="1:16" x14ac:dyDescent="0.3">
      <c r="A2" t="str">
        <f>'TC2-Contract Parts Info'!B2</f>
        <v>s1001</v>
      </c>
      <c r="B2" t="str">
        <f>'TC2-Contract Parts Info'!A2</f>
        <v>PK-TTAP-s1-001</v>
      </c>
      <c r="C2" s="52"/>
      <c r="D2" t="str">
        <f ca="1">'TC20-Autogen SOPO'!A2</f>
        <v>sOB101-2310001</v>
      </c>
      <c r="E2" s="53" t="s">
        <v>93</v>
      </c>
      <c r="F2" s="53" t="s">
        <v>72</v>
      </c>
      <c r="G2" s="54">
        <f>'TC001-Req to Parts Master'!M2</f>
        <v>10</v>
      </c>
      <c r="H2" s="50">
        <f>'TC001-Req to Parts Master'!L2</f>
        <v>10</v>
      </c>
      <c r="I2" s="50">
        <f>'TC17-Customer Change Order'!B2</f>
        <v>1620</v>
      </c>
      <c r="J2" s="50">
        <v>10</v>
      </c>
      <c r="K2" s="50" t="s">
        <v>165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 s="50">
        <f>N2</f>
        <v>1620</v>
      </c>
    </row>
    <row r="3" spans="1:16" x14ac:dyDescent="0.3">
      <c r="A3" t="str">
        <f>'TC2-Contract Parts Info'!B3</f>
        <v>s1002</v>
      </c>
      <c r="B3" t="str">
        <f>'TC2-Contract Parts Info'!A3</f>
        <v>PK-TTAP-s1-002</v>
      </c>
      <c r="C3" s="52"/>
      <c r="D3" t="str">
        <f ca="1">'TC20-Autogen SOPO'!A2</f>
        <v>sOB101-2310001</v>
      </c>
      <c r="E3" s="53" t="s">
        <v>93</v>
      </c>
      <c r="F3" s="53" t="s">
        <v>72</v>
      </c>
      <c r="G3" s="54">
        <f>'TC001-Req to Parts Master'!M3</f>
        <v>10</v>
      </c>
      <c r="H3" s="50">
        <f>'TC001-Req to Parts Master'!L3</f>
        <v>10</v>
      </c>
      <c r="I3" s="50">
        <f>'TC17-Customer Change Order'!B3</f>
        <v>1620</v>
      </c>
      <c r="J3" s="50">
        <v>10</v>
      </c>
      <c r="K3" s="50" t="s">
        <v>165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 s="50">
        <f>N3</f>
        <v>1620</v>
      </c>
    </row>
    <row r="4" spans="1:16" x14ac:dyDescent="0.3">
      <c r="A4" t="str">
        <f>'TC2-Contract Parts Info'!B6</f>
        <v>s1005</v>
      </c>
      <c r="B4" t="str">
        <f>'TC2-Contract Parts Info'!A6</f>
        <v>PK-TTAP-s1-005</v>
      </c>
      <c r="C4" s="52"/>
      <c r="D4" t="str">
        <f ca="1">'TC20-Autogen SOPO'!A2</f>
        <v>sOB101-2310001</v>
      </c>
      <c r="E4" s="53" t="s">
        <v>93</v>
      </c>
      <c r="F4" s="53" t="s">
        <v>72</v>
      </c>
      <c r="G4" s="54">
        <f>'TC001-Req to Parts Master'!M6</f>
        <v>5</v>
      </c>
      <c r="H4" s="50">
        <f>'TC001-Req to Parts Master'!L6</f>
        <v>10</v>
      </c>
      <c r="I4" s="50">
        <v>620</v>
      </c>
      <c r="J4" s="50">
        <v>10</v>
      </c>
      <c r="K4" s="50" t="s">
        <v>165</v>
      </c>
      <c r="L4" t="s">
        <v>262</v>
      </c>
      <c r="M4">
        <v>0</v>
      </c>
      <c r="N4" s="50">
        <v>620</v>
      </c>
      <c r="O4" t="s">
        <v>264</v>
      </c>
      <c r="P4" s="50">
        <v>620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dimension ref="A1:Q4"/>
  <sheetViews>
    <sheetView topLeftCell="D1" workbookViewId="0">
      <selection activeCell="N17" sqref="N17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7" width="15.77734375" customWidth="1" collapsed="1"/>
  </cols>
  <sheetData>
    <row r="1" spans="1:17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267</v>
      </c>
      <c r="G1" t="s">
        <v>12</v>
      </c>
      <c r="H1" t="s">
        <v>11</v>
      </c>
      <c r="I1" t="s">
        <v>251</v>
      </c>
      <c r="J1" t="s">
        <v>252</v>
      </c>
      <c r="K1" t="s">
        <v>122</v>
      </c>
      <c r="L1" t="s">
        <v>253</v>
      </c>
      <c r="M1" t="s">
        <v>268</v>
      </c>
      <c r="N1" t="s">
        <v>271</v>
      </c>
      <c r="O1" t="s">
        <v>272</v>
      </c>
      <c r="P1" t="s">
        <v>273</v>
      </c>
      <c r="Q1" t="s">
        <v>274</v>
      </c>
    </row>
    <row r="2" spans="1:17" x14ac:dyDescent="0.3">
      <c r="A2" t="str">
        <f>'TC2-Contract Parts Info'!B4</f>
        <v>s1003</v>
      </c>
      <c r="B2" t="str">
        <f>'TC2-Contract Parts Info'!A4</f>
        <v>PK-TTAP-s1-003</v>
      </c>
      <c r="C2" s="52"/>
      <c r="D2" t="str">
        <f ca="1">'TC20-Autogen SOPO'!A2</f>
        <v>sOB101-2310001</v>
      </c>
      <c r="E2" s="53" t="s">
        <v>79</v>
      </c>
      <c r="F2" t="s">
        <v>64</v>
      </c>
      <c r="G2" s="54">
        <f>'TC001-Req to Parts Master'!M4</f>
        <v>5</v>
      </c>
      <c r="H2" s="50">
        <f>'TC001-Req to Parts Master'!L4</f>
        <v>10</v>
      </c>
      <c r="I2" s="50">
        <f>'TC17-Customer Change Order'!B4</f>
        <v>620</v>
      </c>
      <c r="J2" s="50">
        <v>100</v>
      </c>
      <c r="K2" s="50" t="str">
        <f>'TC2-Contract Parts Info'!Q4</f>
        <v>USD</v>
      </c>
      <c r="L2" t="s">
        <v>263</v>
      </c>
      <c r="M2">
        <v>0</v>
      </c>
      <c r="N2" s="50">
        <f>'TC17-Customer Change Order'!C4</f>
        <v>620</v>
      </c>
      <c r="O2" t="s">
        <v>264</v>
      </c>
      <c r="P2">
        <f>'TC17-Customer Change Order'!D4</f>
        <v>0</v>
      </c>
      <c r="Q2" t="s">
        <v>264</v>
      </c>
    </row>
    <row r="3" spans="1:17" x14ac:dyDescent="0.3">
      <c r="A3" t="str">
        <f>'TC2-Contract Parts Info'!B5</f>
        <v>s1004</v>
      </c>
      <c r="B3" t="str">
        <f>'TC2-Contract Parts Info'!A5</f>
        <v>PK-TTAP-s1-004</v>
      </c>
      <c r="C3" s="52"/>
      <c r="D3" t="str">
        <f ca="1">'TC20-Autogen SOPO'!A2</f>
        <v>sOB101-2310001</v>
      </c>
      <c r="E3" s="53" t="s">
        <v>79</v>
      </c>
      <c r="F3" t="s">
        <v>64</v>
      </c>
      <c r="G3" s="54">
        <f>'TC001-Req to Parts Master'!M5</f>
        <v>5</v>
      </c>
      <c r="H3" s="50">
        <f>'TC001-Req to Parts Master'!L5</f>
        <v>10</v>
      </c>
      <c r="I3" s="50">
        <f>'TC17-Customer Change Order'!B5</f>
        <v>620</v>
      </c>
      <c r="J3" s="50">
        <v>100</v>
      </c>
      <c r="K3" s="50" t="str">
        <f>'TC2-Contract Parts Info'!Q5</f>
        <v>USD</v>
      </c>
      <c r="L3" t="s">
        <v>263</v>
      </c>
      <c r="M3">
        <v>0</v>
      </c>
      <c r="N3" s="50">
        <f>'TC17-Customer Change Order'!C5</f>
        <v>620</v>
      </c>
      <c r="O3" t="s">
        <v>264</v>
      </c>
      <c r="P3">
        <f>'TC17-Customer Change Order'!D5</f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'TC2-Contract Parts Info'!A7</f>
        <v>PK-TTAP-s1-006</v>
      </c>
      <c r="C4" s="52"/>
      <c r="D4" t="str">
        <f ca="1">'TC20-Autogen SOPO'!A2</f>
        <v>sOB101-2310001</v>
      </c>
      <c r="E4" s="53" t="s">
        <v>79</v>
      </c>
      <c r="F4" t="s">
        <v>64</v>
      </c>
      <c r="G4" s="54">
        <f>'TC001-Req to Parts Master'!M7</f>
        <v>5</v>
      </c>
      <c r="H4" s="50">
        <f>'TC001-Req to Parts Master'!L7</f>
        <v>10</v>
      </c>
      <c r="I4" s="50">
        <f>'TC17-Customer Change Order'!B7</f>
        <v>820</v>
      </c>
      <c r="J4" s="50">
        <v>100</v>
      </c>
      <c r="K4" s="50" t="str">
        <f>'TC2-Contract Parts Info'!Q7</f>
        <v>USD</v>
      </c>
      <c r="L4" t="s">
        <v>263</v>
      </c>
      <c r="M4">
        <v>0</v>
      </c>
      <c r="N4" s="50">
        <f>'TC17-Customer Change Order'!C7</f>
        <v>620</v>
      </c>
      <c r="O4" t="s">
        <v>264</v>
      </c>
      <c r="P4">
        <f>'TC17-Customer Change Order'!D7</f>
        <v>200</v>
      </c>
      <c r="Q4" t="s">
        <v>264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dimension ref="A1:S7"/>
  <sheetViews>
    <sheetView topLeftCell="F1" workbookViewId="0">
      <selection activeCell="R14" sqref="R14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9" width="15.77734375" customWidth="1" collapsed="1"/>
  </cols>
  <sheetData>
    <row r="1" spans="1:19" x14ac:dyDescent="0.3">
      <c r="A1" t="s">
        <v>2</v>
      </c>
      <c r="B1" t="s">
        <v>1</v>
      </c>
      <c r="C1" t="s">
        <v>5</v>
      </c>
      <c r="D1" t="s">
        <v>250</v>
      </c>
      <c r="E1" t="s">
        <v>88</v>
      </c>
      <c r="F1" t="s">
        <v>12</v>
      </c>
      <c r="G1" t="s">
        <v>11</v>
      </c>
      <c r="H1" t="s">
        <v>251</v>
      </c>
      <c r="I1" t="s">
        <v>252</v>
      </c>
      <c r="J1" t="s">
        <v>122</v>
      </c>
      <c r="K1" t="s">
        <v>253</v>
      </c>
      <c r="L1" t="s">
        <v>254</v>
      </c>
      <c r="M1" t="s">
        <v>255</v>
      </c>
      <c r="N1" t="s">
        <v>256</v>
      </c>
      <c r="O1" t="s">
        <v>257</v>
      </c>
      <c r="P1" t="s">
        <v>258</v>
      </c>
      <c r="Q1" t="s">
        <v>259</v>
      </c>
      <c r="R1" t="s">
        <v>260</v>
      </c>
      <c r="S1" t="s">
        <v>261</v>
      </c>
    </row>
    <row r="2" spans="1:19" x14ac:dyDescent="0.3">
      <c r="A2" t="str">
        <f>'TC2-Contract Parts Info'!B2</f>
        <v>s1001</v>
      </c>
      <c r="B2" t="str">
        <f>'TC2-Contract Parts Info'!A2</f>
        <v>PK-TTAP-s1-001</v>
      </c>
      <c r="C2" s="52" t="str">
        <f>'TC001-Req to Parts Master'!F2</f>
        <v>b00001</v>
      </c>
      <c r="D2" t="str">
        <f ca="1">'TC15-AutoGen CO'!A2</f>
        <v>cOB101-2310001</v>
      </c>
      <c r="E2" s="53" t="s">
        <v>69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 s="55">
        <f>'TC2-Contract Parts Info'!R2</f>
        <v>2.0499999999999998</v>
      </c>
      <c r="J2" s="50" t="str">
        <f>'TC2-Contract Parts Info'!Q2</f>
        <v>USD</v>
      </c>
      <c r="K2" t="s">
        <v>262</v>
      </c>
      <c r="L2">
        <v>0</v>
      </c>
      <c r="M2">
        <v>0</v>
      </c>
      <c r="N2">
        <v>0</v>
      </c>
      <c r="O2" s="50">
        <f>'TC17-Customer Change Order'!C2</f>
        <v>1620</v>
      </c>
      <c r="P2" t="s">
        <v>264</v>
      </c>
      <c r="Q2">
        <f>'TC17-Customer Change Order'!D2</f>
        <v>0</v>
      </c>
      <c r="R2" t="s">
        <v>264</v>
      </c>
      <c r="S2" s="50">
        <f>O2</f>
        <v>1620</v>
      </c>
    </row>
    <row r="3" spans="1:19" x14ac:dyDescent="0.3">
      <c r="A3" t="str">
        <f>'TC2-Contract Parts Info'!B3</f>
        <v>s1002</v>
      </c>
      <c r="B3" t="str">
        <f>'TC2-Contract Parts Info'!A3</f>
        <v>PK-TTAP-s1-002</v>
      </c>
      <c r="C3" s="52" t="str">
        <f>'TC001-Req to Parts Master'!F3</f>
        <v>b00002</v>
      </c>
      <c r="D3" t="str">
        <f ca="1">'TC15-AutoGen CO'!A2</f>
        <v>cOB101-2310001</v>
      </c>
      <c r="E3" s="53" t="s">
        <v>69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 s="55">
        <f>'TC2-Contract Parts Info'!R3</f>
        <v>2.0499999999999998</v>
      </c>
      <c r="J3" s="50" t="str">
        <f>'TC2-Contract Parts Info'!Q3</f>
        <v>USD</v>
      </c>
      <c r="K3" t="s">
        <v>262</v>
      </c>
      <c r="L3">
        <v>0</v>
      </c>
      <c r="M3">
        <v>0</v>
      </c>
      <c r="N3">
        <v>0</v>
      </c>
      <c r="O3" s="50">
        <f>'TC17-Customer Change Order'!C3</f>
        <v>1620</v>
      </c>
      <c r="P3" t="s">
        <v>264</v>
      </c>
      <c r="Q3">
        <f>'TC17-Customer Change Order'!D3</f>
        <v>0</v>
      </c>
      <c r="R3" t="s">
        <v>264</v>
      </c>
      <c r="S3" s="50">
        <f>O3</f>
        <v>1620</v>
      </c>
    </row>
    <row r="4" spans="1:19" x14ac:dyDescent="0.3">
      <c r="A4" t="str">
        <f>'TC2-Contract Parts Info'!B4</f>
        <v>s1003</v>
      </c>
      <c r="B4" t="str">
        <f>'TC2-Contract Parts Info'!A4</f>
        <v>PK-TTAP-s1-003</v>
      </c>
      <c r="C4" s="52" t="str">
        <f>'TC001-Req to Parts Master'!F4</f>
        <v>b00003</v>
      </c>
      <c r="D4" t="str">
        <f ca="1">'TC15-AutoGen CO'!A2</f>
        <v>cOB101-2310001</v>
      </c>
      <c r="E4" s="53" t="s">
        <v>69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 s="55">
        <f>'TC2-Contract Parts Info'!R4</f>
        <v>2.0499999999999998</v>
      </c>
      <c r="J4" s="50" t="str">
        <f>'TC2-Contract Parts Info'!Q4</f>
        <v>USD</v>
      </c>
      <c r="K4" t="s">
        <v>263</v>
      </c>
      <c r="L4">
        <v>0</v>
      </c>
      <c r="M4">
        <v>0</v>
      </c>
      <c r="N4">
        <v>0</v>
      </c>
      <c r="O4" s="50">
        <f>'TC17-Customer Change Order'!C4</f>
        <v>620</v>
      </c>
      <c r="P4" t="s">
        <v>264</v>
      </c>
      <c r="Q4">
        <f>'TC17-Customer Change Order'!D4</f>
        <v>0</v>
      </c>
      <c r="R4" t="s">
        <v>264</v>
      </c>
      <c r="S4">
        <f>'TC17-Customer Change Order'!F4</f>
        <v>0</v>
      </c>
    </row>
    <row r="5" spans="1:19" x14ac:dyDescent="0.3">
      <c r="A5" t="str">
        <f>'TC2-Contract Parts Info'!B5</f>
        <v>s1004</v>
      </c>
      <c r="B5" t="str">
        <f>'TC2-Contract Parts Info'!A5</f>
        <v>PK-TTAP-s1-004</v>
      </c>
      <c r="C5" s="52" t="str">
        <f>'TC001-Req to Parts Master'!F5</f>
        <v>b00004</v>
      </c>
      <c r="D5" t="str">
        <f ca="1">'TC15-AutoGen CO'!A2</f>
        <v>cOB101-2310001</v>
      </c>
      <c r="E5" s="53" t="s">
        <v>69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 s="55">
        <f>'TC2-Contract Parts Info'!R5</f>
        <v>2.0499999999999998</v>
      </c>
      <c r="J5" s="50" t="str">
        <f>'TC2-Contract Parts Info'!Q5</f>
        <v>USD</v>
      </c>
      <c r="K5" t="s">
        <v>263</v>
      </c>
      <c r="L5">
        <v>0</v>
      </c>
      <c r="M5">
        <v>0</v>
      </c>
      <c r="N5">
        <v>0</v>
      </c>
      <c r="O5" s="50">
        <f>'TC17-Customer Change Order'!C5</f>
        <v>620</v>
      </c>
      <c r="P5" t="s">
        <v>264</v>
      </c>
      <c r="Q5">
        <f>'TC17-Customer Change Order'!D5</f>
        <v>0</v>
      </c>
      <c r="R5" t="s">
        <v>264</v>
      </c>
      <c r="S5">
        <f>'TC17-Customer Change Order'!F5</f>
        <v>0</v>
      </c>
    </row>
    <row r="6" spans="1:19" x14ac:dyDescent="0.3">
      <c r="A6" t="str">
        <f>'TC2-Contract Parts Info'!B6</f>
        <v>s1005</v>
      </c>
      <c r="B6" t="str">
        <f>'TC2-Contract Parts Info'!A6</f>
        <v>PK-TTAP-s1-005</v>
      </c>
      <c r="C6" s="52" t="str">
        <f>'TC001-Req to Parts Master'!F6</f>
        <v>b00005</v>
      </c>
      <c r="D6" t="str">
        <f ca="1">'TC15-AutoGen CO'!A2</f>
        <v>cOB101-2310001</v>
      </c>
      <c r="E6" s="53" t="s">
        <v>69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 s="55">
        <f>'TC2-Contract Parts Info'!R6</f>
        <v>2.0499999999999998</v>
      </c>
      <c r="J6" s="50" t="str">
        <f>'TC2-Contract Parts Info'!Q6</f>
        <v>USD</v>
      </c>
      <c r="K6" t="s">
        <v>262</v>
      </c>
      <c r="L6">
        <v>0</v>
      </c>
      <c r="M6">
        <v>0</v>
      </c>
      <c r="N6">
        <v>0</v>
      </c>
      <c r="O6" s="50">
        <f>'TC17-Customer Change Order'!C6</f>
        <v>620</v>
      </c>
      <c r="P6" t="s">
        <v>264</v>
      </c>
      <c r="Q6">
        <f>'TC17-Customer Change Order'!D6</f>
        <v>0</v>
      </c>
      <c r="R6" t="s">
        <v>264</v>
      </c>
      <c r="S6" s="50">
        <v>620</v>
      </c>
    </row>
    <row r="7" spans="1:19" x14ac:dyDescent="0.3">
      <c r="A7" t="str">
        <f>'TC2-Contract Parts Info'!B7</f>
        <v>s1006</v>
      </c>
      <c r="B7" t="str">
        <f>'TC2-Contract Parts Info'!A7</f>
        <v>PK-TTAP-s1-006</v>
      </c>
      <c r="C7" s="52" t="str">
        <f>'TC001-Req to Parts Master'!F7</f>
        <v>b00006</v>
      </c>
      <c r="D7" t="str">
        <f ca="1">'TC15-AutoGen CO'!A2</f>
        <v>cOB101-2310001</v>
      </c>
      <c r="E7" s="53" t="s">
        <v>69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 s="55">
        <f>'TC2-Contract Parts Info'!R7</f>
        <v>2.0499999999999998</v>
      </c>
      <c r="J7" s="50" t="str">
        <f>'TC2-Contract Parts Info'!Q7</f>
        <v>USD</v>
      </c>
      <c r="K7" t="s">
        <v>263</v>
      </c>
      <c r="L7">
        <v>0</v>
      </c>
      <c r="M7">
        <v>0</v>
      </c>
      <c r="N7">
        <v>0</v>
      </c>
      <c r="O7" s="50">
        <f>'TC17-Customer Change Order'!C7</f>
        <v>620</v>
      </c>
      <c r="P7" t="s">
        <v>264</v>
      </c>
      <c r="Q7">
        <f>'TC17-Customer Change Order'!D7</f>
        <v>200</v>
      </c>
      <c r="R7" t="s">
        <v>264</v>
      </c>
      <c r="S7">
        <f>'TC17-Customer Change Order'!F7</f>
        <v>0</v>
      </c>
    </row>
  </sheetData>
  <phoneticPr fontId="8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dimension ref="A1:R7"/>
  <sheetViews>
    <sheetView topLeftCell="D1" workbookViewId="0">
      <selection activeCell="L20" sqref="L20"/>
    </sheetView>
  </sheetViews>
  <sheetFormatPr defaultRowHeight="14.4" x14ac:dyDescent="0.3"/>
  <cols>
    <col min="1" max="1" width="15.77734375" customWidth="1" collapsed="1"/>
    <col min="2" max="2" width="20.6640625" customWidth="1" collapsed="1"/>
    <col min="3" max="18" width="15.77734375" customWidth="1" collapsed="1"/>
  </cols>
  <sheetData>
    <row r="1" spans="1:18" x14ac:dyDescent="0.3">
      <c r="A1" t="s">
        <v>2</v>
      </c>
      <c r="B1" t="s">
        <v>1</v>
      </c>
      <c r="C1" t="s">
        <v>5</v>
      </c>
      <c r="D1" t="s">
        <v>265</v>
      </c>
      <c r="E1" t="s">
        <v>266</v>
      </c>
      <c r="F1" t="s">
        <v>12</v>
      </c>
      <c r="G1" t="s">
        <v>11</v>
      </c>
      <c r="H1" t="s">
        <v>251</v>
      </c>
      <c r="I1" t="s">
        <v>275</v>
      </c>
      <c r="J1" t="s">
        <v>252</v>
      </c>
      <c r="K1" t="s">
        <v>122</v>
      </c>
      <c r="L1" t="s">
        <v>253</v>
      </c>
      <c r="M1" t="s">
        <v>268</v>
      </c>
      <c r="N1" t="s">
        <v>257</v>
      </c>
      <c r="O1" t="s">
        <v>258</v>
      </c>
      <c r="P1" t="s">
        <v>259</v>
      </c>
      <c r="Q1" t="s">
        <v>260</v>
      </c>
      <c r="R1" t="s">
        <v>261</v>
      </c>
    </row>
    <row r="2" spans="1:18" x14ac:dyDescent="0.3">
      <c r="A2" t="str">
        <f>'TC2-Contract Parts Info'!B2</f>
        <v>s1001</v>
      </c>
      <c r="B2" t="str">
        <f>'TC001-Req to Parts Master'!D2</f>
        <v>PK-CUS-s1-001</v>
      </c>
      <c r="C2" s="52" t="str">
        <f>'TC001-Req to Parts Master'!F2</f>
        <v>b00001</v>
      </c>
      <c r="D2" t="str">
        <f ca="1">'TC20-Autogen SOPO'!A2</f>
        <v>sOB101-2310001</v>
      </c>
      <c r="E2" s="53" t="s">
        <v>93</v>
      </c>
      <c r="F2" s="54">
        <f>'TC001-Req to Parts Master'!M2</f>
        <v>10</v>
      </c>
      <c r="G2" s="50">
        <f>'TC001-Req to Parts Master'!L2</f>
        <v>10</v>
      </c>
      <c r="H2" s="50">
        <f>'TC17-Customer Change Order'!B2</f>
        <v>1620</v>
      </c>
      <c r="I2">
        <v>0</v>
      </c>
      <c r="J2" s="55">
        <f>'TC2-Contract Parts Info'!R2</f>
        <v>2.0499999999999998</v>
      </c>
      <c r="K2" s="50" t="str">
        <f>'TC2-Contract Parts Info'!Q2</f>
        <v>USD</v>
      </c>
      <c r="L2" t="s">
        <v>262</v>
      </c>
      <c r="M2">
        <v>0</v>
      </c>
      <c r="N2" s="50">
        <f>'TC17-Customer Change Order'!C2</f>
        <v>1620</v>
      </c>
      <c r="O2" t="s">
        <v>264</v>
      </c>
      <c r="P2">
        <f>'TC17-Customer Change Order'!D2</f>
        <v>0</v>
      </c>
      <c r="Q2" t="s">
        <v>264</v>
      </c>
      <c r="R2" s="50">
        <f>N2</f>
        <v>1620</v>
      </c>
    </row>
    <row r="3" spans="1:18" x14ac:dyDescent="0.3">
      <c r="A3" t="str">
        <f>'TC2-Contract Parts Info'!B3</f>
        <v>s1002</v>
      </c>
      <c r="B3" t="str">
        <f>'TC001-Req to Parts Master'!D3</f>
        <v>PK-CUS-s1-002</v>
      </c>
      <c r="C3" s="52" t="str">
        <f>'TC001-Req to Parts Master'!F3</f>
        <v>b00002</v>
      </c>
      <c r="D3" t="str">
        <f ca="1">'TC20-Autogen SOPO'!A2</f>
        <v>sOB101-2310001</v>
      </c>
      <c r="E3" s="53" t="s">
        <v>93</v>
      </c>
      <c r="F3" s="54">
        <f>'TC001-Req to Parts Master'!M3</f>
        <v>10</v>
      </c>
      <c r="G3" s="50">
        <f>'TC001-Req to Parts Master'!L3</f>
        <v>10</v>
      </c>
      <c r="H3" s="50">
        <f>'TC17-Customer Change Order'!B3</f>
        <v>1620</v>
      </c>
      <c r="I3">
        <v>0</v>
      </c>
      <c r="J3" s="55">
        <f>'TC2-Contract Parts Info'!R3</f>
        <v>2.0499999999999998</v>
      </c>
      <c r="K3" s="50" t="str">
        <f>'TC2-Contract Parts Info'!Q3</f>
        <v>USD</v>
      </c>
      <c r="L3" t="s">
        <v>262</v>
      </c>
      <c r="M3">
        <v>0</v>
      </c>
      <c r="N3" s="50">
        <f>'TC17-Customer Change Order'!C3</f>
        <v>1620</v>
      </c>
      <c r="O3" t="s">
        <v>264</v>
      </c>
      <c r="P3">
        <f>'TC17-Customer Change Order'!D3</f>
        <v>0</v>
      </c>
      <c r="Q3" t="s">
        <v>264</v>
      </c>
      <c r="R3" s="50">
        <f>N3</f>
        <v>1620</v>
      </c>
    </row>
    <row r="4" spans="1:18" x14ac:dyDescent="0.3">
      <c r="A4" t="str">
        <f>'TC2-Contract Parts Info'!B4</f>
        <v>s1003</v>
      </c>
      <c r="B4" t="str">
        <f>'TC001-Req to Parts Master'!D4</f>
        <v>PK-CUS-s1-003</v>
      </c>
      <c r="C4" s="52" t="str">
        <f>'TC001-Req to Parts Master'!F4</f>
        <v>b00003</v>
      </c>
      <c r="D4" t="str">
        <f ca="1">'TC20-Autogen SOPO'!A2</f>
        <v>sOB101-2310001</v>
      </c>
      <c r="E4" s="53" t="s">
        <v>79</v>
      </c>
      <c r="F4" s="54">
        <f>'TC001-Req to Parts Master'!M4</f>
        <v>5</v>
      </c>
      <c r="G4" s="50">
        <f>'TC001-Req to Parts Master'!L4</f>
        <v>10</v>
      </c>
      <c r="H4" s="50">
        <f>'TC17-Customer Change Order'!B4</f>
        <v>620</v>
      </c>
      <c r="I4">
        <v>0</v>
      </c>
      <c r="J4" s="55">
        <f>'TC2-Contract Parts Info'!R4</f>
        <v>2.0499999999999998</v>
      </c>
      <c r="K4" s="50" t="str">
        <f>'TC2-Contract Parts Info'!Q4</f>
        <v>USD</v>
      </c>
      <c r="L4" t="s">
        <v>263</v>
      </c>
      <c r="M4">
        <v>0</v>
      </c>
      <c r="N4" s="50">
        <f>'TC17-Customer Change Order'!C4</f>
        <v>620</v>
      </c>
      <c r="O4" t="s">
        <v>264</v>
      </c>
      <c r="P4">
        <f>'TC17-Customer Change Order'!D4</f>
        <v>0</v>
      </c>
      <c r="Q4" t="s">
        <v>264</v>
      </c>
      <c r="R4">
        <f>'TC17-Customer Change Order'!F4</f>
        <v>0</v>
      </c>
    </row>
    <row r="5" spans="1:18" x14ac:dyDescent="0.3">
      <c r="A5" t="str">
        <f>'TC2-Contract Parts Info'!B5</f>
        <v>s1004</v>
      </c>
      <c r="B5" t="str">
        <f>'TC001-Req to Parts Master'!D5</f>
        <v>PK-CUS-s1-004</v>
      </c>
      <c r="C5" s="52" t="str">
        <f>'TC001-Req to Parts Master'!F5</f>
        <v>b00004</v>
      </c>
      <c r="D5" t="str">
        <f ca="1">'TC20-Autogen SOPO'!A2</f>
        <v>sOB101-2310001</v>
      </c>
      <c r="E5" s="53" t="s">
        <v>79</v>
      </c>
      <c r="F5" s="54">
        <f>'TC001-Req to Parts Master'!M5</f>
        <v>5</v>
      </c>
      <c r="G5" s="50">
        <f>'TC001-Req to Parts Master'!L5</f>
        <v>10</v>
      </c>
      <c r="H5" s="50">
        <f>'TC17-Customer Change Order'!B5</f>
        <v>620</v>
      </c>
      <c r="I5">
        <v>0</v>
      </c>
      <c r="J5" s="55">
        <f>'TC2-Contract Parts Info'!R5</f>
        <v>2.0499999999999998</v>
      </c>
      <c r="K5" s="50" t="str">
        <f>'TC2-Contract Parts Info'!Q5</f>
        <v>USD</v>
      </c>
      <c r="L5" t="s">
        <v>263</v>
      </c>
      <c r="M5">
        <v>0</v>
      </c>
      <c r="N5" s="50">
        <f>'TC17-Customer Change Order'!C5</f>
        <v>620</v>
      </c>
      <c r="O5" t="s">
        <v>264</v>
      </c>
      <c r="P5">
        <f>'TC17-Customer Change Order'!D5</f>
        <v>0</v>
      </c>
      <c r="Q5" t="s">
        <v>264</v>
      </c>
      <c r="R5">
        <f>'TC17-Customer Change Order'!F5</f>
        <v>0</v>
      </c>
    </row>
    <row r="6" spans="1:18" x14ac:dyDescent="0.3">
      <c r="A6" t="str">
        <f>'TC2-Contract Parts Info'!B6</f>
        <v>s1005</v>
      </c>
      <c r="B6" t="str">
        <f>'TC001-Req to Parts Master'!D6</f>
        <v>PK-CUS-s1-005</v>
      </c>
      <c r="C6" s="52" t="str">
        <f>'TC001-Req to Parts Master'!F6</f>
        <v>b00005</v>
      </c>
      <c r="D6" t="str">
        <f ca="1">'TC20-Autogen SOPO'!A2</f>
        <v>sOB101-2310001</v>
      </c>
      <c r="E6" s="53" t="s">
        <v>93</v>
      </c>
      <c r="F6" s="54">
        <f>'TC001-Req to Parts Master'!M6</f>
        <v>5</v>
      </c>
      <c r="G6" s="50">
        <f>'TC001-Req to Parts Master'!L6</f>
        <v>10</v>
      </c>
      <c r="H6" s="50">
        <v>620</v>
      </c>
      <c r="I6">
        <v>0</v>
      </c>
      <c r="J6" s="55">
        <f>'TC2-Contract Parts Info'!R6</f>
        <v>2.0499999999999998</v>
      </c>
      <c r="K6" s="50" t="str">
        <f>'TC2-Contract Parts Info'!Q6</f>
        <v>USD</v>
      </c>
      <c r="L6" t="s">
        <v>262</v>
      </c>
      <c r="M6">
        <v>0</v>
      </c>
      <c r="N6" s="50">
        <v>620</v>
      </c>
      <c r="O6" t="s">
        <v>264</v>
      </c>
      <c r="P6">
        <f>'TC17-Customer Change Order'!D6</f>
        <v>0</v>
      </c>
      <c r="Q6" t="s">
        <v>264</v>
      </c>
      <c r="R6" s="50">
        <f>N6</f>
        <v>620</v>
      </c>
    </row>
    <row r="7" spans="1:18" x14ac:dyDescent="0.3">
      <c r="A7" t="str">
        <f>'TC2-Contract Parts Info'!B7</f>
        <v>s1006</v>
      </c>
      <c r="B7" t="str">
        <f>'TC001-Req to Parts Master'!D7</f>
        <v>PK-CUS-s1-006</v>
      </c>
      <c r="C7" s="52" t="str">
        <f>'TC001-Req to Parts Master'!F7</f>
        <v>b00006</v>
      </c>
      <c r="D7" t="str">
        <f ca="1">'TC20-Autogen SOPO'!A2</f>
        <v>sOB101-2310001</v>
      </c>
      <c r="E7" s="53" t="s">
        <v>79</v>
      </c>
      <c r="F7" s="54">
        <f>'TC001-Req to Parts Master'!M7</f>
        <v>5</v>
      </c>
      <c r="G7" s="50">
        <f>'TC001-Req to Parts Master'!L7</f>
        <v>10</v>
      </c>
      <c r="H7" s="50">
        <f>'TC17-Customer Change Order'!B7</f>
        <v>820</v>
      </c>
      <c r="I7">
        <v>0</v>
      </c>
      <c r="J7" s="55">
        <f>'TC2-Contract Parts Info'!R7</f>
        <v>2.0499999999999998</v>
      </c>
      <c r="K7" s="50" t="str">
        <f>'TC2-Contract Parts Info'!Q7</f>
        <v>USD</v>
      </c>
      <c r="L7" t="s">
        <v>263</v>
      </c>
      <c r="M7">
        <v>0</v>
      </c>
      <c r="N7" s="50">
        <f>'TC17-Customer Change Order'!C7</f>
        <v>620</v>
      </c>
      <c r="O7" t="s">
        <v>264</v>
      </c>
      <c r="P7">
        <f>'TC17-Customer Change Order'!D7</f>
        <v>200</v>
      </c>
      <c r="Q7" t="s">
        <v>264</v>
      </c>
      <c r="R7">
        <f>'TC17-Customer Change Order'!F7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>
    <tabColor rgb="FFFF0000"/>
  </sheetPr>
  <dimension ref="A1:D7"/>
  <sheetViews>
    <sheetView tabSelected="1"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0</v>
      </c>
      <c r="C2" s="48"/>
      <c r="D2" s="48"/>
    </row>
    <row r="3" spans="1:4" x14ac:dyDescent="0.3">
      <c r="A3" s="8" t="s">
        <v>290</v>
      </c>
      <c r="B3" s="48">
        <v>0</v>
      </c>
      <c r="C3" s="48"/>
      <c r="D3" s="48"/>
    </row>
    <row r="4" spans="1:4" x14ac:dyDescent="0.3">
      <c r="A4" s="8" t="s">
        <v>291</v>
      </c>
      <c r="B4" s="48">
        <v>660</v>
      </c>
      <c r="C4" s="48"/>
      <c r="D4" s="48">
        <v>660</v>
      </c>
    </row>
    <row r="5" spans="1:4" x14ac:dyDescent="0.3">
      <c r="A5" s="8" t="s">
        <v>292</v>
      </c>
      <c r="B5" s="48">
        <v>660</v>
      </c>
      <c r="C5" s="48">
        <v>660</v>
      </c>
      <c r="D5" s="48"/>
    </row>
    <row r="6" spans="1:4" x14ac:dyDescent="0.3">
      <c r="A6" s="8" t="s">
        <v>293</v>
      </c>
      <c r="B6" s="48">
        <v>0</v>
      </c>
      <c r="C6" s="48"/>
      <c r="D6" s="48"/>
    </row>
    <row r="7" spans="1:4" x14ac:dyDescent="0.3">
      <c r="A7" s="8" t="s">
        <v>294</v>
      </c>
      <c r="B7" s="48">
        <v>660</v>
      </c>
      <c r="C7" s="48">
        <v>600</v>
      </c>
      <c r="D7" s="48">
        <v>60</v>
      </c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dimension ref="A1:X2"/>
  <sheetViews>
    <sheetView topLeftCell="N1" zoomScale="90" zoomScaleNormal="90" workbookViewId="0">
      <selection activeCell="S34" sqref="S33:S34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153</v>
      </c>
      <c r="B2" s="4" t="str">
        <f>A2</f>
        <v>PKDC1-PKCUS</v>
      </c>
      <c r="C2" s="4" t="s">
        <v>61</v>
      </c>
      <c r="D2" s="4" t="s">
        <v>62</v>
      </c>
      <c r="E2" s="4" t="s">
        <v>67</v>
      </c>
      <c r="F2" s="4" t="s">
        <v>67</v>
      </c>
      <c r="G2" s="4"/>
      <c r="H2" s="4"/>
      <c r="I2" s="4" t="s">
        <v>68</v>
      </c>
      <c r="J2" s="4" t="s">
        <v>69</v>
      </c>
      <c r="K2" s="1"/>
      <c r="L2" s="1"/>
      <c r="M2" s="4">
        <v>0</v>
      </c>
      <c r="N2" s="4">
        <v>0</v>
      </c>
      <c r="O2" s="4" t="s">
        <v>65</v>
      </c>
      <c r="P2" s="4">
        <v>0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>
    <tabColor rgb="FFFF0000"/>
  </sheetPr>
  <dimension ref="A1:B5"/>
  <sheetViews>
    <sheetView topLeftCell="A4" workbookViewId="0">
      <selection activeCell="J36" sqref="J3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214</v>
      </c>
      <c r="B4" s="2" t="s">
        <v>219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dimension ref="A1:Q2"/>
  <sheetViews>
    <sheetView workbookViewId="0">
      <selection activeCell="F8" sqref="F8"/>
    </sheetView>
  </sheetViews>
  <sheetFormatPr defaultRowHeight="14.4" x14ac:dyDescent="0.3"/>
  <cols>
    <col min="2" max="2" width="20.5546875" bestFit="1" customWidth="1"/>
    <col min="3" max="3" width="22" bestFit="1" customWidth="1"/>
    <col min="4" max="4" width="12.21875" bestFit="1" customWidth="1"/>
    <col min="5" max="6" width="12.21875" customWidth="1"/>
    <col min="7" max="8" width="8.88671875" bestFit="1" customWidth="1"/>
    <col min="9" max="9" width="8.88671875" customWidth="1"/>
    <col min="10" max="10" width="8.88671875" bestFit="1" customWidth="1"/>
    <col min="11" max="11" width="21.6640625" bestFit="1" customWidth="1"/>
    <col min="12" max="13" width="13.33203125" bestFit="1" customWidth="1"/>
    <col min="14" max="17" width="12.21875" bestFit="1" customWidth="1"/>
  </cols>
  <sheetData>
    <row r="1" spans="1:17" ht="15" thickBot="1" x14ac:dyDescent="0.35">
      <c r="A1" s="76" t="s">
        <v>0</v>
      </c>
      <c r="B1" s="77" t="s">
        <v>505</v>
      </c>
      <c r="C1" s="77" t="s">
        <v>506</v>
      </c>
      <c r="D1" s="77" t="s">
        <v>231</v>
      </c>
      <c r="E1" s="77" t="s">
        <v>507</v>
      </c>
      <c r="F1" s="77" t="s">
        <v>508</v>
      </c>
      <c r="G1" s="77" t="s">
        <v>509</v>
      </c>
      <c r="H1" s="77" t="s">
        <v>510</v>
      </c>
      <c r="I1" s="77" t="s">
        <v>511</v>
      </c>
      <c r="J1" s="77" t="s">
        <v>512</v>
      </c>
      <c r="K1" s="77" t="s">
        <v>513</v>
      </c>
      <c r="L1" s="77" t="s">
        <v>514</v>
      </c>
      <c r="M1" s="77" t="s">
        <v>515</v>
      </c>
      <c r="N1" s="77" t="s">
        <v>516</v>
      </c>
      <c r="O1" s="77" t="s">
        <v>517</v>
      </c>
      <c r="P1" s="77" t="s">
        <v>518</v>
      </c>
      <c r="Q1" s="78" t="s">
        <v>519</v>
      </c>
    </row>
    <row r="2" spans="1:17" ht="15" thickBot="1" x14ac:dyDescent="0.35">
      <c r="A2" s="79">
        <v>1</v>
      </c>
      <c r="B2" s="80" t="str">
        <f>'TC2-BU1 to Customer Contract'!C2</f>
        <v>PKTTAP-PKCUS-OB1-01</v>
      </c>
      <c r="C2" s="80" t="str">
        <f>'TC2-BU1 to Customer Contract'!X2</f>
        <v>CR-PK-CUS-POC-2310082</v>
      </c>
      <c r="D2" s="80" t="s">
        <v>79</v>
      </c>
      <c r="E2" s="80">
        <v>0</v>
      </c>
      <c r="F2" s="80">
        <v>0</v>
      </c>
      <c r="G2" s="80">
        <v>660</v>
      </c>
      <c r="H2" s="80">
        <v>660</v>
      </c>
      <c r="I2" s="80">
        <v>0</v>
      </c>
      <c r="J2" s="80">
        <v>660</v>
      </c>
      <c r="K2" s="80" t="s">
        <v>520</v>
      </c>
      <c r="L2" s="87" t="str">
        <f ca="1">TEXT(DATE(YEAR(TODAY()), MONTH(TODAY())+1, DAY(TODAY())), "dd MMM yyyy")</f>
        <v>01 Dec 2023</v>
      </c>
      <c r="M2" s="87" t="str">
        <f ca="1">TEXT(DATE(YEAR(TODAY()), MONTH(TODAY())+2, DAY(TODAY())), "dd MMM yyyy")</f>
        <v>31 Dec 2023</v>
      </c>
      <c r="N2" s="80">
        <v>660</v>
      </c>
      <c r="O2" s="80">
        <v>660</v>
      </c>
      <c r="P2" s="80">
        <v>600</v>
      </c>
      <c r="Q2" s="81">
        <v>60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dimension ref="A1:G3"/>
  <sheetViews>
    <sheetView workbookViewId="0">
      <selection activeCell="A2" sqref="A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282</v>
      </c>
      <c r="B1" t="s">
        <v>221</v>
      </c>
      <c r="C1" t="s">
        <v>222</v>
      </c>
      <c r="D1" t="s">
        <v>225</v>
      </c>
      <c r="E1" t="s">
        <v>226</v>
      </c>
      <c r="F1" t="s">
        <v>227</v>
      </c>
      <c r="G1" s="51" t="str">
        <f ca="1">TEXT(DATE(YEAR(TODAY()), MONTH(TODAY()), DAY(TODAY())), "yymm")</f>
        <v>2310</v>
      </c>
    </row>
    <row r="2" spans="1:7" x14ac:dyDescent="0.3">
      <c r="A2" t="str">
        <f ca="1">"c"&amp;AutoIncrement!B2&amp;"B1"&amp;AutoIncrement!A2&amp;"-"&amp;G1&amp;"002"</f>
        <v>cOB101-2310002</v>
      </c>
      <c r="B2" t="str">
        <f ca="1">"s"&amp;AutoIncrement!B2&amp;"B1"&amp;AutoIncrement!A2&amp;"-"&amp;G1&amp;"002"</f>
        <v>sOB101-2310002</v>
      </c>
      <c r="C2" t="str">
        <f ca="1">"p"&amp;AutoIncrement!B2&amp;"B3"&amp;AutoIncrement!A2&amp;"-"&amp;G1&amp;"002"</f>
        <v>pOB301-2310002</v>
      </c>
      <c r="D2" t="str">
        <f ca="1">"s"&amp;AutoIncrement!B2&amp;"B3"&amp;AutoIncrement!A2&amp;"-"&amp;G1&amp;"002"</f>
        <v>sOB301-2310002</v>
      </c>
      <c r="E2" t="str">
        <f ca="1">"p"&amp;AutoIncrement!B2&amp;"S1"&amp;AutoIncrement!A2&amp;"-"&amp;G1&amp;"002"</f>
        <v>pOS101-2310002</v>
      </c>
      <c r="F2" t="str">
        <f ca="1">"s"&amp;AutoIncrement!B2&amp;"S1"&amp;AutoIncrement!A2&amp;"-"&amp;G1&amp;"002"</f>
        <v>sOS101-2310002</v>
      </c>
    </row>
    <row r="3" spans="1:7" x14ac:dyDescent="0.3">
      <c r="B3" s="89" t="s">
        <v>89</v>
      </c>
      <c r="C3" s="89"/>
      <c r="D3" s="89" t="s">
        <v>91</v>
      </c>
      <c r="E3" s="89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dimension ref="A1:D4"/>
  <sheetViews>
    <sheetView workbookViewId="0">
      <selection activeCell="C2" sqref="C2:D4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132</v>
      </c>
      <c r="B1" s="2" t="s">
        <v>127</v>
      </c>
      <c r="C1" s="56" t="s">
        <v>276</v>
      </c>
      <c r="D1" s="56" t="s">
        <v>277</v>
      </c>
    </row>
    <row r="2" spans="1:4" x14ac:dyDescent="0.3">
      <c r="A2" s="8" t="s">
        <v>289</v>
      </c>
      <c r="B2" s="48">
        <v>1620</v>
      </c>
      <c r="C2" s="48">
        <v>1620</v>
      </c>
      <c r="D2" s="48"/>
    </row>
    <row r="3" spans="1:4" x14ac:dyDescent="0.3">
      <c r="A3" s="8" t="s">
        <v>290</v>
      </c>
      <c r="B3" s="48">
        <v>1620</v>
      </c>
      <c r="C3" s="48">
        <v>1620</v>
      </c>
      <c r="D3" s="48"/>
    </row>
    <row r="4" spans="1:4" x14ac:dyDescent="0.3">
      <c r="A4" s="8" t="s">
        <v>293</v>
      </c>
      <c r="B4" s="48">
        <v>800</v>
      </c>
      <c r="C4" s="48">
        <v>600</v>
      </c>
      <c r="D4" s="48">
        <v>200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dimension ref="A1:B5"/>
  <sheetViews>
    <sheetView topLeftCell="A4" workbookViewId="0">
      <selection activeCell="A5" sqref="A5:B5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51" t="str">
        <f ca="1">TEXT(DATE(YEAR(TODAY()), MONTH(TODAY()), DAY(TODAY())), "yymm")</f>
        <v>2310</v>
      </c>
    </row>
    <row r="4" spans="1:2" x14ac:dyDescent="0.3">
      <c r="A4" s="2" t="s">
        <v>278</v>
      </c>
      <c r="B4" s="2" t="s">
        <v>279</v>
      </c>
    </row>
    <row r="5" spans="1:2" x14ac:dyDescent="0.3">
      <c r="A5" t="str">
        <f ca="1">TEXT(DATE(YEAR(TODAY()), MONTH(TODAY())+1, DAY(TODAY())), "dd MMM yyyy")</f>
        <v>01 Dec 2023</v>
      </c>
      <c r="B5" t="str">
        <f ca="1">TEXT(DATE(YEAR(TODAY()), MONTH(TODAY())+2, DAY(TODAY())), "dd MMM yyyy")</f>
        <v>31 Dec 2023</v>
      </c>
    </row>
  </sheetData>
  <phoneticPr fontId="8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dimension ref="A1:C2"/>
  <sheetViews>
    <sheetView workbookViewId="0">
      <selection activeCell="F24" sqref="F24"/>
    </sheetView>
  </sheetViews>
  <sheetFormatPr defaultRowHeight="14.4" x14ac:dyDescent="0.3"/>
  <cols>
    <col min="1" max="1" width="21" customWidth="1" collapsed="1"/>
    <col min="2" max="2" width="25.6640625" customWidth="1" collapsed="1"/>
    <col min="3" max="3" width="15.33203125" customWidth="1" collapsed="1"/>
  </cols>
  <sheetData>
    <row r="1" spans="1:3" x14ac:dyDescent="0.3">
      <c r="A1" t="s">
        <v>280</v>
      </c>
      <c r="B1" t="s">
        <v>281</v>
      </c>
      <c r="C1" s="51" t="str">
        <f ca="1">TEXT(DATE(YEAR(TODAY()), MONTH(TODAY()), DAY(TODAY())), "yymm")</f>
        <v>2310</v>
      </c>
    </row>
    <row r="2" spans="1:3" x14ac:dyDescent="0.3">
      <c r="A2" s="53" t="str">
        <f ca="1">"rs"&amp;AutoIncrement!B2&amp;"S1"&amp;AutoIncrement!A2&amp;"-"&amp;C1&amp;"002-01"</f>
        <v>rsOS101-2310002-01</v>
      </c>
      <c r="B2" t="str">
        <f ca="1">"rs"&amp;AutoIncrement!B2&amp;"S2"&amp;AutoIncrement!A2&amp;"-"&amp;C1&amp;"001-01"</f>
        <v>rsOS201-2310001-01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dimension ref="A1:AC5"/>
  <sheetViews>
    <sheetView workbookViewId="0">
      <selection activeCell="H3" sqref="H3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26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79</v>
      </c>
      <c r="C2" t="str">
        <f ca="1">"o-MY-ELA-SUP-"&amp;AutoIncrement!F3&amp;"-"&amp;TEXT(DATE(YEAR(TODAY()), MONTH(TODAY()), DAY(TODAY())), "yymm")&amp;"001"</f>
        <v>o-MY-ELA-SUP-OS2-01-2310001</v>
      </c>
      <c r="D2" t="str">
        <f ca="1">TEXT(DATE(YEAR(TODAY()), MONTH(TODAY()), DAY(TODAY())), "dd MMM yyyy")</f>
        <v>31 Oct 2023</v>
      </c>
      <c r="E2" t="str">
        <f ca="1">"SP1-"&amp;AutoIncrement!F3&amp;"-"&amp;TEXT(DATE(YEAR(TODAY()), MONTH(TODAY()), DAY(TODAY())), "yymm")&amp;"001"</f>
        <v>SP1-OS2-01-2310001</v>
      </c>
      <c r="F2" t="s">
        <v>291</v>
      </c>
      <c r="G2" t="s">
        <v>21</v>
      </c>
      <c r="H2">
        <v>660</v>
      </c>
      <c r="I2" t="s">
        <v>62</v>
      </c>
      <c r="J2" t="s">
        <v>327</v>
      </c>
      <c r="K2" t="s">
        <v>64</v>
      </c>
      <c r="L2" t="s">
        <v>91</v>
      </c>
      <c r="M2" t="s">
        <v>329</v>
      </c>
      <c r="N2" t="str">
        <f ca="1">"SP1-OP-"&amp;AutoIncrement!F3&amp;"-"&amp;TEXT(DATE(YEAR(TODAY()), MONTH(TODAY()), DAY(TODAY())), "yymm")&amp;"-01"</f>
        <v>SP1-OP-OS2-01-2310-01</v>
      </c>
      <c r="O2" t="s">
        <v>333</v>
      </c>
      <c r="S2" t="str">
        <f ca="1">"SP1-IP-"&amp;AutoIncrement!F3&amp;"-"&amp;TEXT(DATE(YEAR(TODAY()), MONTH(TODAY()), DAY(TODAY())), "yymm")&amp;"-01"</f>
        <v>SP1-IP-OS2-01-2310-01</v>
      </c>
      <c r="X2" t="str">
        <f ca="1">'TC47-Autogen OrderNo Spot'!F2</f>
        <v>sOS101-2310002</v>
      </c>
      <c r="Y2" t="s">
        <v>79</v>
      </c>
      <c r="Z2" t="s">
        <v>310</v>
      </c>
      <c r="AA2" t="s">
        <v>310</v>
      </c>
      <c r="AB2">
        <v>5</v>
      </c>
      <c r="AC2">
        <v>660</v>
      </c>
    </row>
    <row r="3" spans="1:29" x14ac:dyDescent="0.3">
      <c r="A3">
        <v>2</v>
      </c>
      <c r="B3" t="s">
        <v>79</v>
      </c>
      <c r="C3" t="str">
        <f ca="1">"o-MY-ELA-SUP-"&amp;AutoIncrement!F3&amp;"-"&amp;TEXT(DATE(YEAR(TODAY()), MONTH(TODAY()), DAY(TODAY())), "yymm")&amp;"001"</f>
        <v>o-MY-ELA-SUP-OS2-01-2310001</v>
      </c>
      <c r="D3" t="str">
        <f ca="1">TEXT(DATE(YEAR(TODAY()), MONTH(TODAY()), DAY(TODAY())), "dd MMM yyyy")</f>
        <v>31 Oct 2023</v>
      </c>
      <c r="E3" t="str">
        <f ca="1">"SP1-"&amp;AutoIncrement!F3&amp;"-"&amp;TEXT(DATE(YEAR(TODAY()), MONTH(TODAY()), DAY(TODAY())), "yymm")&amp;"001"</f>
        <v>SP1-OS2-01-2310001</v>
      </c>
      <c r="F3" t="s">
        <v>292</v>
      </c>
      <c r="G3" t="s">
        <v>21</v>
      </c>
      <c r="H3">
        <v>660</v>
      </c>
      <c r="I3" t="s">
        <v>62</v>
      </c>
      <c r="J3" t="s">
        <v>327</v>
      </c>
      <c r="K3" t="s">
        <v>64</v>
      </c>
      <c r="L3" t="s">
        <v>91</v>
      </c>
      <c r="M3" t="s">
        <v>330</v>
      </c>
      <c r="N3" t="str">
        <f ca="1">"SP1-OP-"&amp;AutoIncrement!F3&amp;"-"&amp;TEXT(DATE(YEAR(TODAY()), MONTH(TODAY()), DAY(TODAY())), "yymm")&amp;"-01"</f>
        <v>SP1-OP-OS2-01-2310-01</v>
      </c>
      <c r="O3" t="s">
        <v>334</v>
      </c>
      <c r="S3" t="str">
        <f ca="1">"SP1-IP-"&amp;AutoIncrement!F3&amp;"-"&amp;TEXT(DATE(YEAR(TODAY()), MONTH(TODAY()), DAY(TODAY())), "yymm")&amp;"-02"</f>
        <v>SP1-IP-OS2-01-2310-02</v>
      </c>
      <c r="T3">
        <v>10.000999999999999</v>
      </c>
      <c r="U3">
        <v>10.000999999999999</v>
      </c>
      <c r="V3">
        <v>10.000999999999999</v>
      </c>
      <c r="W3">
        <v>10.000999999999999</v>
      </c>
      <c r="X3" t="str">
        <f ca="1">'TC47-Autogen OrderNo Spot'!F2</f>
        <v>sOS101-2310002</v>
      </c>
      <c r="Y3" t="s">
        <v>79</v>
      </c>
      <c r="Z3" t="s">
        <v>311</v>
      </c>
      <c r="AA3" t="s">
        <v>311</v>
      </c>
      <c r="AB3">
        <v>5</v>
      </c>
      <c r="AC3">
        <v>660</v>
      </c>
    </row>
    <row r="4" spans="1:29" x14ac:dyDescent="0.3">
      <c r="A4">
        <v>3</v>
      </c>
      <c r="B4" t="s">
        <v>79</v>
      </c>
      <c r="C4" t="str">
        <f ca="1">"o-MY-ELA-SUP-"&amp;AutoIncrement!F3&amp;"-"&amp;TEXT(DATE(YEAR(TODAY()), MONTH(TODAY()), DAY(TODAY())), "yymm")&amp;"001"</f>
        <v>o-MY-ELA-SUP-OS2-01-2310001</v>
      </c>
      <c r="D4" t="str">
        <f ca="1">TEXT(DATE(YEAR(TODAY()), MONTH(TODAY()), DAY(TODAY())), "dd MMM yyyy")</f>
        <v>31 Oct 2023</v>
      </c>
      <c r="E4" t="str">
        <f ca="1">"SP1-"&amp;AutoIncrement!F3&amp;"-"&amp;TEXT(DATE(YEAR(TODAY()), MONTH(TODAY()), DAY(TODAY())), "yymm")&amp;"001"</f>
        <v>SP1-OS2-01-2310001</v>
      </c>
      <c r="F4" t="s">
        <v>294</v>
      </c>
      <c r="G4" t="s">
        <v>21</v>
      </c>
      <c r="H4">
        <v>330</v>
      </c>
      <c r="I4" t="s">
        <v>62</v>
      </c>
      <c r="J4" t="s">
        <v>327</v>
      </c>
      <c r="K4" t="s">
        <v>64</v>
      </c>
      <c r="L4" t="s">
        <v>91</v>
      </c>
      <c r="M4" t="s">
        <v>331</v>
      </c>
      <c r="N4" t="str">
        <f ca="1">"SP1-OP-"&amp;AutoIncrement!F3&amp;"-"&amp;TEXT(DATE(YEAR(TODAY()), MONTH(TODAY()), DAY(TODAY())), "yymm")&amp;"-01"</f>
        <v>SP1-OP-OS2-01-2310-01</v>
      </c>
      <c r="O4" t="s">
        <v>335</v>
      </c>
      <c r="P4">
        <v>100.001</v>
      </c>
      <c r="Q4">
        <v>100.001</v>
      </c>
      <c r="R4">
        <v>100.001</v>
      </c>
      <c r="X4" t="str">
        <f ca="1">'TC47-Autogen OrderNo Spot'!F2</f>
        <v>sOS101-2310002</v>
      </c>
      <c r="Y4" t="s">
        <v>79</v>
      </c>
      <c r="Z4" t="s">
        <v>312</v>
      </c>
      <c r="AA4" t="s">
        <v>312</v>
      </c>
      <c r="AB4">
        <v>5</v>
      </c>
      <c r="AC4">
        <v>660</v>
      </c>
    </row>
    <row r="5" spans="1:29" x14ac:dyDescent="0.3">
      <c r="A5">
        <v>4</v>
      </c>
      <c r="B5" t="s">
        <v>79</v>
      </c>
      <c r="C5" t="str">
        <f ca="1">"o-MY-ELA-SUP-"&amp;AutoIncrement!F3&amp;"-"&amp;TEXT(DATE(YEAR(TODAY()), MONTH(TODAY()), DAY(TODAY())), "yymm")&amp;"002"</f>
        <v>o-MY-ELA-SUP-OS2-01-2310002</v>
      </c>
      <c r="D5" t="str">
        <f ca="1">TEXT(DATE(YEAR(TODAY()), MONTH(TODAY()), DAY(TODAY())), "dd MMM yyyy")</f>
        <v>31 Oct 2023</v>
      </c>
      <c r="E5" t="str">
        <f ca="1">"SP1-"&amp;AutoIncrement!F3&amp;"-"&amp;TEXT(DATE(YEAR(TODAY()), MONTH(TODAY()), DAY(TODAY())), "yymm")&amp;"002"</f>
        <v>SP1-OS2-01-2310002</v>
      </c>
      <c r="F5" t="s">
        <v>294</v>
      </c>
      <c r="G5" t="s">
        <v>21</v>
      </c>
      <c r="H5">
        <v>330</v>
      </c>
      <c r="I5" t="s">
        <v>62</v>
      </c>
      <c r="J5" t="s">
        <v>327</v>
      </c>
      <c r="K5" t="s">
        <v>64</v>
      </c>
      <c r="L5" t="s">
        <v>91</v>
      </c>
      <c r="M5" t="s">
        <v>330</v>
      </c>
      <c r="N5" t="str">
        <f ca="1">"SP1-OP-"&amp;AutoIncrement!F3&amp;"-"&amp;TEXT(DATE(YEAR(TODAY()), MONTH(TODAY()), DAY(TODAY())), "yymm")&amp;"-02"</f>
        <v>SP1-OP-OS2-01-2310-02</v>
      </c>
      <c r="O5" t="s">
        <v>333</v>
      </c>
      <c r="P5">
        <v>100.001</v>
      </c>
      <c r="Q5">
        <v>100.001</v>
      </c>
      <c r="R5">
        <v>100.001</v>
      </c>
      <c r="S5" t="str">
        <f ca="1">"SP1-IP-"&amp;AutoIncrement!F3&amp;"-"&amp;TEXT(DATE(YEAR(TODAY()), MONTH(TODAY()), DAY(TODAY())), "yymm")&amp;"-02"</f>
        <v>SP1-IP-OS2-01-2310-02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Spot'!F2</f>
        <v>sOS101-2310002</v>
      </c>
      <c r="Y5" t="s">
        <v>79</v>
      </c>
      <c r="Z5" t="s">
        <v>312</v>
      </c>
      <c r="AA5" t="s">
        <v>312</v>
      </c>
      <c r="AB5">
        <v>5</v>
      </c>
      <c r="AC5">
        <v>660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dimension ref="A1:B3"/>
  <sheetViews>
    <sheetView workbookViewId="0">
      <selection activeCell="H3" sqref="H3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'TC74-Sup1 Outbound Details'!C2</f>
        <v>o-MY-ELA-SUP-OS2-01-2310001</v>
      </c>
      <c r="B2" t="s">
        <v>433</v>
      </c>
    </row>
    <row r="3" spans="1:2" x14ac:dyDescent="0.3">
      <c r="A3" t="str">
        <f ca="1">'TC74-Sup1 Outbound Details'!C5</f>
        <v>o-MY-ELA-SUP-OS2-01-2310002</v>
      </c>
      <c r="B3" t="s">
        <v>434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dimension ref="A1:V3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SP1-OS2-01-2310001</v>
      </c>
      <c r="B2" s="8" t="str">
        <f>'TC74-Sup1 Outbound Details'!M3</f>
        <v>MY-ELA-C-230704001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SP1-OS2-01-2310002</v>
      </c>
      <c r="B3" s="8" t="str">
        <f>'TC74-Sup1 Outbound Details'!M5</f>
        <v>MY-ELA-C-230704001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SP1-OS2-01-2310001</v>
      </c>
      <c r="B2" s="8" t="str">
        <f>'TC74-Sup1 Outbound Details'!M2</f>
        <v>CAIU9500009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dimension ref="A1:S7"/>
  <sheetViews>
    <sheetView zoomScale="90" zoomScaleNormal="90" workbookViewId="0">
      <selection activeCell="E13" sqref="E13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x14ac:dyDescent="0.3">
      <c r="A1" s="2" t="s">
        <v>131</v>
      </c>
      <c r="B1" s="2" t="s">
        <v>132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  <c r="I1" s="2" t="s">
        <v>139</v>
      </c>
      <c r="J1" s="2" t="s">
        <v>140</v>
      </c>
      <c r="K1" s="2" t="s">
        <v>141</v>
      </c>
      <c r="L1" s="2" t="s">
        <v>142</v>
      </c>
      <c r="M1" s="2" t="s">
        <v>12</v>
      </c>
      <c r="N1" s="2" t="s">
        <v>13</v>
      </c>
      <c r="O1" s="2" t="s">
        <v>143</v>
      </c>
      <c r="P1" s="2" t="s">
        <v>144</v>
      </c>
      <c r="Q1" s="2" t="s">
        <v>122</v>
      </c>
      <c r="R1" s="2" t="s">
        <v>145</v>
      </c>
      <c r="S1" s="2" t="s">
        <v>150</v>
      </c>
    </row>
    <row r="2" spans="1:19" x14ac:dyDescent="0.3">
      <c r="A2" s="8" t="s">
        <v>295</v>
      </c>
      <c r="B2" s="8" t="s">
        <v>289</v>
      </c>
      <c r="C2" s="8" t="s">
        <v>295</v>
      </c>
      <c r="D2" s="16" t="str">
        <f>AutoIncrement!C4</f>
        <v>PKTTAP-PKCUS-OB1-01</v>
      </c>
      <c r="E2" s="1" t="s">
        <v>146</v>
      </c>
      <c r="F2" s="17">
        <v>20</v>
      </c>
      <c r="G2" s="21">
        <v>100</v>
      </c>
      <c r="H2" s="21">
        <v>1</v>
      </c>
      <c r="I2" s="21">
        <v>1</v>
      </c>
      <c r="J2" s="8" t="s">
        <v>29</v>
      </c>
      <c r="K2" s="12">
        <v>1</v>
      </c>
      <c r="L2" s="13">
        <v>10</v>
      </c>
      <c r="M2" s="18">
        <v>10</v>
      </c>
      <c r="N2" s="18">
        <v>1</v>
      </c>
      <c r="O2" s="14">
        <v>10</v>
      </c>
      <c r="P2" s="14">
        <v>10</v>
      </c>
      <c r="Q2" s="8" t="s">
        <v>147</v>
      </c>
      <c r="R2" s="19">
        <v>2.0499999999999998</v>
      </c>
      <c r="S2" s="20" t="s">
        <v>151</v>
      </c>
    </row>
    <row r="3" spans="1:19" x14ac:dyDescent="0.3">
      <c r="A3" s="8" t="s">
        <v>296</v>
      </c>
      <c r="B3" s="8" t="s">
        <v>290</v>
      </c>
      <c r="C3" s="8" t="s">
        <v>296</v>
      </c>
      <c r="D3" s="16" t="str">
        <f>AutoIncrement!C4</f>
        <v>PKTTAP-PKCUS-OB1-01</v>
      </c>
      <c r="E3" s="1" t="s">
        <v>148</v>
      </c>
      <c r="F3" s="17">
        <v>20</v>
      </c>
      <c r="G3" s="21">
        <v>100</v>
      </c>
      <c r="H3" s="21">
        <v>1</v>
      </c>
      <c r="I3" s="21">
        <v>1</v>
      </c>
      <c r="J3" s="8" t="s">
        <v>29</v>
      </c>
      <c r="K3" s="12">
        <v>1</v>
      </c>
      <c r="L3" s="13">
        <v>10</v>
      </c>
      <c r="M3" s="18">
        <v>10</v>
      </c>
      <c r="N3" s="18">
        <v>1</v>
      </c>
      <c r="O3" s="14">
        <v>10</v>
      </c>
      <c r="P3" s="14">
        <v>10</v>
      </c>
      <c r="Q3" s="8" t="s">
        <v>147</v>
      </c>
      <c r="R3" s="19">
        <v>2.0499999999999998</v>
      </c>
      <c r="S3" s="20" t="s">
        <v>151</v>
      </c>
    </row>
    <row r="4" spans="1:19" x14ac:dyDescent="0.3">
      <c r="A4" s="8" t="s">
        <v>297</v>
      </c>
      <c r="B4" s="8" t="s">
        <v>291</v>
      </c>
      <c r="C4" s="8" t="s">
        <v>297</v>
      </c>
      <c r="D4" s="16" t="str">
        <f>AutoIncrement!C4</f>
        <v>PKTTAP-PKCUS-OB1-01</v>
      </c>
      <c r="E4" s="1" t="s">
        <v>148</v>
      </c>
      <c r="F4" s="17">
        <v>20</v>
      </c>
      <c r="G4" s="21">
        <v>100</v>
      </c>
      <c r="H4" s="21">
        <v>1</v>
      </c>
      <c r="I4" s="21">
        <v>1</v>
      </c>
      <c r="J4" s="8" t="s">
        <v>21</v>
      </c>
      <c r="K4" s="12">
        <v>1</v>
      </c>
      <c r="L4" s="13">
        <v>10</v>
      </c>
      <c r="M4" s="18">
        <v>5</v>
      </c>
      <c r="N4" s="18">
        <v>1.0009999999999999</v>
      </c>
      <c r="O4" s="14">
        <v>10</v>
      </c>
      <c r="P4" s="14">
        <v>10</v>
      </c>
      <c r="Q4" s="8" t="s">
        <v>147</v>
      </c>
      <c r="R4" s="19">
        <v>2.0499999999999998</v>
      </c>
      <c r="S4" s="20" t="s">
        <v>152</v>
      </c>
    </row>
    <row r="5" spans="1:19" x14ac:dyDescent="0.3">
      <c r="A5" s="8" t="s">
        <v>298</v>
      </c>
      <c r="B5" s="8" t="s">
        <v>292</v>
      </c>
      <c r="C5" s="8" t="s">
        <v>298</v>
      </c>
      <c r="D5" s="16" t="str">
        <f>AutoIncrement!C4</f>
        <v>PKTTAP-PKCUS-OB1-01</v>
      </c>
      <c r="E5" s="1" t="s">
        <v>148</v>
      </c>
      <c r="F5" s="17">
        <v>20</v>
      </c>
      <c r="G5" s="21">
        <v>100</v>
      </c>
      <c r="H5" s="21">
        <v>1</v>
      </c>
      <c r="I5" s="21">
        <v>1</v>
      </c>
      <c r="J5" s="8" t="s">
        <v>21</v>
      </c>
      <c r="K5" s="12">
        <v>1</v>
      </c>
      <c r="L5" s="13">
        <v>10</v>
      </c>
      <c r="M5" s="18">
        <v>5</v>
      </c>
      <c r="N5" s="18">
        <v>1.0009999999999999</v>
      </c>
      <c r="O5" s="14">
        <v>10</v>
      </c>
      <c r="P5" s="14">
        <v>10</v>
      </c>
      <c r="Q5" s="8" t="s">
        <v>147</v>
      </c>
      <c r="R5" s="19">
        <v>2.0499999999999998</v>
      </c>
      <c r="S5" s="20" t="s">
        <v>152</v>
      </c>
    </row>
    <row r="6" spans="1:19" x14ac:dyDescent="0.3">
      <c r="A6" s="8" t="s">
        <v>299</v>
      </c>
      <c r="B6" s="8" t="s">
        <v>293</v>
      </c>
      <c r="C6" s="8" t="s">
        <v>299</v>
      </c>
      <c r="D6" s="16" t="str">
        <f>AutoIncrement!C4</f>
        <v>PKTTAP-PKCUS-OB1-01</v>
      </c>
      <c r="E6" s="1" t="s">
        <v>149</v>
      </c>
      <c r="F6" s="17">
        <v>20</v>
      </c>
      <c r="G6" s="21">
        <v>100</v>
      </c>
      <c r="H6" s="21">
        <v>1</v>
      </c>
      <c r="I6" s="21">
        <v>1</v>
      </c>
      <c r="J6" s="8" t="s">
        <v>21</v>
      </c>
      <c r="K6" s="12">
        <v>1</v>
      </c>
      <c r="L6" s="13">
        <v>10</v>
      </c>
      <c r="M6" s="18">
        <v>5</v>
      </c>
      <c r="N6" s="18">
        <v>1.0009999999999999</v>
      </c>
      <c r="O6" s="14">
        <v>10</v>
      </c>
      <c r="P6" s="14">
        <v>10</v>
      </c>
      <c r="Q6" s="8" t="s">
        <v>147</v>
      </c>
      <c r="R6" s="19">
        <v>2.0499999999999998</v>
      </c>
      <c r="S6" s="20" t="s">
        <v>151</v>
      </c>
    </row>
    <row r="7" spans="1:19" x14ac:dyDescent="0.3">
      <c r="A7" s="8" t="s">
        <v>300</v>
      </c>
      <c r="B7" s="8" t="s">
        <v>294</v>
      </c>
      <c r="C7" s="8" t="s">
        <v>300</v>
      </c>
      <c r="D7" s="16" t="str">
        <f>AutoIncrement!C4</f>
        <v>PKTTAP-PKCUS-OB1-01</v>
      </c>
      <c r="E7" s="1" t="s">
        <v>149</v>
      </c>
      <c r="F7" s="17">
        <v>20</v>
      </c>
      <c r="G7" s="21">
        <v>100</v>
      </c>
      <c r="H7" s="21">
        <v>1</v>
      </c>
      <c r="I7" s="21">
        <v>1</v>
      </c>
      <c r="J7" s="8" t="s">
        <v>21</v>
      </c>
      <c r="K7" s="12">
        <v>1</v>
      </c>
      <c r="L7" s="13">
        <v>10</v>
      </c>
      <c r="M7" s="18">
        <v>5</v>
      </c>
      <c r="N7" s="18">
        <v>1.0009999999999999</v>
      </c>
      <c r="O7" s="14">
        <v>10</v>
      </c>
      <c r="P7" s="14">
        <v>10</v>
      </c>
      <c r="Q7" s="8" t="s">
        <v>147</v>
      </c>
      <c r="R7" s="19">
        <v>2.0499999999999998</v>
      </c>
      <c r="S7" s="20" t="s">
        <v>152</v>
      </c>
    </row>
  </sheetData>
  <phoneticPr fontId="8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dimension ref="A1:O2"/>
  <sheetViews>
    <sheetView workbookViewId="0">
      <selection activeCell="A2" sqref="A2:XFD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SP1-OS2-01-2310001</v>
      </c>
      <c r="B2" s="8" t="str">
        <f>'TC74-Sup1 Outbound Details'!M4</f>
        <v>TCLU4249350</v>
      </c>
      <c r="C2" s="58" t="s">
        <v>409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dimension ref="A1:R4"/>
  <sheetViews>
    <sheetView topLeftCell="B1" workbookViewId="0">
      <selection activeCell="G40" sqref="G4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pOS101-2310002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pOS101-2310002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pOS101-2310002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dimension ref="A1:R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sOB301-2310002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sOB301-2310002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sOB301-2310002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dimension ref="A1:S4"/>
  <sheetViews>
    <sheetView topLeftCell="E1"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pOB301-2310002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pOB301-2310002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pOB301-2310002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dimension ref="A1:R4"/>
  <sheetViews>
    <sheetView topLeftCell="B1" workbookViewId="0">
      <selection activeCell="L3" sqref="L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sOB101-2310002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sOB101-2310002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sOB101-2310002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dimension ref="A1:S4"/>
  <sheetViews>
    <sheetView workbookViewId="0">
      <selection activeCell="L3" sqref="L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cOB101-2310002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cOB101-2310002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cOB101-2310002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dimension ref="A1:R4"/>
  <sheetViews>
    <sheetView topLeftCell="B1" workbookViewId="0">
      <selection activeCell="E34" sqref="E34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sOB101-2310002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sOB101-2310002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sOB101-2310002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dimension ref="A1:B3"/>
  <sheetViews>
    <sheetView topLeftCell="A7" workbookViewId="0">
      <selection activeCell="B28" sqref="B28"/>
    </sheetView>
  </sheetViews>
  <sheetFormatPr defaultRowHeight="14.4" x14ac:dyDescent="0.3"/>
  <cols>
    <col min="1" max="1" width="26" customWidth="1" collapsed="1"/>
    <col min="2" max="2" width="20.664062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'TC74-OutboundNo'!B2</f>
        <v>o-MY-ELA-SUP-231024001</v>
      </c>
      <c r="B2" t="s">
        <v>423</v>
      </c>
    </row>
    <row r="3" spans="1:2" x14ac:dyDescent="0.3">
      <c r="A3" t="str">
        <f>'TC74-OutboundNo'!B3</f>
        <v>o-MY-ELA-SUP-231024002</v>
      </c>
      <c r="B3" t="s">
        <v>424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dimension ref="A1:I5"/>
  <sheetViews>
    <sheetView workbookViewId="0">
      <selection activeCell="C1" sqref="C1:H1048576"/>
    </sheetView>
  </sheetViews>
  <sheetFormatPr defaultRowHeight="14.4" x14ac:dyDescent="0.3"/>
  <cols>
    <col min="1" max="1" width="17.33203125" customWidth="1" collapsed="1"/>
    <col min="2" max="2" width="20" customWidth="1" collapsed="1"/>
    <col min="3" max="8" width="15.77734375" customWidth="1" collapsed="1"/>
    <col min="9" max="9" width="42.21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A2" t="str">
        <f ca="1">'TC74-Sup1 Outbound Details'!E5</f>
        <v>SP1-OS2-01-2310002</v>
      </c>
      <c r="B2" t="s">
        <v>330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396</v>
      </c>
      <c r="F2" t="str">
        <f ca="1">TEXT(DATE(YEAR(TODAY()), MONTH(TODAY()), DAY(TODAY()+30)), "dd MMM yyyy")</f>
        <v>30 Oct 2023</v>
      </c>
      <c r="G2" t="s">
        <v>397</v>
      </c>
      <c r="H2" t="s">
        <v>398</v>
      </c>
      <c r="I2" t="s">
        <v>354</v>
      </c>
    </row>
    <row r="3" spans="1:9" x14ac:dyDescent="0.3">
      <c r="A3" t="str">
        <f ca="1">'TC74-Sup1 Outbound Details'!E2</f>
        <v>SP1-OS2-01-2310001</v>
      </c>
      <c r="B3" t="s">
        <v>331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399</v>
      </c>
      <c r="F3" t="str">
        <f ca="1">TEXT(DATE(YEAR(TODAY()), MONTH(TODAY()), DAY(TODAY()+30)), "dd MMM yyyy")</f>
        <v>30 Oct 2023</v>
      </c>
      <c r="G3" t="s">
        <v>400</v>
      </c>
      <c r="H3" t="s">
        <v>401</v>
      </c>
      <c r="I3" t="s">
        <v>408</v>
      </c>
    </row>
    <row r="4" spans="1:9" x14ac:dyDescent="0.3">
      <c r="A4" t="str">
        <f ca="1">'TC74-Sup1 Outbound Details'!E2</f>
        <v>SP1-OS2-01-2310001</v>
      </c>
      <c r="B4" t="s">
        <v>330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399</v>
      </c>
      <c r="F4" t="str">
        <f ca="1">TEXT(DATE(YEAR(TODAY()), MONTH(TODAY()), DAY(TODAY()+30)), "dd MMM yyyy")</f>
        <v>30 Oct 2023</v>
      </c>
      <c r="G4" t="s">
        <v>400</v>
      </c>
      <c r="H4" t="s">
        <v>401</v>
      </c>
      <c r="I4" t="s">
        <v>354</v>
      </c>
    </row>
    <row r="5" spans="1:9" x14ac:dyDescent="0.3">
      <c r="A5" t="str">
        <f ca="1">'TC74-Sup1 Outbound Details'!E2</f>
        <v>SP1-OS2-01-2310001</v>
      </c>
      <c r="B5" t="s">
        <v>329</v>
      </c>
      <c r="C5" t="str">
        <f ca="1">TEXT(DATE(YEAR(TODAY()), MONTH(TODAY()), DAY(TODAY()+10)), "dd MMM yyyy")</f>
        <v>10 Oct 2023</v>
      </c>
      <c r="D5" t="str">
        <f ca="1">TEXT(DATE(YEAR(TODAY()), MONTH(TODAY()), DAY(TODAY()+20)), "dd MMM yyyy")</f>
        <v>20 Oct 2023</v>
      </c>
      <c r="E5" t="s">
        <v>399</v>
      </c>
      <c r="F5" t="str">
        <f ca="1">TEXT(DATE(YEAR(TODAY()), MONTH(TODAY()), DAY(TODAY()+30)), "dd MMM yyyy")</f>
        <v>30 Oct 2023</v>
      </c>
      <c r="G5" t="s">
        <v>400</v>
      </c>
      <c r="H5" t="s">
        <v>401</v>
      </c>
      <c r="I5" t="s">
        <v>408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dimension ref="A1:V3"/>
  <sheetViews>
    <sheetView workbookViewId="0">
      <selection activeCell="D2" sqref="D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SP1-OS2-01-2310001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SP1-OS2-01-2310002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366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dimension ref="A1:Z6"/>
  <sheetViews>
    <sheetView topLeftCell="I1" zoomScale="90" zoomScaleNormal="90" workbookViewId="0">
      <selection activeCell="V26" sqref="V26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x14ac:dyDescent="0.3">
      <c r="A1" t="s">
        <v>0</v>
      </c>
      <c r="B1" t="s">
        <v>31</v>
      </c>
      <c r="C1" t="s">
        <v>114</v>
      </c>
      <c r="D1" t="s">
        <v>115</v>
      </c>
      <c r="E1" t="s">
        <v>116</v>
      </c>
      <c r="F1" t="s">
        <v>117</v>
      </c>
      <c r="G1" t="s">
        <v>118</v>
      </c>
      <c r="H1" t="s">
        <v>119</v>
      </c>
      <c r="I1" t="s">
        <v>120</v>
      </c>
      <c r="J1" t="s">
        <v>162</v>
      </c>
      <c r="K1" t="s">
        <v>154</v>
      </c>
      <c r="L1" t="s">
        <v>155</v>
      </c>
      <c r="M1" t="s">
        <v>156</v>
      </c>
      <c r="N1" t="s">
        <v>157</v>
      </c>
      <c r="O1" t="s">
        <v>158</v>
      </c>
      <c r="P1" t="s">
        <v>121</v>
      </c>
      <c r="Q1" t="s">
        <v>122</v>
      </c>
      <c r="R1" t="s">
        <v>123</v>
      </c>
      <c r="S1" t="s">
        <v>160</v>
      </c>
      <c r="T1" t="s">
        <v>37</v>
      </c>
      <c r="U1" t="s">
        <v>161</v>
      </c>
      <c r="V1" s="15" t="s">
        <v>124</v>
      </c>
      <c r="W1" t="s">
        <v>125</v>
      </c>
      <c r="X1" s="15" t="s">
        <v>126</v>
      </c>
      <c r="Y1" t="s">
        <v>163</v>
      </c>
      <c r="Z1" s="15" t="s">
        <v>164</v>
      </c>
    </row>
    <row r="2" spans="1:26" x14ac:dyDescent="0.3">
      <c r="A2">
        <v>1</v>
      </c>
      <c r="B2" t="s">
        <v>487</v>
      </c>
      <c r="C2" t="str">
        <f>AutoIncrement!C4</f>
        <v>PKTTAP-PKCUS-OB1-01</v>
      </c>
      <c r="D2" t="s">
        <v>127</v>
      </c>
      <c r="E2" t="s">
        <v>128</v>
      </c>
      <c r="F2">
        <v>1</v>
      </c>
      <c r="G2">
        <v>1</v>
      </c>
      <c r="H2" t="str">
        <f>AutoIncrement!C3</f>
        <v>OB1-01</v>
      </c>
      <c r="I2" t="str">
        <f>"CD-"&amp;H2</f>
        <v>CD-OB1-01</v>
      </c>
      <c r="J2" t="str">
        <f>"Payment-"&amp;H2</f>
        <v>Payment-OB1-01</v>
      </c>
      <c r="K2" t="str">
        <f>L2</f>
        <v>By Invoice Date</v>
      </c>
      <c r="L2" t="s">
        <v>159</v>
      </c>
      <c r="M2">
        <v>0</v>
      </c>
      <c r="N2">
        <v>30</v>
      </c>
      <c r="O2">
        <v>0</v>
      </c>
      <c r="P2" t="str">
        <f>J2&amp;"(" &amp;K2&amp;")"</f>
        <v>Payment-OB1-01(By Invoice Date)</v>
      </c>
      <c r="Q2" t="s">
        <v>147</v>
      </c>
      <c r="R2" t="s">
        <v>129</v>
      </c>
      <c r="S2" t="s">
        <v>68</v>
      </c>
      <c r="T2" t="str">
        <f>'TC001.1'!A2&amp;"(" &amp; 'TC001.1'!A2 &amp; ")"</f>
        <v>PKDC1-PKCUS(PKDC1-PKCUS)</v>
      </c>
      <c r="U2" t="s">
        <v>130</v>
      </c>
      <c r="V2" t="str">
        <f>"RD-"&amp;H2</f>
        <v>RD-OB1-01</v>
      </c>
      <c r="W2" t="s">
        <v>130</v>
      </c>
      <c r="X2" t="s">
        <v>488</v>
      </c>
      <c r="Y2" t="str">
        <f>"BU2toBU1-"&amp;H2</f>
        <v>BU2toBU1-OB1-01</v>
      </c>
      <c r="Z2" t="str">
        <f>"BU3toBU1-"&amp;H2</f>
        <v>BU3toBU1-OB1-01</v>
      </c>
    </row>
    <row r="5" spans="1:26" x14ac:dyDescent="0.3">
      <c r="X5" s="7"/>
      <c r="Y5" s="7"/>
    </row>
    <row r="6" spans="1:26" x14ac:dyDescent="0.3">
      <c r="X6" s="7"/>
      <c r="Y6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dimension ref="A1:O2"/>
  <sheetViews>
    <sheetView workbookViewId="0">
      <selection activeCell="F18" sqref="F18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SP1-OS2-01-2310001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dimension ref="A1:O2"/>
  <sheetViews>
    <sheetView workbookViewId="0">
      <selection activeCell="D2" sqref="D2:F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SP1-OS2-01-2310001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366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dimension ref="A1:B5"/>
  <sheetViews>
    <sheetView workbookViewId="0">
      <selection activeCell="L40" sqref="L40"/>
    </sheetView>
  </sheetViews>
  <sheetFormatPr defaultRowHeight="14.4" x14ac:dyDescent="0.3"/>
  <cols>
    <col min="1" max="1" width="25.77734375" customWidth="1" collapsed="1"/>
    <col min="2" max="2" width="24.109375" customWidth="1" collapsed="1"/>
  </cols>
  <sheetData>
    <row r="1" spans="1:2" x14ac:dyDescent="0.3">
      <c r="A1" t="s">
        <v>406</v>
      </c>
      <c r="B1" t="s">
        <v>405</v>
      </c>
    </row>
    <row r="2" spans="1:2" x14ac:dyDescent="0.3">
      <c r="A2" t="str">
        <f ca="1">"i-MY-PNA-DC-"&amp;AutoIncrement!F3&amp;"-"&amp;TEXT(DATE(YEAR(TODAY()), MONTH(TODAY()), DAY(TODAY())), "yymm")&amp;"001"</f>
        <v>i-MY-PNA-DC-OS2-01-2310001</v>
      </c>
      <c r="B2" t="str">
        <f ca="1">TEXT(DATE(YEAR(TODAY()), MONTH(TODAY()), DAY(TODAY())), "dd MMM yyyy")</f>
        <v>31 Oct 2023</v>
      </c>
    </row>
    <row r="3" spans="1:2" x14ac:dyDescent="0.3">
      <c r="A3" t="str">
        <f ca="1">"i-MY-PNA-DC-"&amp;AutoIncrement!F3&amp;"-"&amp;TEXT(DATE(YEAR(TODAY()), MONTH(TODAY()), DAY(TODAY())), "yymm")&amp;"001"</f>
        <v>i-MY-PNA-DC-OS2-01-2310001</v>
      </c>
      <c r="B3" t="str">
        <f t="shared" ref="B3:B5" ca="1" si="0">TEXT(DATE(YEAR(TODAY()), MONTH(TODAY()), DAY(TODAY())), "dd MMM yyyy")</f>
        <v>31 Oct 2023</v>
      </c>
    </row>
    <row r="4" spans="1:2" x14ac:dyDescent="0.3">
      <c r="A4" t="str">
        <f ca="1">"i-MY-PNA-DC-"&amp;AutoIncrement!F3&amp;"-"&amp;TEXT(DATE(YEAR(TODAY()), MONTH(TODAY()), DAY(TODAY())), "yymm")&amp;"001"</f>
        <v>i-MY-PNA-DC-OS2-01-2310001</v>
      </c>
      <c r="B4" t="str">
        <f t="shared" ca="1" si="0"/>
        <v>31 Oct 2023</v>
      </c>
    </row>
    <row r="5" spans="1:2" x14ac:dyDescent="0.3">
      <c r="A5" t="str">
        <f ca="1">"i-MY-PNA-DC-"&amp;AutoIncrement!F3&amp;"-"&amp;TEXT(DATE(YEAR(TODAY()), MONTH(TODAY()), DAY(TODAY())), "yymm")&amp;"001"</f>
        <v>i-MY-PNA-DC-OS2-01-2310001</v>
      </c>
      <c r="B5" t="str">
        <f t="shared" ca="1" si="0"/>
        <v>31 Oct 2023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dimension ref="A1:R4"/>
  <sheetViews>
    <sheetView topLeftCell="B1" workbookViewId="0">
      <selection activeCell="B21" sqref="B2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'TC7-Contract Parts Info'!A2</f>
        <v>MY-ELA-SUP-s1-003</v>
      </c>
      <c r="D2" t="str">
        <f ca="1">'TC47-Autogen OrderNo Spot'!E2</f>
        <v>pOS101-2310002</v>
      </c>
      <c r="E2" t="s">
        <v>69</v>
      </c>
      <c r="F2">
        <v>5</v>
      </c>
      <c r="G2">
        <v>10</v>
      </c>
      <c r="H2">
        <v>660</v>
      </c>
      <c r="I2">
        <v>2.5</v>
      </c>
      <c r="J2" t="s">
        <v>183</v>
      </c>
      <c r="K2" t="s">
        <v>380</v>
      </c>
      <c r="L2">
        <v>660</v>
      </c>
      <c r="M2">
        <v>0</v>
      </c>
      <c r="N2">
        <v>660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'TC7-Contract Parts Info'!A3</f>
        <v>MY-ELA-SUP-s1-004</v>
      </c>
      <c r="D3" t="str">
        <f ca="1">'TC47-Autogen OrderNo Spot'!E2</f>
        <v>pOS101-2310002</v>
      </c>
      <c r="E3" t="s">
        <v>69</v>
      </c>
      <c r="F3">
        <v>5</v>
      </c>
      <c r="G3">
        <v>10</v>
      </c>
      <c r="H3">
        <v>660</v>
      </c>
      <c r="I3">
        <v>2.5</v>
      </c>
      <c r="J3" t="s">
        <v>183</v>
      </c>
      <c r="K3" t="s">
        <v>380</v>
      </c>
      <c r="L3">
        <v>660</v>
      </c>
      <c r="M3">
        <v>0</v>
      </c>
      <c r="N3">
        <v>660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'TC7-Contract Parts Info'!A4</f>
        <v>MY-ELA-SUP-s1-006</v>
      </c>
      <c r="D4" t="str">
        <f ca="1">'TC47-Autogen OrderNo Spot'!E2</f>
        <v>pOS101-2310002</v>
      </c>
      <c r="E4" t="s">
        <v>69</v>
      </c>
      <c r="F4">
        <v>5</v>
      </c>
      <c r="G4">
        <v>10</v>
      </c>
      <c r="H4">
        <v>660</v>
      </c>
      <c r="I4">
        <v>2.5</v>
      </c>
      <c r="J4" t="s">
        <v>183</v>
      </c>
      <c r="K4" t="s">
        <v>380</v>
      </c>
      <c r="L4">
        <v>660</v>
      </c>
      <c r="M4">
        <v>0</v>
      </c>
      <c r="N4">
        <v>660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dimension ref="A1:Q4"/>
  <sheetViews>
    <sheetView topLeftCell="C1" workbookViewId="0">
      <selection activeCell="D3" sqref="D3"/>
    </sheetView>
  </sheetViews>
  <sheetFormatPr defaultRowHeight="14.4" x14ac:dyDescent="0.3"/>
  <cols>
    <col min="1" max="17" width="15.77734375" customWidth="1" collapsed="1"/>
  </cols>
  <sheetData>
    <row r="1" spans="1:17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</row>
    <row r="2" spans="1:17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Spot'!D2</f>
        <v>sOB301-2310002</v>
      </c>
      <c r="E2" t="s">
        <v>79</v>
      </c>
      <c r="F2" t="s">
        <v>79</v>
      </c>
      <c r="G2">
        <v>5</v>
      </c>
      <c r="H2">
        <v>10</v>
      </c>
      <c r="I2">
        <v>660</v>
      </c>
      <c r="J2">
        <v>2.5</v>
      </c>
      <c r="K2" t="s">
        <v>183</v>
      </c>
      <c r="L2" t="s">
        <v>380</v>
      </c>
      <c r="M2">
        <v>660</v>
      </c>
      <c r="N2">
        <v>0</v>
      </c>
      <c r="O2" t="s">
        <v>264</v>
      </c>
      <c r="P2">
        <v>660</v>
      </c>
      <c r="Q2" t="s">
        <v>264</v>
      </c>
    </row>
    <row r="3" spans="1:17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Spot'!D2</f>
        <v>sOB301-2310002</v>
      </c>
      <c r="E3" t="s">
        <v>79</v>
      </c>
      <c r="F3" t="s">
        <v>79</v>
      </c>
      <c r="G3">
        <v>5</v>
      </c>
      <c r="H3">
        <v>10</v>
      </c>
      <c r="I3">
        <v>660</v>
      </c>
      <c r="J3">
        <v>2.5</v>
      </c>
      <c r="K3" t="s">
        <v>183</v>
      </c>
      <c r="L3" t="s">
        <v>380</v>
      </c>
      <c r="M3">
        <v>660</v>
      </c>
      <c r="N3">
        <v>660</v>
      </c>
      <c r="O3" t="s">
        <v>264</v>
      </c>
      <c r="P3">
        <v>0</v>
      </c>
      <c r="Q3" t="s">
        <v>264</v>
      </c>
    </row>
    <row r="4" spans="1:17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Spot'!D2</f>
        <v>sOB301-2310002</v>
      </c>
      <c r="E4" t="s">
        <v>79</v>
      </c>
      <c r="F4" t="s">
        <v>79</v>
      </c>
      <c r="G4">
        <v>5</v>
      </c>
      <c r="H4">
        <v>10</v>
      </c>
      <c r="I4">
        <v>660</v>
      </c>
      <c r="J4">
        <v>2.5</v>
      </c>
      <c r="K4" t="s">
        <v>183</v>
      </c>
      <c r="L4" t="s">
        <v>380</v>
      </c>
      <c r="M4">
        <v>660</v>
      </c>
      <c r="N4">
        <v>600</v>
      </c>
      <c r="O4" t="s">
        <v>264</v>
      </c>
      <c r="P4">
        <v>60</v>
      </c>
      <c r="Q4" t="s">
        <v>264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pOB301-2310002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pOB301-2310002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pOB301-2310002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dimension ref="A1:R4"/>
  <sheetViews>
    <sheetView topLeftCell="B1" workbookViewId="0">
      <selection activeCell="D3" sqref="D3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sOB101-2310002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sOB101-2310002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sOB101-2310002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dimension ref="A1:S4"/>
  <sheetViews>
    <sheetView workbookViewId="0">
      <selection activeCell="D3" sqref="D3"/>
    </sheetView>
  </sheetViews>
  <sheetFormatPr defaultRowHeight="14.4" x14ac:dyDescent="0.3"/>
  <cols>
    <col min="1" max="18" width="15.77734375" customWidth="1" collapsed="1"/>
    <col min="19" max="19" width="16.4414062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  <c r="S1" t="s">
        <v>389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C2" t="s">
        <v>23</v>
      </c>
      <c r="D2" t="str">
        <f ca="1">'TC47-Autogen OrderNo Spot'!A2</f>
        <v>cOB101-2310002</v>
      </c>
      <c r="E2" t="s">
        <v>69</v>
      </c>
      <c r="F2">
        <v>5</v>
      </c>
      <c r="G2">
        <v>10</v>
      </c>
      <c r="H2">
        <v>660</v>
      </c>
      <c r="I2">
        <v>2.0499999999999998</v>
      </c>
      <c r="J2" t="s">
        <v>147</v>
      </c>
      <c r="K2" t="s">
        <v>382</v>
      </c>
      <c r="L2">
        <v>0</v>
      </c>
      <c r="M2">
        <v>0</v>
      </c>
      <c r="N2">
        <v>0</v>
      </c>
      <c r="O2">
        <v>0</v>
      </c>
      <c r="P2" t="s">
        <v>264</v>
      </c>
      <c r="Q2">
        <v>660</v>
      </c>
      <c r="R2" t="s">
        <v>264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C3" t="s">
        <v>25</v>
      </c>
      <c r="D3" t="str">
        <f ca="1">'TC47-Autogen OrderNo Spot'!A2</f>
        <v>cOB101-2310002</v>
      </c>
      <c r="E3" t="s">
        <v>69</v>
      </c>
      <c r="F3">
        <v>5</v>
      </c>
      <c r="G3">
        <v>10</v>
      </c>
      <c r="H3">
        <v>660</v>
      </c>
      <c r="I3">
        <v>2.0499999999999998</v>
      </c>
      <c r="J3" t="s">
        <v>147</v>
      </c>
      <c r="K3" t="s">
        <v>382</v>
      </c>
      <c r="L3">
        <v>0</v>
      </c>
      <c r="M3">
        <v>0</v>
      </c>
      <c r="N3">
        <v>0</v>
      </c>
      <c r="O3">
        <v>660</v>
      </c>
      <c r="P3" t="s">
        <v>264</v>
      </c>
      <c r="Q3">
        <v>0</v>
      </c>
      <c r="R3" t="s">
        <v>264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C4" t="s">
        <v>34</v>
      </c>
      <c r="D4" t="str">
        <f ca="1">'TC47-Autogen OrderNo Spot'!A2</f>
        <v>cOB101-2310002</v>
      </c>
      <c r="E4" t="s">
        <v>69</v>
      </c>
      <c r="F4">
        <v>5</v>
      </c>
      <c r="G4">
        <v>10</v>
      </c>
      <c r="H4">
        <v>660</v>
      </c>
      <c r="I4">
        <v>2.0499999999999998</v>
      </c>
      <c r="J4" t="s">
        <v>147</v>
      </c>
      <c r="K4" t="s">
        <v>382</v>
      </c>
      <c r="L4">
        <v>0</v>
      </c>
      <c r="M4">
        <v>0</v>
      </c>
      <c r="N4">
        <v>0</v>
      </c>
      <c r="O4">
        <v>600</v>
      </c>
      <c r="P4" t="s">
        <v>264</v>
      </c>
      <c r="Q4">
        <v>60</v>
      </c>
      <c r="R4" t="s">
        <v>264</v>
      </c>
      <c r="S4">
        <v>660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dimension ref="A1:C5"/>
  <sheetViews>
    <sheetView workbookViewId="0">
      <selection activeCell="C1" sqref="C1"/>
    </sheetView>
  </sheetViews>
  <sheetFormatPr defaultRowHeight="14.4" x14ac:dyDescent="0.3"/>
  <cols>
    <col min="1" max="1" width="17.33203125" customWidth="1" collapsed="1"/>
    <col min="2" max="2" width="20" customWidth="1" collapsed="1"/>
    <col min="3" max="3" width="42.21875" customWidth="1" collapsed="1"/>
  </cols>
  <sheetData>
    <row r="1" spans="1:3" x14ac:dyDescent="0.3">
      <c r="A1" t="s">
        <v>347</v>
      </c>
      <c r="B1" t="s">
        <v>348</v>
      </c>
      <c r="C1" t="s">
        <v>395</v>
      </c>
    </row>
    <row r="2" spans="1:3" x14ac:dyDescent="0.3">
      <c r="A2" t="str">
        <f ca="1">'TC74-Sup1 Outbound Details'!E5</f>
        <v>SP1-OS2-01-2310002</v>
      </c>
      <c r="B2" t="s">
        <v>330</v>
      </c>
      <c r="C2" t="s">
        <v>364</v>
      </c>
    </row>
    <row r="3" spans="1:3" x14ac:dyDescent="0.3">
      <c r="A3" t="str">
        <f ca="1">'TC74-Sup1 Outbound Details'!E2</f>
        <v>SP1-OS2-01-2310001</v>
      </c>
      <c r="B3" t="s">
        <v>331</v>
      </c>
      <c r="C3" t="s">
        <v>410</v>
      </c>
    </row>
    <row r="4" spans="1:3" x14ac:dyDescent="0.3">
      <c r="A4" t="str">
        <f ca="1">'TC74-Sup1 Outbound Details'!E2</f>
        <v>SP1-OS2-01-2310001</v>
      </c>
      <c r="B4" t="s">
        <v>330</v>
      </c>
      <c r="C4" t="s">
        <v>364</v>
      </c>
    </row>
    <row r="5" spans="1:3" x14ac:dyDescent="0.3">
      <c r="A5" t="str">
        <f ca="1">'TC74-Sup1 Outbound Details'!E2</f>
        <v>SP1-OS2-01-2310001</v>
      </c>
      <c r="B5" t="s">
        <v>329</v>
      </c>
      <c r="C5" t="s">
        <v>410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dimension ref="A1:V3"/>
  <sheetViews>
    <sheetView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SP1-OS2-01-2310001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SP1-OS2-01-2310002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ht="14.4" x14ac:dyDescent="0.3">
      <c r="A1" s="4" t="s">
        <v>37</v>
      </c>
      <c r="B1" s="4" t="s">
        <v>38</v>
      </c>
      <c r="C1" s="4" t="s">
        <v>39</v>
      </c>
      <c r="D1" s="4" t="s">
        <v>40</v>
      </c>
      <c r="E1" s="4" t="s">
        <v>41</v>
      </c>
      <c r="F1" s="4" t="s">
        <v>42</v>
      </c>
      <c r="G1" s="6" t="s">
        <v>43</v>
      </c>
      <c r="H1" s="6" t="s">
        <v>44</v>
      </c>
      <c r="I1" s="4" t="s">
        <v>45</v>
      </c>
      <c r="J1" s="4" t="s">
        <v>46</v>
      </c>
      <c r="K1" s="4" t="s">
        <v>47</v>
      </c>
      <c r="L1" s="4" t="s">
        <v>48</v>
      </c>
      <c r="M1" s="4" t="s">
        <v>49</v>
      </c>
      <c r="N1" s="4" t="s">
        <v>50</v>
      </c>
      <c r="O1" t="s">
        <v>51</v>
      </c>
      <c r="P1" s="4" t="s">
        <v>52</v>
      </c>
      <c r="Q1" s="4" t="s">
        <v>53</v>
      </c>
      <c r="R1" s="4" t="s">
        <v>54</v>
      </c>
      <c r="S1" s="4" t="s">
        <v>55</v>
      </c>
      <c r="T1" s="4" t="s">
        <v>56</v>
      </c>
      <c r="U1" s="4" t="s">
        <v>57</v>
      </c>
      <c r="V1" s="4" t="s">
        <v>58</v>
      </c>
      <c r="W1" s="4" t="s">
        <v>59</v>
      </c>
      <c r="X1" t="s">
        <v>60</v>
      </c>
    </row>
    <row r="2" spans="1:24" s="5" customFormat="1" x14ac:dyDescent="0.3">
      <c r="A2" s="4" t="s">
        <v>112</v>
      </c>
      <c r="B2" s="4" t="str">
        <f>A2</f>
        <v>SGDC2-PKDC1</v>
      </c>
      <c r="C2" s="4" t="s">
        <v>61</v>
      </c>
      <c r="D2" s="4" t="s">
        <v>70</v>
      </c>
      <c r="E2" s="4" t="s">
        <v>71</v>
      </c>
      <c r="F2" s="4" t="s">
        <v>67</v>
      </c>
      <c r="G2" s="4"/>
      <c r="H2" s="4"/>
      <c r="I2" s="4" t="s">
        <v>72</v>
      </c>
      <c r="J2" s="4" t="s">
        <v>68</v>
      </c>
      <c r="K2" s="1" t="s">
        <v>73</v>
      </c>
      <c r="L2" s="1" t="s">
        <v>67</v>
      </c>
      <c r="M2" s="4">
        <v>2</v>
      </c>
      <c r="N2" s="4">
        <v>1</v>
      </c>
      <c r="O2" s="4" t="s">
        <v>65</v>
      </c>
      <c r="P2" s="4">
        <v>2</v>
      </c>
      <c r="Q2" s="4">
        <v>0</v>
      </c>
      <c r="R2" s="4">
        <v>12</v>
      </c>
      <c r="S2" s="4">
        <v>6</v>
      </c>
      <c r="T2" s="4">
        <v>2023</v>
      </c>
      <c r="U2" s="4">
        <v>31</v>
      </c>
      <c r="V2" s="4">
        <v>12</v>
      </c>
      <c r="W2" s="4">
        <v>2024</v>
      </c>
      <c r="X2" s="4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dimension ref="A1:O2"/>
  <sheetViews>
    <sheetView workbookViewId="0">
      <selection activeCell="B2" sqref="B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SP1-OS2-01-2310001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dimension ref="A1:O2"/>
  <sheetViews>
    <sheetView topLeftCell="A4" workbookViewId="0">
      <selection activeCell="E2" sqref="E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SP1-OS2-01-2310001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dimension ref="A1:AC5"/>
  <sheetViews>
    <sheetView workbookViewId="0">
      <selection activeCell="D14" sqref="D14"/>
    </sheetView>
  </sheetViews>
  <sheetFormatPr defaultRowHeight="14.4" x14ac:dyDescent="0.3"/>
  <cols>
    <col min="1" max="1" width="4.33203125" customWidth="1" collapsed="1"/>
    <col min="2" max="2" width="15.77734375" customWidth="1" collapsed="1"/>
    <col min="3" max="3" width="31.109375" customWidth="1" collapsed="1"/>
    <col min="4" max="4" width="15.77734375" customWidth="1" collapsed="1"/>
    <col min="5" max="5" width="22.5546875" customWidth="1" collapsed="1"/>
    <col min="6" max="13" width="15.77734375" customWidth="1" collapsed="1"/>
    <col min="14" max="14" width="24.109375" customWidth="1" collapsed="1"/>
    <col min="15" max="25" width="15.77734375" customWidth="1" collapsed="1"/>
    <col min="26" max="26" width="21.109375" customWidth="1" collapsed="1"/>
    <col min="27" max="27" width="25.6640625" customWidth="1" collapsed="1"/>
    <col min="28" max="28" width="15.77734375" customWidth="1" collapsed="1"/>
    <col min="29" max="29" width="27.21875" customWidth="1" collapsed="1"/>
  </cols>
  <sheetData>
    <row r="1" spans="1:29" x14ac:dyDescent="0.3">
      <c r="A1" t="s">
        <v>0</v>
      </c>
      <c r="B1" t="s">
        <v>267</v>
      </c>
      <c r="C1" t="s">
        <v>325</v>
      </c>
      <c r="D1" t="s">
        <v>313</v>
      </c>
      <c r="E1" t="s">
        <v>326</v>
      </c>
      <c r="F1" t="s">
        <v>132</v>
      </c>
      <c r="G1" t="s">
        <v>314</v>
      </c>
      <c r="H1" t="s">
        <v>315</v>
      </c>
      <c r="I1" t="s">
        <v>316</v>
      </c>
      <c r="J1" t="s">
        <v>317</v>
      </c>
      <c r="K1" t="s">
        <v>318</v>
      </c>
      <c r="L1" t="s">
        <v>328</v>
      </c>
      <c r="M1" t="s">
        <v>332</v>
      </c>
      <c r="N1" t="s">
        <v>336</v>
      </c>
      <c r="O1" t="s">
        <v>319</v>
      </c>
      <c r="P1" t="s">
        <v>338</v>
      </c>
      <c r="Q1" t="s">
        <v>339</v>
      </c>
      <c r="R1" t="s">
        <v>340</v>
      </c>
      <c r="S1" t="s">
        <v>337</v>
      </c>
      <c r="T1" t="s">
        <v>320</v>
      </c>
      <c r="U1" t="s">
        <v>341</v>
      </c>
      <c r="V1" t="s">
        <v>342</v>
      </c>
      <c r="W1" t="s">
        <v>343</v>
      </c>
      <c r="X1" t="s">
        <v>344</v>
      </c>
      <c r="Y1" t="s">
        <v>321</v>
      </c>
      <c r="Z1" t="s">
        <v>131</v>
      </c>
      <c r="AA1" t="s">
        <v>322</v>
      </c>
      <c r="AB1" t="s">
        <v>323</v>
      </c>
      <c r="AC1" t="s">
        <v>324</v>
      </c>
    </row>
    <row r="2" spans="1:29" x14ac:dyDescent="0.3">
      <c r="A2">
        <v>1</v>
      </c>
      <c r="B2" t="s">
        <v>64</v>
      </c>
      <c r="C2" t="str">
        <f ca="1">"o-MY-PNA-DC-"&amp;AutoIncrement!F3&amp;"-"&amp;TEXT(DATE(YEAR(TODAY()), MONTH(TODAY()), DAY(TODAY())), "yymm")&amp;"001"</f>
        <v>o-MY-PNA-DC-OS2-01-2310001</v>
      </c>
      <c r="D2" t="str">
        <f ca="1">TEXT(DATE(YEAR(TODAY()), MONTH(TODAY()), DAY(TODAY())), "dd MMM yyyy")</f>
        <v>31 Oct 2023</v>
      </c>
      <c r="E2" t="str">
        <f ca="1">"DC3-"&amp;AutoIncrement!F3&amp;"-"&amp;TEXT(DATE(YEAR(TODAY()), MONTH(TODAY()), DAY(TODAY())), "yymm")&amp;"001"</f>
        <v>DC3-OS2-01-2310001</v>
      </c>
      <c r="F2" t="s">
        <v>291</v>
      </c>
      <c r="G2" t="s">
        <v>21</v>
      </c>
      <c r="H2">
        <v>660</v>
      </c>
      <c r="I2" t="s">
        <v>70</v>
      </c>
      <c r="J2" t="s">
        <v>327</v>
      </c>
      <c r="K2" t="s">
        <v>68</v>
      </c>
      <c r="L2" t="s">
        <v>89</v>
      </c>
      <c r="M2" t="s">
        <v>329</v>
      </c>
      <c r="N2" t="str">
        <f ca="1">"DC3-OP-"&amp;AutoIncrement!F3&amp;"-"&amp;TEXT(DATE(YEAR(TODAY()), MONTH(TODAY()), DAY(TODAY())), "yymm")&amp;"-01"</f>
        <v>DC3-OP-OS2-01-2310-01</v>
      </c>
      <c r="O2" t="s">
        <v>334</v>
      </c>
      <c r="S2" t="str">
        <f ca="1">"DC3-IP-"&amp;AutoIncrement!F3&amp;"-"&amp;TEXT(DATE(YEAR(TODAY()), MONTH(TODAY()), DAY(TODAY())), "yymm")&amp;"-01"</f>
        <v>DC3-IP-OS2-01-2310-01</v>
      </c>
      <c r="T2">
        <v>10.000999999999999</v>
      </c>
      <c r="U2">
        <v>10.000999999999999</v>
      </c>
      <c r="V2">
        <v>10.000999999999999</v>
      </c>
      <c r="W2">
        <v>10.000999999999999</v>
      </c>
      <c r="X2" t="str">
        <f ca="1">'TC47-Autogen OrderNo Spot'!D2</f>
        <v>sOB301-2310002</v>
      </c>
      <c r="Y2" t="s">
        <v>91</v>
      </c>
      <c r="Z2" t="s">
        <v>307</v>
      </c>
      <c r="AA2" t="s">
        <v>307</v>
      </c>
      <c r="AB2">
        <v>5</v>
      </c>
      <c r="AC2">
        <v>660</v>
      </c>
    </row>
    <row r="3" spans="1:29" x14ac:dyDescent="0.3">
      <c r="A3">
        <v>2</v>
      </c>
      <c r="B3" t="s">
        <v>64</v>
      </c>
      <c r="C3" t="str">
        <f ca="1">"o-MY-PNA-DC-"&amp;AutoIncrement!F3&amp;"-"&amp;TEXT(DATE(YEAR(TODAY()), MONTH(TODAY()), DAY(TODAY())), "yymm")&amp;"001"</f>
        <v>o-MY-PNA-DC-OS2-01-2310001</v>
      </c>
      <c r="D3" t="str">
        <f t="shared" ref="D3:D4" ca="1" si="0">TEXT(DATE(YEAR(TODAY()), MONTH(TODAY()), DAY(TODAY())), "dd MMM yyyy")</f>
        <v>31 Oct 2023</v>
      </c>
      <c r="E3" t="str">
        <f ca="1">"DC3-"&amp;AutoIncrement!F3&amp;"-"&amp;TEXT(DATE(YEAR(TODAY()), MONTH(TODAY()), DAY(TODAY())), "yymm")&amp;"001"</f>
        <v>DC3-OS2-01-2310001</v>
      </c>
      <c r="F3" t="s">
        <v>292</v>
      </c>
      <c r="G3" t="s">
        <v>21</v>
      </c>
      <c r="H3">
        <v>660</v>
      </c>
      <c r="I3" t="s">
        <v>70</v>
      </c>
      <c r="J3" t="s">
        <v>327</v>
      </c>
      <c r="K3" t="s">
        <v>68</v>
      </c>
      <c r="L3" t="s">
        <v>89</v>
      </c>
      <c r="M3" t="s">
        <v>407</v>
      </c>
      <c r="N3" t="str">
        <f ca="1">"DC3-OP-"&amp;AutoIncrement!F3&amp;"-"&amp;TEXT(DATE(YEAR(TODAY()), MONTH(TODAY()), DAY(TODAY())), "yymm")&amp;"-01"</f>
        <v>DC3-OP-OS2-01-2310-01</v>
      </c>
      <c r="O3" t="s">
        <v>335</v>
      </c>
      <c r="P3">
        <v>100.001</v>
      </c>
      <c r="Q3">
        <v>100.001</v>
      </c>
      <c r="R3">
        <v>100.001</v>
      </c>
      <c r="X3" t="str">
        <f ca="1">'TC47-Autogen OrderNo Spot'!D2</f>
        <v>sOB301-2310002</v>
      </c>
      <c r="Y3" t="s">
        <v>91</v>
      </c>
      <c r="Z3" t="s">
        <v>308</v>
      </c>
      <c r="AA3" t="s">
        <v>308</v>
      </c>
      <c r="AB3">
        <v>5</v>
      </c>
      <c r="AC3">
        <v>660</v>
      </c>
    </row>
    <row r="4" spans="1:29" x14ac:dyDescent="0.3">
      <c r="A4">
        <v>3</v>
      </c>
      <c r="B4" t="s">
        <v>64</v>
      </c>
      <c r="C4" t="str">
        <f ca="1">"o-MY-PNA-DC-"&amp;AutoIncrement!F3&amp;"-"&amp;TEXT(DATE(YEAR(TODAY()), MONTH(TODAY()), DAY(TODAY())), "yymm")&amp;"001"</f>
        <v>o-MY-PNA-DC-OS2-01-2310001</v>
      </c>
      <c r="D4" t="str">
        <f t="shared" ca="1" si="0"/>
        <v>31 Oct 2023</v>
      </c>
      <c r="E4" t="str">
        <f ca="1">"DC3-"&amp;AutoIncrement!F3&amp;"-"&amp;TEXT(DATE(YEAR(TODAY()), MONTH(TODAY()), DAY(TODAY())), "yymm")&amp;"001"</f>
        <v>DC3-OS2-01-2310001</v>
      </c>
      <c r="F4" t="s">
        <v>294</v>
      </c>
      <c r="G4" t="s">
        <v>21</v>
      </c>
      <c r="H4">
        <v>330</v>
      </c>
      <c r="I4" t="s">
        <v>70</v>
      </c>
      <c r="J4" t="s">
        <v>327</v>
      </c>
      <c r="K4" t="s">
        <v>68</v>
      </c>
      <c r="L4" t="s">
        <v>89</v>
      </c>
      <c r="M4" t="s">
        <v>407</v>
      </c>
      <c r="N4" t="str">
        <f ca="1">"DC3-OP-"&amp;AutoIncrement!F3&amp;"-"&amp;TEXT(DATE(YEAR(TODAY()), MONTH(TODAY()), DAY(TODAY())), "yymm")&amp;"-02"</f>
        <v>DC3-OP-OS2-01-2310-02</v>
      </c>
      <c r="O4" t="s">
        <v>335</v>
      </c>
      <c r="P4">
        <v>100.001</v>
      </c>
      <c r="Q4">
        <v>100.001</v>
      </c>
      <c r="R4">
        <v>100.001</v>
      </c>
      <c r="S4" t="str">
        <f ca="1">"DC3-IP-"&amp;AutoIncrement!F3&amp;"-"&amp;TEXT(DATE(YEAR(TODAY()), MONTH(TODAY()), DAY(TODAY())), "yymm")&amp;"-02"</f>
        <v>DC3-IP-OS2-01-2310-02</v>
      </c>
      <c r="T4">
        <v>10.000999999999999</v>
      </c>
      <c r="U4">
        <v>10.000999999999999</v>
      </c>
      <c r="V4">
        <v>10.000999999999999</v>
      </c>
      <c r="W4">
        <v>10.000999999999999</v>
      </c>
      <c r="X4" t="str">
        <f ca="1">'TC47-Autogen OrderNo Spot'!D2</f>
        <v>sOB301-2310002</v>
      </c>
      <c r="Y4" t="s">
        <v>91</v>
      </c>
      <c r="Z4" t="s">
        <v>309</v>
      </c>
      <c r="AA4" t="s">
        <v>309</v>
      </c>
      <c r="AB4">
        <v>5</v>
      </c>
      <c r="AC4">
        <v>660</v>
      </c>
    </row>
    <row r="5" spans="1:29" x14ac:dyDescent="0.3">
      <c r="A5">
        <v>4</v>
      </c>
      <c r="B5" t="s">
        <v>64</v>
      </c>
      <c r="C5" t="str">
        <f ca="1">"o-MY-PNA-DC-"&amp;AutoIncrement!F3&amp;"-"&amp;TEXT(DATE(YEAR(TODAY()), MONTH(TODAY()), DAY(TODAY())), "yymm")&amp;"002"</f>
        <v>o-MY-PNA-DC-OS2-01-2310002</v>
      </c>
      <c r="D5" s="60">
        <v>45112</v>
      </c>
      <c r="F5" t="s">
        <v>294</v>
      </c>
      <c r="G5" t="s">
        <v>21</v>
      </c>
      <c r="H5">
        <v>330</v>
      </c>
      <c r="I5" t="s">
        <v>70</v>
      </c>
      <c r="J5" t="s">
        <v>327</v>
      </c>
      <c r="K5" t="s">
        <v>68</v>
      </c>
      <c r="L5" t="s">
        <v>89</v>
      </c>
      <c r="M5" t="s">
        <v>407</v>
      </c>
      <c r="N5" t="str">
        <f ca="1">"DC3-OP-"&amp;AutoIncrement!F3&amp;"-"&amp;TEXT(DATE(YEAR(TODAY()), MONTH(TODAY()), DAY(TODAY())), "yymm")&amp;"-02"</f>
        <v>DC3-OP-OS2-01-2310-02</v>
      </c>
      <c r="O5" t="s">
        <v>335</v>
      </c>
      <c r="P5">
        <v>100.001</v>
      </c>
      <c r="Q5">
        <v>100.001</v>
      </c>
      <c r="R5">
        <v>100.001</v>
      </c>
      <c r="S5" t="str">
        <f ca="1">"DC3-IP-"&amp;AutoIncrement!F3&amp;"-"&amp;TEXT(DATE(YEAR(TODAY()), MONTH(TODAY()), DAY(TODAY())), "yymm")&amp;"-02"</f>
        <v>DC3-IP-OS2-01-2310-02</v>
      </c>
      <c r="T5">
        <v>10.000999999999999</v>
      </c>
      <c r="U5">
        <v>10.000999999999999</v>
      </c>
      <c r="V5">
        <v>10.000999999999999</v>
      </c>
      <c r="W5">
        <v>10.000999999999999</v>
      </c>
      <c r="X5" t="str">
        <f ca="1">'TC47-Autogen OrderNo Spot'!D2</f>
        <v>sOB301-2310002</v>
      </c>
      <c r="Y5" t="s">
        <v>91</v>
      </c>
      <c r="Z5" t="s">
        <v>309</v>
      </c>
      <c r="AA5" t="s">
        <v>309</v>
      </c>
      <c r="AB5">
        <v>5</v>
      </c>
      <c r="AC5">
        <v>660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dimension ref="A1:B3"/>
  <sheetViews>
    <sheetView topLeftCell="A4" workbookViewId="0">
      <selection activeCell="B3" sqref="B3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t="s">
        <v>345</v>
      </c>
      <c r="B1" t="s">
        <v>346</v>
      </c>
    </row>
    <row r="2" spans="1:2" x14ac:dyDescent="0.3">
      <c r="A2" t="str">
        <f ca="1">'TC111-DC3 Outbound Details'!C4</f>
        <v>o-MY-PNA-DC-OS2-01-2310001</v>
      </c>
      <c r="B2" t="s">
        <v>425</v>
      </c>
    </row>
    <row r="3" spans="1:2" x14ac:dyDescent="0.3">
      <c r="A3" t="str">
        <f ca="1">'TC111-DC3 Outbound Details'!C5</f>
        <v>o-MY-PNA-DC-OS2-01-2310002</v>
      </c>
      <c r="B3" t="s">
        <v>426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dimension ref="A1:R4"/>
  <sheetViews>
    <sheetView topLeftCell="E1" workbookViewId="0">
      <selection activeCell="H16" sqref="H16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371</v>
      </c>
      <c r="E1" t="s">
        <v>88</v>
      </c>
      <c r="F1" t="s">
        <v>12</v>
      </c>
      <c r="G1" t="s">
        <v>142</v>
      </c>
      <c r="H1" t="s">
        <v>372</v>
      </c>
      <c r="I1" t="s">
        <v>145</v>
      </c>
      <c r="J1" t="s">
        <v>122</v>
      </c>
      <c r="K1" t="s">
        <v>253</v>
      </c>
      <c r="L1" t="s">
        <v>373</v>
      </c>
      <c r="M1" t="s">
        <v>374</v>
      </c>
      <c r="N1" t="s">
        <v>375</v>
      </c>
      <c r="O1" t="s">
        <v>376</v>
      </c>
      <c r="P1" t="s">
        <v>377</v>
      </c>
      <c r="Q1" t="s">
        <v>378</v>
      </c>
      <c r="R1" t="s">
        <v>379</v>
      </c>
    </row>
    <row r="2" spans="1:18" x14ac:dyDescent="0.3">
      <c r="A2" t="str">
        <f>'TC2-Contract Parts Info'!B4</f>
        <v>s1003</v>
      </c>
      <c r="B2" t="str">
        <f>'TC6-Contract Parts Info'!B2</f>
        <v>MY-PNA-BU-s1-003</v>
      </c>
      <c r="D2" t="str">
        <f ca="1">'TC47-Autogen OrderNo Spot'!C2</f>
        <v>pOB301-2310002</v>
      </c>
      <c r="E2" t="s">
        <v>69</v>
      </c>
      <c r="F2">
        <v>5</v>
      </c>
      <c r="G2">
        <v>10</v>
      </c>
      <c r="H2">
        <v>660</v>
      </c>
      <c r="I2">
        <v>100</v>
      </c>
      <c r="J2" t="s">
        <v>147</v>
      </c>
      <c r="K2" t="s">
        <v>380</v>
      </c>
      <c r="L2">
        <v>660</v>
      </c>
      <c r="M2">
        <v>660</v>
      </c>
      <c r="N2">
        <v>0</v>
      </c>
      <c r="O2">
        <v>0</v>
      </c>
      <c r="P2" t="s">
        <v>264</v>
      </c>
      <c r="Q2">
        <v>660</v>
      </c>
      <c r="R2" t="s">
        <v>264</v>
      </c>
    </row>
    <row r="3" spans="1:18" x14ac:dyDescent="0.3">
      <c r="A3" t="str">
        <f>'TC2-Contract Parts Info'!B5</f>
        <v>s1004</v>
      </c>
      <c r="B3" t="str">
        <f>'TC6-Contract Parts Info'!B3</f>
        <v>MY-PNA-BU-s1-004</v>
      </c>
      <c r="D3" t="str">
        <f ca="1">'TC47-Autogen OrderNo Spot'!C2</f>
        <v>pOB301-2310002</v>
      </c>
      <c r="E3" t="s">
        <v>69</v>
      </c>
      <c r="F3">
        <v>5</v>
      </c>
      <c r="G3">
        <v>10</v>
      </c>
      <c r="H3">
        <v>660</v>
      </c>
      <c r="I3">
        <v>100</v>
      </c>
      <c r="J3" t="s">
        <v>147</v>
      </c>
      <c r="K3" t="s">
        <v>380</v>
      </c>
      <c r="L3">
        <v>660</v>
      </c>
      <c r="M3">
        <v>660</v>
      </c>
      <c r="N3">
        <v>0</v>
      </c>
      <c r="O3">
        <v>660</v>
      </c>
      <c r="P3" t="s">
        <v>264</v>
      </c>
      <c r="Q3">
        <v>0</v>
      </c>
      <c r="R3" t="s">
        <v>264</v>
      </c>
    </row>
    <row r="4" spans="1:18" x14ac:dyDescent="0.3">
      <c r="A4" t="str">
        <f>'TC2-Contract Parts Info'!B7</f>
        <v>s1006</v>
      </c>
      <c r="B4" t="str">
        <f>'TC6-Contract Parts Info'!B4</f>
        <v>MY-PNA-BU-s1-006</v>
      </c>
      <c r="D4" t="str">
        <f ca="1">'TC47-Autogen OrderNo Spot'!C2</f>
        <v>pOB301-2310002</v>
      </c>
      <c r="E4" t="s">
        <v>69</v>
      </c>
      <c r="F4">
        <v>5</v>
      </c>
      <c r="G4">
        <v>10</v>
      </c>
      <c r="H4">
        <v>660</v>
      </c>
      <c r="I4">
        <v>100</v>
      </c>
      <c r="J4" t="s">
        <v>147</v>
      </c>
      <c r="K4" t="s">
        <v>380</v>
      </c>
      <c r="L4">
        <v>660</v>
      </c>
      <c r="M4">
        <v>660</v>
      </c>
      <c r="N4">
        <v>0</v>
      </c>
      <c r="O4">
        <v>600</v>
      </c>
      <c r="P4" t="s">
        <v>264</v>
      </c>
      <c r="Q4">
        <v>60</v>
      </c>
      <c r="R4" t="s">
        <v>264</v>
      </c>
    </row>
  </sheetData>
  <pageMargins left="0.7" right="0.7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dimension ref="A1:S4"/>
  <sheetViews>
    <sheetView topLeftCell="C1" workbookViewId="0">
      <selection activeCell="H25" sqref="H25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267</v>
      </c>
      <c r="G1" t="s">
        <v>12</v>
      </c>
      <c r="H1" t="s">
        <v>142</v>
      </c>
      <c r="I1" t="s">
        <v>372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431</v>
      </c>
      <c r="S1" t="s">
        <v>432</v>
      </c>
    </row>
    <row r="2" spans="1:19" x14ac:dyDescent="0.3">
      <c r="A2" t="str">
        <f>'TC2-Contract Parts Info'!B4</f>
        <v>s1003</v>
      </c>
      <c r="B2" t="str">
        <f>'TC2-Contract Parts Info'!A4</f>
        <v>PK-TTAP-s1-003</v>
      </c>
      <c r="D2" t="str">
        <f ca="1">'TC47-Autogen OrderNo Spot'!B2</f>
        <v>sOB101-2310002</v>
      </c>
      <c r="E2" t="s">
        <v>79</v>
      </c>
      <c r="F2" t="s">
        <v>64</v>
      </c>
      <c r="G2">
        <v>5</v>
      </c>
      <c r="H2">
        <v>10</v>
      </c>
      <c r="I2">
        <v>660</v>
      </c>
      <c r="J2">
        <v>100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0</v>
      </c>
      <c r="S2">
        <v>660</v>
      </c>
    </row>
    <row r="3" spans="1:19" x14ac:dyDescent="0.3">
      <c r="A3" t="str">
        <f>'TC2-Contract Parts Info'!B5</f>
        <v>s1004</v>
      </c>
      <c r="B3" t="str">
        <f>'TC2-Contract Parts Info'!A5</f>
        <v>PK-TTAP-s1-004</v>
      </c>
      <c r="D3" t="str">
        <f ca="1">'TC47-Autogen OrderNo Spot'!B2</f>
        <v>sOB101-2310002</v>
      </c>
      <c r="E3" t="s">
        <v>79</v>
      </c>
      <c r="F3" t="s">
        <v>64</v>
      </c>
      <c r="G3">
        <v>5</v>
      </c>
      <c r="H3">
        <v>10</v>
      </c>
      <c r="I3">
        <v>660</v>
      </c>
      <c r="J3">
        <v>100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0</v>
      </c>
      <c r="S3">
        <v>660</v>
      </c>
    </row>
    <row r="4" spans="1:19" x14ac:dyDescent="0.3">
      <c r="A4" t="str">
        <f>'TC2-Contract Parts Info'!B7</f>
        <v>s1006</v>
      </c>
      <c r="B4" t="str">
        <f>'TC2-Contract Parts Info'!A7</f>
        <v>PK-TTAP-s1-006</v>
      </c>
      <c r="D4" t="str">
        <f ca="1">'TC47-Autogen OrderNo Spot'!B2</f>
        <v>sOB101-2310002</v>
      </c>
      <c r="E4" t="s">
        <v>79</v>
      </c>
      <c r="F4" t="s">
        <v>64</v>
      </c>
      <c r="G4">
        <v>5</v>
      </c>
      <c r="H4">
        <v>10</v>
      </c>
      <c r="I4">
        <v>660</v>
      </c>
      <c r="J4">
        <v>100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330</v>
      </c>
      <c r="S4">
        <v>330</v>
      </c>
    </row>
  </sheetData>
  <pageMargins left="0.7" right="0.7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dimension ref="A1:R4"/>
  <sheetViews>
    <sheetView topLeftCell="B1" workbookViewId="0">
      <selection activeCell="Q30" sqref="Q30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t="s">
        <v>132</v>
      </c>
      <c r="B1" t="s">
        <v>369</v>
      </c>
      <c r="C1" t="s">
        <v>370</v>
      </c>
      <c r="D1" t="s">
        <v>344</v>
      </c>
      <c r="E1" t="s">
        <v>381</v>
      </c>
      <c r="F1" t="s">
        <v>12</v>
      </c>
      <c r="G1" t="s">
        <v>142</v>
      </c>
      <c r="H1" t="s">
        <v>372</v>
      </c>
      <c r="I1" t="s">
        <v>390</v>
      </c>
      <c r="J1" t="s">
        <v>145</v>
      </c>
      <c r="K1" t="s">
        <v>122</v>
      </c>
      <c r="L1" t="s">
        <v>253</v>
      </c>
      <c r="M1" t="s">
        <v>383</v>
      </c>
      <c r="N1" t="s">
        <v>384</v>
      </c>
      <c r="O1" t="s">
        <v>385</v>
      </c>
      <c r="P1" t="s">
        <v>386</v>
      </c>
      <c r="Q1" t="s">
        <v>387</v>
      </c>
      <c r="R1" t="s">
        <v>388</v>
      </c>
    </row>
    <row r="2" spans="1:18" x14ac:dyDescent="0.3">
      <c r="A2" t="str">
        <f>'TC2-Contract Parts Info'!B4</f>
        <v>s1003</v>
      </c>
      <c r="B2" t="str">
        <f>'TC001-Req to Parts Master'!B4</f>
        <v>PK-CUS-s1-003</v>
      </c>
      <c r="C2" t="s">
        <v>23</v>
      </c>
      <c r="D2" t="str">
        <f ca="1">'TC47-Autogen OrderNo Spot'!B2</f>
        <v>sOB101-2310002</v>
      </c>
      <c r="E2" t="s">
        <v>79</v>
      </c>
      <c r="F2">
        <v>5</v>
      </c>
      <c r="G2">
        <v>10</v>
      </c>
      <c r="H2">
        <v>660</v>
      </c>
      <c r="I2">
        <v>0</v>
      </c>
      <c r="J2">
        <v>2.0499999999999998</v>
      </c>
      <c r="K2" t="s">
        <v>147</v>
      </c>
      <c r="L2" t="s">
        <v>382</v>
      </c>
      <c r="M2">
        <v>0</v>
      </c>
      <c r="N2">
        <v>0</v>
      </c>
      <c r="O2" t="s">
        <v>264</v>
      </c>
      <c r="P2">
        <v>660</v>
      </c>
      <c r="Q2" t="s">
        <v>264</v>
      </c>
      <c r="R2">
        <v>660</v>
      </c>
    </row>
    <row r="3" spans="1:18" x14ac:dyDescent="0.3">
      <c r="A3" t="str">
        <f>'TC2-Contract Parts Info'!B5</f>
        <v>s1004</v>
      </c>
      <c r="B3" t="str">
        <f>'TC001-Req to Parts Master'!B5</f>
        <v>PK-CUS-s1-004</v>
      </c>
      <c r="C3" t="s">
        <v>25</v>
      </c>
      <c r="D3" t="str">
        <f ca="1">'TC47-Autogen OrderNo Spot'!B2</f>
        <v>sOB101-2310002</v>
      </c>
      <c r="E3" t="s">
        <v>79</v>
      </c>
      <c r="F3">
        <v>5</v>
      </c>
      <c r="G3">
        <v>10</v>
      </c>
      <c r="H3">
        <v>660</v>
      </c>
      <c r="I3">
        <v>0</v>
      </c>
      <c r="J3">
        <v>2.0499999999999998</v>
      </c>
      <c r="K3" t="s">
        <v>147</v>
      </c>
      <c r="L3" t="s">
        <v>382</v>
      </c>
      <c r="M3">
        <v>0</v>
      </c>
      <c r="N3">
        <v>660</v>
      </c>
      <c r="O3" t="s">
        <v>264</v>
      </c>
      <c r="P3">
        <v>0</v>
      </c>
      <c r="Q3" t="s">
        <v>264</v>
      </c>
      <c r="R3">
        <v>660</v>
      </c>
    </row>
    <row r="4" spans="1:18" x14ac:dyDescent="0.3">
      <c r="A4" t="str">
        <f>'TC2-Contract Parts Info'!B7</f>
        <v>s1006</v>
      </c>
      <c r="B4" t="str">
        <f>'TC001-Req to Parts Master'!B7</f>
        <v>PK-CUS-s1-006</v>
      </c>
      <c r="C4" t="s">
        <v>34</v>
      </c>
      <c r="D4" t="str">
        <f ca="1">'TC47-Autogen OrderNo Spot'!B2</f>
        <v>sOB101-2310002</v>
      </c>
      <c r="E4" t="s">
        <v>79</v>
      </c>
      <c r="F4">
        <v>5</v>
      </c>
      <c r="G4">
        <v>10</v>
      </c>
      <c r="H4">
        <v>660</v>
      </c>
      <c r="I4">
        <v>0</v>
      </c>
      <c r="J4">
        <v>2.0499999999999998</v>
      </c>
      <c r="K4" t="s">
        <v>147</v>
      </c>
      <c r="L4" t="s">
        <v>382</v>
      </c>
      <c r="M4">
        <v>0</v>
      </c>
      <c r="N4">
        <v>600</v>
      </c>
      <c r="O4" t="s">
        <v>264</v>
      </c>
      <c r="P4">
        <v>60</v>
      </c>
      <c r="Q4" t="s">
        <v>264</v>
      </c>
      <c r="R4">
        <v>660</v>
      </c>
    </row>
  </sheetData>
  <pageMargins left="0.7" right="0.7" top="0.75" bottom="0.75" header="0.3" footer="0.3"/>
  <pageSetup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dimension ref="A1:V3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SP1-OS2-01-2310001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SP1-OS2-01-2310002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dimension ref="A1:O2"/>
  <sheetViews>
    <sheetView workbookViewId="0">
      <selection activeCell="G2" sqref="G2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SP1-OS2-01-2310001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dimension ref="A1:O2"/>
  <sheetViews>
    <sheetView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SP1-OS2-01-2310001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dimension ref="A1:J4"/>
  <sheetViews>
    <sheetView zoomScale="90" zoomScaleNormal="90" workbookViewId="0">
      <selection activeCell="C8" sqref="C8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x14ac:dyDescent="0.3">
      <c r="A1" s="2" t="s">
        <v>131</v>
      </c>
      <c r="B1" s="2" t="s">
        <v>133</v>
      </c>
      <c r="C1" s="2" t="s">
        <v>134</v>
      </c>
      <c r="D1" s="2" t="s">
        <v>135</v>
      </c>
      <c r="E1" s="2" t="s">
        <v>137</v>
      </c>
      <c r="F1" s="2" t="s">
        <v>140</v>
      </c>
      <c r="G1" s="2" t="s">
        <v>141</v>
      </c>
      <c r="H1" s="2" t="s">
        <v>122</v>
      </c>
      <c r="I1" s="2" t="s">
        <v>145</v>
      </c>
      <c r="J1" s="2" t="s">
        <v>150</v>
      </c>
    </row>
    <row r="2" spans="1:10" x14ac:dyDescent="0.3">
      <c r="A2" s="8" t="s">
        <v>301</v>
      </c>
      <c r="B2" s="8" t="s">
        <v>301</v>
      </c>
      <c r="C2" s="16" t="str">
        <f>AutoIncrement!D4</f>
        <v>SGTTAP-PKTTAP-OB2-01</v>
      </c>
      <c r="D2" s="2" t="s">
        <v>146</v>
      </c>
      <c r="E2" s="22">
        <v>0.1</v>
      </c>
      <c r="F2" s="8" t="s">
        <v>29</v>
      </c>
      <c r="G2" s="12">
        <v>1</v>
      </c>
      <c r="H2" s="2" t="s">
        <v>165</v>
      </c>
      <c r="I2" s="17">
        <v>10</v>
      </c>
      <c r="J2" s="20" t="s">
        <v>166</v>
      </c>
    </row>
    <row r="3" spans="1:10" x14ac:dyDescent="0.3">
      <c r="A3" s="8" t="s">
        <v>302</v>
      </c>
      <c r="B3" s="8" t="s">
        <v>302</v>
      </c>
      <c r="C3" s="16" t="str">
        <f>AutoIncrement!D4</f>
        <v>SGTTAP-PKTTAP-OB2-01</v>
      </c>
      <c r="D3" s="2" t="s">
        <v>148</v>
      </c>
      <c r="E3" s="22">
        <v>0.1</v>
      </c>
      <c r="F3" s="8" t="s">
        <v>29</v>
      </c>
      <c r="G3" s="12">
        <v>1</v>
      </c>
      <c r="H3" s="2" t="s">
        <v>165</v>
      </c>
      <c r="I3" s="17">
        <v>10</v>
      </c>
      <c r="J3" s="20" t="s">
        <v>166</v>
      </c>
    </row>
    <row r="4" spans="1:10" x14ac:dyDescent="0.3">
      <c r="A4" s="8" t="s">
        <v>303</v>
      </c>
      <c r="B4" s="8" t="s">
        <v>303</v>
      </c>
      <c r="C4" s="16" t="str">
        <f>AutoIncrement!D4</f>
        <v>SGTTAP-PKTTAP-OB2-01</v>
      </c>
      <c r="D4" s="2" t="s">
        <v>149</v>
      </c>
      <c r="E4" s="22">
        <v>0.1</v>
      </c>
      <c r="F4" s="8" t="s">
        <v>21</v>
      </c>
      <c r="G4" s="12">
        <v>1</v>
      </c>
      <c r="H4" s="2" t="s">
        <v>165</v>
      </c>
      <c r="I4" s="17">
        <v>10</v>
      </c>
      <c r="J4" s="20" t="s">
        <v>166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dimension ref="A1:AK4"/>
  <sheetViews>
    <sheetView topLeftCell="AB1" workbookViewId="0">
      <selection activeCell="G1" sqref="G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DC3-OS2-01-2310001</v>
      </c>
      <c r="B2" s="2" t="str">
        <f>'TC111-DC3 Outbound Details'!M3</f>
        <v>CAIU9492794</v>
      </c>
      <c r="C2" s="58" t="s">
        <v>365</v>
      </c>
      <c r="D2" s="58" t="s">
        <v>366</v>
      </c>
      <c r="E2" s="58" t="s">
        <v>367</v>
      </c>
      <c r="F2" s="58" t="s">
        <v>367</v>
      </c>
      <c r="G2" s="58" t="s">
        <v>367</v>
      </c>
      <c r="H2" s="58" t="s">
        <v>367</v>
      </c>
      <c r="I2" s="58" t="s">
        <v>367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  <c r="P2" s="58" t="s">
        <v>367</v>
      </c>
      <c r="Q2" s="58" t="s">
        <v>367</v>
      </c>
      <c r="R2" s="58" t="s">
        <v>367</v>
      </c>
      <c r="S2" s="58" t="s">
        <v>367</v>
      </c>
      <c r="T2" s="58" t="s">
        <v>367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DC3-OS2-01-2310001</v>
      </c>
      <c r="B4" s="2" t="str">
        <f>'TC111-DC3 Outbound Details'!M2</f>
        <v>CAIU9500009</v>
      </c>
      <c r="C4" s="58" t="s">
        <v>409</v>
      </c>
      <c r="D4" s="58" t="s">
        <v>366</v>
      </c>
      <c r="E4" s="58" t="s">
        <v>367</v>
      </c>
      <c r="F4" s="58" t="s">
        <v>367</v>
      </c>
      <c r="G4" s="58" t="s">
        <v>367</v>
      </c>
      <c r="H4" s="58" t="s">
        <v>367</v>
      </c>
      <c r="I4" s="58" t="s">
        <v>367</v>
      </c>
      <c r="J4" s="58" t="s">
        <v>367</v>
      </c>
      <c r="K4" s="58" t="s">
        <v>367</v>
      </c>
      <c r="L4" s="58" t="s">
        <v>367</v>
      </c>
      <c r="M4" s="58" t="s">
        <v>367</v>
      </c>
      <c r="N4" s="58" t="s">
        <v>367</v>
      </c>
      <c r="O4" s="58" t="s">
        <v>367</v>
      </c>
      <c r="P4" s="58" t="s">
        <v>367</v>
      </c>
      <c r="Q4" s="58" t="s">
        <v>367</v>
      </c>
      <c r="R4" s="58" t="s">
        <v>367</v>
      </c>
      <c r="S4" s="58" t="s">
        <v>367</v>
      </c>
      <c r="T4" s="58" t="s">
        <v>367</v>
      </c>
      <c r="U4" s="58" t="s">
        <v>367</v>
      </c>
      <c r="V4" s="58" t="s">
        <v>367</v>
      </c>
      <c r="W4" s="58" t="s">
        <v>367</v>
      </c>
      <c r="X4" s="58" t="s">
        <v>367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dimension ref="A1:B4"/>
  <sheetViews>
    <sheetView workbookViewId="0">
      <selection activeCell="E34" sqref="E34"/>
    </sheetView>
  </sheetViews>
  <sheetFormatPr defaultRowHeight="14.4" x14ac:dyDescent="0.3"/>
  <cols>
    <col min="1" max="2" width="25.77734375" customWidth="1" collapsed="1"/>
  </cols>
  <sheetData>
    <row r="1" spans="1:2" x14ac:dyDescent="0.3">
      <c r="A1" t="s">
        <v>347</v>
      </c>
      <c r="B1" t="s">
        <v>348</v>
      </c>
    </row>
    <row r="2" spans="1:2" x14ac:dyDescent="0.3">
      <c r="B2" t="str">
        <f>'TC111-DC3 Outbound Details'!M5</f>
        <v>CAIU9492794</v>
      </c>
    </row>
    <row r="3" spans="1:2" x14ac:dyDescent="0.3">
      <c r="A3" t="str">
        <f ca="1">'TC111-DC3 Outbound Details'!E2</f>
        <v>DC3-OS2-01-2310001</v>
      </c>
      <c r="B3" t="str">
        <f>'TC111-DC3 Outbound Details'!M2</f>
        <v>CAIU9500009</v>
      </c>
    </row>
    <row r="4" spans="1:2" x14ac:dyDescent="0.3">
      <c r="A4" t="str">
        <f ca="1">'TC111-DC3 Outbound Details'!E4</f>
        <v>DC3-OS2-01-2310001</v>
      </c>
      <c r="B4" t="str">
        <f>'TC111-DC3 Outbound Details'!M4</f>
        <v>CAIU9492794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dimension ref="A1:I4"/>
  <sheetViews>
    <sheetView workbookViewId="0">
      <selection activeCell="A3" sqref="A3:XFD3"/>
    </sheetView>
  </sheetViews>
  <sheetFormatPr defaultRowHeight="14.4" x14ac:dyDescent="0.3"/>
  <cols>
    <col min="1" max="2" width="25.77734375" customWidth="1" collapsed="1"/>
    <col min="3" max="8" width="15.77734375" customWidth="1" collapsed="1"/>
    <col min="9" max="9" width="44.5546875" customWidth="1" collapsed="1"/>
  </cols>
  <sheetData>
    <row r="1" spans="1:9" x14ac:dyDescent="0.3">
      <c r="A1" t="s">
        <v>347</v>
      </c>
      <c r="B1" t="s">
        <v>348</v>
      </c>
      <c r="C1" t="s">
        <v>391</v>
      </c>
      <c r="D1" t="s">
        <v>392</v>
      </c>
      <c r="E1" t="s">
        <v>403</v>
      </c>
      <c r="F1" t="s">
        <v>393</v>
      </c>
      <c r="G1" t="s">
        <v>394</v>
      </c>
      <c r="H1" t="s">
        <v>402</v>
      </c>
      <c r="I1" t="s">
        <v>395</v>
      </c>
    </row>
    <row r="2" spans="1:9" x14ac:dyDescent="0.3">
      <c r="B2" t="str">
        <f>'TC111-DC3 Outbound Details'!M5</f>
        <v>CAIU9492794</v>
      </c>
      <c r="C2" t="str">
        <f ca="1">TEXT(DATE(YEAR(TODAY()), MONTH(TODAY()), DAY(TODAY()+10)), "dd MMM yyyy")</f>
        <v>10 Oct 2023</v>
      </c>
      <c r="D2" t="str">
        <f ca="1">TEXT(DATE(YEAR(TODAY()), MONTH(TODAY()), DAY(TODAY()+20)), "dd MMM yyyy")</f>
        <v>20 Oct 2023</v>
      </c>
      <c r="E2" t="s">
        <v>396</v>
      </c>
      <c r="F2" t="str">
        <f ca="1">TEXT(DATE(YEAR(TODAY()), MONTH(TODAY()), DAY(TODAY()+30)), "dd MMM yyyy")</f>
        <v>30 Oct 2023</v>
      </c>
      <c r="G2" t="s">
        <v>397</v>
      </c>
      <c r="H2" t="s">
        <v>398</v>
      </c>
      <c r="I2" t="s">
        <v>356</v>
      </c>
    </row>
    <row r="3" spans="1:9" x14ac:dyDescent="0.3">
      <c r="A3" t="str">
        <f ca="1">'TC111-DC3 Outbound Details'!E2</f>
        <v>DC3-OS2-01-2310001</v>
      </c>
      <c r="B3" t="str">
        <f>'TC111-DC3 Outbound Details'!M2</f>
        <v>CAIU9500009</v>
      </c>
      <c r="C3" t="str">
        <f ca="1">TEXT(DATE(YEAR(TODAY()), MONTH(TODAY()), DAY(TODAY()+10)), "dd MMM yyyy")</f>
        <v>10 Oct 2023</v>
      </c>
      <c r="D3" t="str">
        <f ca="1">TEXT(DATE(YEAR(TODAY()), MONTH(TODAY()), DAY(TODAY()+20)), "dd MMM yyyy")</f>
        <v>20 Oct 2023</v>
      </c>
      <c r="E3" t="s">
        <v>399</v>
      </c>
      <c r="F3" t="str">
        <f ca="1">TEXT(DATE(YEAR(TODAY()), MONTH(TODAY()), DAY(TODAY()+30)), "dd MMM yyyy")</f>
        <v>30 Oct 2023</v>
      </c>
      <c r="G3" t="s">
        <v>400</v>
      </c>
      <c r="H3" t="s">
        <v>401</v>
      </c>
      <c r="I3" t="s">
        <v>356</v>
      </c>
    </row>
    <row r="4" spans="1:9" x14ac:dyDescent="0.3">
      <c r="A4" t="str">
        <f ca="1">'TC111-DC3 Outbound Details'!E4</f>
        <v>DC3-OS2-01-2310001</v>
      </c>
      <c r="B4" t="str">
        <f>'TC111-DC3 Outbound Details'!M4</f>
        <v>CAIU9492794</v>
      </c>
      <c r="C4" t="str">
        <f ca="1">TEXT(DATE(YEAR(TODAY()), MONTH(TODAY()), DAY(TODAY()+10)), "dd MMM yyyy")</f>
        <v>10 Oct 2023</v>
      </c>
      <c r="D4" t="str">
        <f ca="1">TEXT(DATE(YEAR(TODAY()), MONTH(TODAY()), DAY(TODAY()+20)), "dd MMM yyyy")</f>
        <v>20 Oct 2023</v>
      </c>
      <c r="E4" t="s">
        <v>399</v>
      </c>
      <c r="F4" t="str">
        <f ca="1">TEXT(DATE(YEAR(TODAY()), MONTH(TODAY()), DAY(TODAY()+30)), "dd MMM yyyy")</f>
        <v>30 Oct 2023</v>
      </c>
      <c r="G4" t="s">
        <v>400</v>
      </c>
      <c r="H4" t="s">
        <v>401</v>
      </c>
      <c r="I4" t="s">
        <v>352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dimension ref="A1:V3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9" t="s">
        <v>357</v>
      </c>
      <c r="L1" s="58" t="s">
        <v>358</v>
      </c>
      <c r="M1" s="58" t="s">
        <v>359</v>
      </c>
      <c r="N1" s="58" t="s">
        <v>360</v>
      </c>
      <c r="O1" s="58" t="s">
        <v>361</v>
      </c>
      <c r="P1" s="58" t="s">
        <v>362</v>
      </c>
      <c r="Q1" s="58" t="s">
        <v>363</v>
      </c>
      <c r="R1" s="58" t="s">
        <v>364</v>
      </c>
      <c r="S1" s="58" t="s">
        <v>361</v>
      </c>
      <c r="T1" s="58" t="s">
        <v>362</v>
      </c>
      <c r="U1" s="58" t="s">
        <v>363</v>
      </c>
      <c r="V1" s="58" t="s">
        <v>364</v>
      </c>
    </row>
    <row r="2" spans="1:22" x14ac:dyDescent="0.3">
      <c r="A2" s="2" t="str">
        <f ca="1">'TC74-Sup1 Outbound Details'!E3</f>
        <v>SP1-OS2-01-2310001</v>
      </c>
      <c r="B2" s="8" t="str">
        <f>'TC74-Sup1 Outbound Details'!M3</f>
        <v>MY-ELA-C-230704001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366</v>
      </c>
      <c r="T2" s="58" t="s">
        <v>367</v>
      </c>
      <c r="U2" s="58" t="s">
        <v>367</v>
      </c>
      <c r="V2" s="58" t="s">
        <v>367</v>
      </c>
    </row>
    <row r="3" spans="1:22" x14ac:dyDescent="0.3">
      <c r="A3" s="2" t="str">
        <f ca="1">'TC74-Sup1 Outbound Details'!E5</f>
        <v>SP1-OS2-01-2310002</v>
      </c>
      <c r="B3" s="8" t="str">
        <f>'TC74-Sup1 Outbound Details'!M5</f>
        <v>MY-ELA-C-230704001</v>
      </c>
      <c r="C3" s="58" t="s">
        <v>365</v>
      </c>
      <c r="D3" s="58" t="s">
        <v>404</v>
      </c>
      <c r="E3" s="58" t="s">
        <v>404</v>
      </c>
      <c r="F3" s="58" t="s">
        <v>404</v>
      </c>
      <c r="G3" s="58" t="s">
        <v>404</v>
      </c>
      <c r="H3" s="58" t="s">
        <v>404</v>
      </c>
      <c r="I3" s="58" t="s">
        <v>404</v>
      </c>
      <c r="J3" s="58" t="s">
        <v>404</v>
      </c>
      <c r="K3" s="58" t="s">
        <v>404</v>
      </c>
      <c r="L3" s="58" t="s">
        <v>404</v>
      </c>
      <c r="M3" s="58" t="s">
        <v>404</v>
      </c>
      <c r="N3" s="58" t="s">
        <v>404</v>
      </c>
      <c r="O3" s="58" t="s">
        <v>404</v>
      </c>
      <c r="P3" s="58" t="s">
        <v>404</v>
      </c>
      <c r="Q3" s="58" t="s">
        <v>404</v>
      </c>
      <c r="R3" s="58" t="s">
        <v>404</v>
      </c>
      <c r="S3" s="58" t="s">
        <v>366</v>
      </c>
      <c r="T3" s="58" t="s">
        <v>367</v>
      </c>
      <c r="U3" s="58" t="s">
        <v>367</v>
      </c>
      <c r="V3" s="58" t="s">
        <v>367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412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x14ac:dyDescent="0.3">
      <c r="A2" s="2" t="str">
        <f ca="1">'TC74-Sup1 Outbound Details'!E2</f>
        <v>SP1-OS2-01-2310001</v>
      </c>
      <c r="B2" s="8" t="str">
        <f>'TC74-Sup1 Outbound Details'!M2</f>
        <v>CAIU9500009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dimension ref="A1:O2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57" t="s">
        <v>347</v>
      </c>
      <c r="B1" s="2" t="s">
        <v>348</v>
      </c>
      <c r="C1" s="58" t="s">
        <v>349</v>
      </c>
      <c r="D1" s="58" t="s">
        <v>422</v>
      </c>
      <c r="E1" s="58" t="s">
        <v>408</v>
      </c>
      <c r="F1" s="58" t="s">
        <v>413</v>
      </c>
      <c r="G1" s="58" t="s">
        <v>414</v>
      </c>
      <c r="H1" s="58" t="s">
        <v>410</v>
      </c>
      <c r="I1" s="58" t="s">
        <v>415</v>
      </c>
      <c r="J1" s="58" t="s">
        <v>416</v>
      </c>
      <c r="K1" s="58" t="s">
        <v>417</v>
      </c>
      <c r="L1" s="58" t="s">
        <v>418</v>
      </c>
      <c r="M1" s="58" t="s">
        <v>419</v>
      </c>
      <c r="N1" s="58" t="s">
        <v>420</v>
      </c>
      <c r="O1" s="58" t="s">
        <v>421</v>
      </c>
    </row>
    <row r="2" spans="1:15" ht="13.2" customHeight="1" x14ac:dyDescent="0.3">
      <c r="A2" s="2" t="str">
        <f ca="1">'TC74-Sup1 Outbound Details'!E4</f>
        <v>SP1-OS2-01-2310001</v>
      </c>
      <c r="B2" s="8" t="str">
        <f>'TC74-Sup1 Outbound Details'!M4</f>
        <v>TCLU4249350</v>
      </c>
      <c r="C2" s="58" t="s">
        <v>409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366</v>
      </c>
      <c r="J2" s="58" t="s">
        <v>367</v>
      </c>
      <c r="K2" s="58" t="s">
        <v>367</v>
      </c>
      <c r="L2" s="58" t="s">
        <v>367</v>
      </c>
      <c r="M2" s="58" t="s">
        <v>367</v>
      </c>
      <c r="N2" s="58" t="s">
        <v>367</v>
      </c>
      <c r="O2" s="58" t="s">
        <v>367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dimension ref="A1:AK4"/>
  <sheetViews>
    <sheetView workbookViewId="0">
      <selection activeCell="M43" sqref="M43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DC3-OS2-01-2310001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DC3-OS2-01-2310001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dimension ref="A1:B3"/>
  <sheetViews>
    <sheetView workbookViewId="0">
      <selection activeCell="B2" sqref="B2:B6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t="s">
        <v>346</v>
      </c>
      <c r="B1" t="s">
        <v>368</v>
      </c>
    </row>
    <row r="2" spans="1:2" x14ac:dyDescent="0.3">
      <c r="A2" t="str">
        <f>'TC111-OutboundNo'!B2</f>
        <v>o-MY-PNA-DC-231024001</v>
      </c>
      <c r="B2" t="s">
        <v>435</v>
      </c>
    </row>
    <row r="3" spans="1:2" x14ac:dyDescent="0.3">
      <c r="A3" t="str">
        <f>'TC111-OutboundNo'!B3</f>
        <v>o-MY-PNA-DC-231024002</v>
      </c>
      <c r="B3" t="s">
        <v>436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dimension ref="A1:AK4"/>
  <sheetViews>
    <sheetView workbookViewId="0">
      <selection activeCell="F52" sqref="F52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DC3-OS2-01-2310001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366</v>
      </c>
      <c r="U2" s="58" t="s">
        <v>367</v>
      </c>
      <c r="V2" s="58" t="s">
        <v>367</v>
      </c>
      <c r="W2" s="58" t="s">
        <v>367</v>
      </c>
      <c r="X2" s="58" t="s">
        <v>367</v>
      </c>
      <c r="Y2" s="58" t="s">
        <v>367</v>
      </c>
      <c r="Z2" s="58" t="s">
        <v>367</v>
      </c>
      <c r="AA2" s="58" t="s">
        <v>367</v>
      </c>
      <c r="AB2" s="58" t="s">
        <v>367</v>
      </c>
      <c r="AC2" s="58" t="s">
        <v>367</v>
      </c>
      <c r="AD2" s="58" t="s">
        <v>367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DC3-OS2-01-2310001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366</v>
      </c>
      <c r="Y4" s="58" t="s">
        <v>367</v>
      </c>
      <c r="Z4" s="58" t="s">
        <v>367</v>
      </c>
      <c r="AA4" s="58" t="s">
        <v>367</v>
      </c>
      <c r="AB4" s="58" t="s">
        <v>367</v>
      </c>
      <c r="AC4" s="58" t="s">
        <v>367</v>
      </c>
      <c r="AD4" s="58" t="s">
        <v>367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dimension ref="A1:AK4"/>
  <sheetViews>
    <sheetView topLeftCell="S1" workbookViewId="0">
      <selection activeCell="AC4" sqref="T4:AC4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57" t="s">
        <v>347</v>
      </c>
      <c r="B1" s="2" t="s">
        <v>348</v>
      </c>
      <c r="C1" s="58" t="s">
        <v>349</v>
      </c>
      <c r="D1" s="58" t="s">
        <v>350</v>
      </c>
      <c r="E1" s="58" t="s">
        <v>351</v>
      </c>
      <c r="F1" s="58" t="s">
        <v>352</v>
      </c>
      <c r="G1" s="58" t="s">
        <v>353</v>
      </c>
      <c r="H1" s="58" t="s">
        <v>354</v>
      </c>
      <c r="I1" s="58" t="s">
        <v>355</v>
      </c>
      <c r="J1" s="58" t="s">
        <v>356</v>
      </c>
      <c r="K1" s="58" t="s">
        <v>357</v>
      </c>
      <c r="L1" s="58" t="s">
        <v>358</v>
      </c>
      <c r="M1" s="58" t="s">
        <v>359</v>
      </c>
      <c r="N1" s="58" t="s">
        <v>360</v>
      </c>
      <c r="O1" s="58" t="s">
        <v>427</v>
      </c>
      <c r="P1" s="58" t="s">
        <v>428</v>
      </c>
      <c r="Q1" s="58" t="s">
        <v>350</v>
      </c>
      <c r="R1" s="58" t="s">
        <v>351</v>
      </c>
      <c r="S1" s="58" t="s">
        <v>352</v>
      </c>
      <c r="T1" s="58" t="s">
        <v>353</v>
      </c>
      <c r="U1" s="58" t="s">
        <v>354</v>
      </c>
      <c r="V1" s="58" t="s">
        <v>355</v>
      </c>
      <c r="W1" s="58" t="s">
        <v>356</v>
      </c>
      <c r="X1" s="58" t="s">
        <v>357</v>
      </c>
      <c r="Y1" s="58" t="s">
        <v>358</v>
      </c>
      <c r="Z1" s="58" t="s">
        <v>359</v>
      </c>
      <c r="AA1" s="58" t="s">
        <v>360</v>
      </c>
      <c r="AB1" s="58" t="s">
        <v>429</v>
      </c>
      <c r="AC1" s="58" t="s">
        <v>430</v>
      </c>
      <c r="AD1" s="58" t="s">
        <v>361</v>
      </c>
      <c r="AE1" s="58" t="s">
        <v>362</v>
      </c>
      <c r="AF1" s="58" t="s">
        <v>363</v>
      </c>
      <c r="AG1" s="58" t="s">
        <v>364</v>
      </c>
      <c r="AH1" s="2" t="s">
        <v>361</v>
      </c>
      <c r="AI1" s="2" t="s">
        <v>362</v>
      </c>
      <c r="AJ1" s="2" t="s">
        <v>363</v>
      </c>
      <c r="AK1" s="2" t="s">
        <v>364</v>
      </c>
    </row>
    <row r="2" spans="1:37" x14ac:dyDescent="0.3">
      <c r="A2" s="2" t="str">
        <f ca="1">'TC111-DC3 Outbound Details'!E3</f>
        <v>DC3-OS2-01-2310001</v>
      </c>
      <c r="B2" s="2" t="str">
        <f>'TC111-DC3 Outbound Details'!M3</f>
        <v>CAIU9492794</v>
      </c>
      <c r="C2" s="58" t="s">
        <v>365</v>
      </c>
      <c r="D2" s="58" t="s">
        <v>404</v>
      </c>
      <c r="E2" s="58" t="s">
        <v>404</v>
      </c>
      <c r="F2" s="58" t="s">
        <v>404</v>
      </c>
      <c r="G2" s="58" t="s">
        <v>404</v>
      </c>
      <c r="H2" s="58" t="s">
        <v>404</v>
      </c>
      <c r="I2" s="58" t="s">
        <v>404</v>
      </c>
      <c r="J2" s="58" t="s">
        <v>404</v>
      </c>
      <c r="K2" s="58" t="s">
        <v>404</v>
      </c>
      <c r="L2" s="58" t="s">
        <v>404</v>
      </c>
      <c r="M2" s="58" t="s">
        <v>404</v>
      </c>
      <c r="N2" s="58" t="s">
        <v>404</v>
      </c>
      <c r="O2" s="58" t="s">
        <v>404</v>
      </c>
      <c r="P2" s="58" t="s">
        <v>404</v>
      </c>
      <c r="Q2" s="58" t="s">
        <v>404</v>
      </c>
      <c r="R2" s="58" t="s">
        <v>404</v>
      </c>
      <c r="S2" s="58" t="s">
        <v>404</v>
      </c>
      <c r="T2" s="58" t="s">
        <v>404</v>
      </c>
      <c r="U2" s="58" t="s">
        <v>404</v>
      </c>
      <c r="V2" s="58" t="s">
        <v>404</v>
      </c>
      <c r="W2" s="58" t="s">
        <v>404</v>
      </c>
      <c r="X2" s="58" t="s">
        <v>404</v>
      </c>
      <c r="Y2" s="58" t="s">
        <v>404</v>
      </c>
      <c r="Z2" s="58" t="s">
        <v>404</v>
      </c>
      <c r="AA2" s="58" t="s">
        <v>404</v>
      </c>
      <c r="AB2" s="58" t="s">
        <v>404</v>
      </c>
      <c r="AC2" s="58" t="s">
        <v>404</v>
      </c>
      <c r="AD2" s="58" t="s">
        <v>366</v>
      </c>
      <c r="AE2" s="58" t="s">
        <v>367</v>
      </c>
      <c r="AF2" s="58" t="s">
        <v>367</v>
      </c>
      <c r="AG2" s="58" t="s">
        <v>367</v>
      </c>
      <c r="AH2" s="58" t="s">
        <v>367</v>
      </c>
      <c r="AI2" s="58" t="s">
        <v>367</v>
      </c>
      <c r="AJ2" s="58" t="s">
        <v>367</v>
      </c>
      <c r="AK2" s="58" t="s">
        <v>367</v>
      </c>
    </row>
    <row r="3" spans="1:37" x14ac:dyDescent="0.3">
      <c r="B3" s="2" t="str">
        <f>'TC111-DC3 Outbound Details'!M5</f>
        <v>CAIU9492794</v>
      </c>
      <c r="C3" s="58" t="s">
        <v>365</v>
      </c>
      <c r="D3" s="58" t="s">
        <v>366</v>
      </c>
      <c r="E3" s="58" t="s">
        <v>367</v>
      </c>
      <c r="F3" s="58" t="s">
        <v>367</v>
      </c>
      <c r="G3" s="58" t="s">
        <v>367</v>
      </c>
      <c r="H3" s="58" t="s">
        <v>367</v>
      </c>
      <c r="I3" s="58" t="s">
        <v>367</v>
      </c>
      <c r="J3" s="58" t="s">
        <v>367</v>
      </c>
      <c r="K3" s="58" t="s">
        <v>367</v>
      </c>
      <c r="L3" s="58" t="s">
        <v>367</v>
      </c>
      <c r="M3" s="58" t="s">
        <v>367</v>
      </c>
      <c r="N3" s="58" t="s">
        <v>367</v>
      </c>
      <c r="O3" s="58" t="s">
        <v>367</v>
      </c>
      <c r="P3" s="58" t="s">
        <v>367</v>
      </c>
      <c r="Q3" s="58" t="s">
        <v>367</v>
      </c>
      <c r="R3" s="58" t="s">
        <v>367</v>
      </c>
      <c r="S3" s="58" t="s">
        <v>367</v>
      </c>
      <c r="T3" s="58" t="s">
        <v>367</v>
      </c>
      <c r="U3" s="58" t="s">
        <v>367</v>
      </c>
      <c r="V3" s="58" t="s">
        <v>367</v>
      </c>
      <c r="W3" s="58" t="s">
        <v>367</v>
      </c>
      <c r="X3" s="58" t="s">
        <v>367</v>
      </c>
      <c r="Y3" s="58" t="s">
        <v>367</v>
      </c>
      <c r="Z3" s="58" t="s">
        <v>367</v>
      </c>
      <c r="AA3" s="58" t="s">
        <v>367</v>
      </c>
      <c r="AB3" s="58" t="s">
        <v>367</v>
      </c>
      <c r="AC3" s="58" t="s">
        <v>367</v>
      </c>
      <c r="AD3" s="58" t="s">
        <v>367</v>
      </c>
      <c r="AE3" s="58" t="s">
        <v>367</v>
      </c>
      <c r="AF3" s="58" t="s">
        <v>367</v>
      </c>
      <c r="AG3" s="58" t="s">
        <v>367</v>
      </c>
      <c r="AH3" s="58" t="s">
        <v>367</v>
      </c>
      <c r="AI3" s="58" t="s">
        <v>367</v>
      </c>
      <c r="AJ3" s="58" t="s">
        <v>367</v>
      </c>
      <c r="AK3" s="58" t="s">
        <v>367</v>
      </c>
    </row>
    <row r="4" spans="1:37" x14ac:dyDescent="0.3">
      <c r="A4" s="2" t="str">
        <f ca="1">'TC111-DC3 Outbound Details'!E2</f>
        <v>DC3-OS2-01-2310001</v>
      </c>
      <c r="B4" s="2" t="str">
        <f>'TC111-DC3 Outbound Details'!M2</f>
        <v>CAIU9500009</v>
      </c>
      <c r="C4" s="58" t="s">
        <v>409</v>
      </c>
      <c r="D4" s="58" t="s">
        <v>404</v>
      </c>
      <c r="E4" s="58" t="s">
        <v>404</v>
      </c>
      <c r="F4" s="58" t="s">
        <v>404</v>
      </c>
      <c r="G4" s="58" t="s">
        <v>404</v>
      </c>
      <c r="H4" s="58" t="s">
        <v>404</v>
      </c>
      <c r="I4" s="58" t="s">
        <v>404</v>
      </c>
      <c r="J4" s="58" t="s">
        <v>404</v>
      </c>
      <c r="K4" s="58" t="s">
        <v>404</v>
      </c>
      <c r="L4" s="58" t="s">
        <v>404</v>
      </c>
      <c r="M4" s="58" t="s">
        <v>404</v>
      </c>
      <c r="N4" s="58" t="s">
        <v>404</v>
      </c>
      <c r="O4" s="58" t="s">
        <v>404</v>
      </c>
      <c r="P4" s="58" t="s">
        <v>404</v>
      </c>
      <c r="Q4" s="58" t="s">
        <v>404</v>
      </c>
      <c r="R4" s="58" t="s">
        <v>404</v>
      </c>
      <c r="S4" s="58" t="s">
        <v>404</v>
      </c>
      <c r="T4" s="58" t="s">
        <v>404</v>
      </c>
      <c r="U4" s="58" t="s">
        <v>404</v>
      </c>
      <c r="V4" s="58" t="s">
        <v>404</v>
      </c>
      <c r="W4" s="58" t="s">
        <v>404</v>
      </c>
      <c r="X4" s="58" t="s">
        <v>404</v>
      </c>
      <c r="Y4" s="58" t="s">
        <v>404</v>
      </c>
      <c r="Z4" s="58" t="s">
        <v>404</v>
      </c>
      <c r="AA4" s="58" t="s">
        <v>404</v>
      </c>
      <c r="AB4" s="58" t="s">
        <v>404</v>
      </c>
      <c r="AC4" s="58" t="s">
        <v>404</v>
      </c>
      <c r="AD4" s="58" t="s">
        <v>366</v>
      </c>
      <c r="AE4" s="58" t="s">
        <v>367</v>
      </c>
      <c r="AF4" s="58" t="s">
        <v>367</v>
      </c>
      <c r="AG4" s="58" t="s">
        <v>367</v>
      </c>
      <c r="AH4" s="58" t="s">
        <v>367</v>
      </c>
      <c r="AI4" s="58" t="s">
        <v>367</v>
      </c>
      <c r="AJ4" s="58" t="s">
        <v>367</v>
      </c>
      <c r="AK4" s="58" t="s">
        <v>367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134</vt:i4>
      </vt:variant>
    </vt:vector>
  </HeadingPairs>
  <TitlesOfParts>
    <vt:vector size="134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TC15-AutoGen CO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TC54-Sup2 Order Change Reg</vt:lpstr>
      <vt:lpstr>TC54-Change Date</vt:lpstr>
      <vt:lpstr>TC54-Change RequestNo</vt:lpstr>
      <vt:lpstr>TC74-Sup1 Outbound Details</vt:lpstr>
      <vt:lpstr>TC74-OutboundNo</vt:lpstr>
      <vt:lpstr>TC75.1-Sup1 Cargo Tracking</vt:lpstr>
      <vt:lpstr>TC75.2-Sup1 Cargo Tracking</vt:lpstr>
      <vt:lpstr>TC75.3-Sup1 Cargo Tracking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TC142-Sup2 Outbound Details</vt:lpstr>
      <vt:lpstr>TC142-OutboundNo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TC186-BU2 SellerGI Invoice</vt:lpstr>
      <vt:lpstr>TC189-Customer Cargo Tracking</vt:lpstr>
      <vt:lpstr>TC192-DC1 Inbound Details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TC214-BU1 SellerGI Invoice</vt:lpstr>
      <vt:lpstr>TC217-Customer Inbound Details</vt:lpstr>
      <vt:lpstr>TC208.1-Customer Cargo 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Nurfatin Abdullah Shuhaimy</cp:lastModifiedBy>
  <dcterms:created xsi:type="dcterms:W3CDTF">2015-06-05T18:17:20Z</dcterms:created>
  <dcterms:modified xsi:type="dcterms:W3CDTF">2023-10-31T09:23:55Z</dcterms:modified>
</cp:coreProperties>
</file>