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C:\Users\nasin\git\tb-ttap-brivge-v2\Excel Files\Scenario 17\"/>
    </mc:Choice>
  </mc:AlternateContent>
  <xr:revisionPtr documentId="13_ncr:1_{850FD165-B89C-44BB-AEE4-C5A1174D83CC}" revIDLastSave="0" xr10:uidLastSave="{00000000-0000-0000-0000-000000000000}" xr6:coauthVersionLast="47" xr6:coauthVersionMax="47"/>
  <bookViews>
    <workbookView tabRatio="567" windowHeight="11400" windowWidth="15216" xWindow="3096" xr2:uid="{00000000-000D-0000-FFFF-FFFF00000000}" yWindow="840"/>
  </bookViews>
  <sheets>
    <sheet name="AutoIncrement" r:id="rId1" sheetId="86"/>
    <sheet name="TC1- Add New Parts" r:id="rId2" sheetId="2"/>
    <sheet name="TC1-Description" r:id="rId3" sheetId="87"/>
    <sheet name="TC1.1- Payment Terms" r:id="rId4" sheetId="1"/>
    <sheet name="TC1.2- Shipping Route" r:id="rId5" sheetId="3"/>
    <sheet name="TC2- Contract Parts Info" r:id="rId6" sheetId="5"/>
    <sheet name="TC2- ReceivedRequestAddNewPart" r:id="rId7" sheetId="6"/>
    <sheet name="TC3-Description" r:id="rId8" sheetId="74"/>
    <sheet name="TC5- Contract Parts" r:id="rId9" sheetId="65"/>
    <sheet name="TC6- Part List " r:id="rId10" sheetId="7"/>
    <sheet name="TC6- Contract Route Code" r:id="rId11" sheetId="75"/>
    <sheet name="TC7- Request to Parts Master" r:id="rId12" sheetId="8"/>
    <sheet name="TC7- RequestNo" r:id="rId13" sheetId="76"/>
    <sheet name="TC8- Contract Parts Info" r:id="rId14" sheetId="16"/>
    <sheet name="TC9- Contract List" r:id="rId15" sheetId="17"/>
    <sheet name="TC10- Parts List" r:id="rId16" sheetId="55"/>
    <sheet name="T11- RequestNo" r:id="rId17" sheetId="77"/>
    <sheet name="TC16- Tenth Day Period" r:id="rId18" sheetId="96"/>
    <sheet name="TC16- New Firm Qty" r:id="rId19" sheetId="18"/>
    <sheet name="TC16- New Inbound Date1" r:id="rId20" sheetId="35"/>
    <sheet name="TC17- Regular Customer No" r:id="rId21" sheetId="79"/>
    <sheet name="TC19-Delivery Plan" r:id="rId22" sheetId="37"/>
    <sheet name="TC19- Order Price" r:id="rId23" sheetId="36"/>
    <sheet name="TC19- Sales Order No" r:id="rId24" sheetId="80"/>
    <sheet name="TC21- Forecast Change" r:id="rId25" sheetId="34"/>
    <sheet name="TC21- RequestNo" r:id="rId26" sheetId="56"/>
    <sheet name="TC22- Parts Detail" r:id="rId27" sheetId="38"/>
    <sheet name="TC26- Parts Detail" r:id="rId28" sheetId="57"/>
    <sheet name="TC27-Change Firm Qty" r:id="rId29" sheetId="21"/>
    <sheet name=" T27- Change Inbound Date" r:id="rId30" sheetId="23"/>
    <sheet name="TC27- Request No" r:id="rId31" sheetId="88"/>
    <sheet name="TC28- Parts Detail" r:id="rId32" sheetId="89"/>
    <sheet name="T31-Parts Detail" r:id="rId33" sheetId="90"/>
    <sheet name="TC32- Sales Order Info" r:id="rId34" sheetId="25"/>
    <sheet name="TC33- Customer Forecast Detail" r:id="rId35" sheetId="26"/>
    <sheet name="TC34- Request No" r:id="rId36" sheetId="91"/>
    <sheet name="T35- Parts Detail" r:id="rId37" sheetId="28"/>
    <sheet name="TC38- Change Firm Qty" r:id="rId38" sheetId="31"/>
    <sheet name="TC40- Units Part Master" r:id="rId39" sheetId="33"/>
    <sheet name="TC41- Temp Firm Quantity" r:id="rId40" sheetId="41"/>
    <sheet name="TC41.1-Temp Outbound Date" r:id="rId41" sheetId="42"/>
    <sheet name="TC42- Edit Firm Quantity1" r:id="rId42" sheetId="45"/>
    <sheet name="TC42- Request No" r:id="rId43" sheetId="92"/>
    <sheet name="TC43- Parts Detail" r:id="rId44" sheetId="47"/>
    <sheet name="TC46- Parts Detail" r:id="rId45" sheetId="48"/>
    <sheet name="TC50- Request No" r:id="rId46" sheetId="93"/>
    <sheet name="TC51- Outbound Details" r:id="rId47" sheetId="49"/>
    <sheet name="TC54-Purchase Amount By Sup" r:id="rId48" sheetId="81"/>
    <sheet name="TC54- Account Amount" r:id="rId49" sheetId="97"/>
    <sheet name="TC55- Complete Deliveries List" r:id="rId50" sheetId="82"/>
    <sheet name="TC55- New Firm Quantity" r:id="rId51" sheetId="52"/>
    <sheet name="TC55- New Outbound Date" r:id="rId52" sheetId="53"/>
    <sheet name="TC55- Request No" r:id="rId53" sheetId="94"/>
    <sheet name="TC56- Part Details" r:id="rId54" sheetId="54"/>
    <sheet name="TC60- Parts Detail1" r:id="rId55" sheetId="59"/>
    <sheet name="TC63- New Firm Quantity" r:id="rId56" sheetId="60"/>
    <sheet name="TC63- New Oubound Date" r:id="rId57" sheetId="61"/>
    <sheet name="TC63- Request No" r:id="rId58" sheetId="95"/>
    <sheet name="TC69- Outbound Details" r:id="rId59" sheetId="62"/>
    <sheet name="TC71 &amp; 72- CargoTrackingDetail " r:id="rId60" sheetId="63"/>
    <sheet name="T73- Shipping Detail" r:id="rId61" sheetId="67"/>
    <sheet name="TC75- Customer Inbound Details" r:id="rId62" sheetId="69"/>
    <sheet name="TC75- Outbound Nos" r:id="rId63" sheetId="71"/>
    <sheet name="TC76- Purchase Amount By Sup" r:id="rId64" sheetId="84"/>
    <sheet name="TC76- Complete Deliveries List" r:id="rId65" sheetId="85"/>
    <sheet name="TC78 - Supplier SellerGIInvoice" r:id="rId66" sheetId="72"/>
  </sheets>
  <externalReferences>
    <externalReference r:id="rId67"/>
  </externalReferences>
  <definedNames>
    <definedName name="UOM">[1]UOM!$A$1:$A$36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2" l="1" r="B2"/>
  <c i="23" r="A2"/>
  <c i="55" r="G6"/>
  <c i="55" r="G5"/>
  <c i="55" r="G4"/>
  <c i="55" r="G3"/>
  <c i="55" r="G2"/>
  <c i="7" r="G5"/>
  <c i="7" r="G4"/>
  <c i="7" r="G3"/>
  <c i="7" r="G2"/>
  <c i="6" r="S2"/>
  <c i="1" r="C2"/>
  <c i="96" r="A2"/>
  <c i="62" r="F2"/>
  <c i="49" r="E2"/>
  <c i="67" r="A4" s="1"/>
  <c i="49" r="E5"/>
  <c i="49" r="E4"/>
  <c i="49" r="E3"/>
  <c i="49" r="C2"/>
  <c i="88" r="A2"/>
  <c i="56" r="A2"/>
  <c i="95" r="A2"/>
  <c i="94" r="A2"/>
  <c i="92" r="A2"/>
  <c i="91" r="A2"/>
  <c i="3" r="A2"/>
  <c i="72" r="B4"/>
  <c i="72" r="B3"/>
  <c i="72" r="B2"/>
  <c i="67" l="1" r="A2"/>
  <c i="67" r="A3"/>
  <c i="62" r="AG2"/>
  <c i="62" r="C2"/>
  <c i="71" r="A4" s="1"/>
  <c i="71" r="A2"/>
  <c i="61" r="A2"/>
  <c i="61" r="B2"/>
  <c i="61" r="C2"/>
  <c i="61" r="D2"/>
  <c i="49" r="C7"/>
  <c i="49" r="C6"/>
  <c i="71" r="A3" s="1"/>
  <c i="49" r="C5"/>
  <c i="49" r="C4"/>
  <c i="49" r="C3"/>
  <c i="49" l="1" r="T3"/>
  <c i="49" r="T4"/>
  <c i="49" r="T5"/>
  <c i="49" r="T6"/>
  <c i="49" r="T7"/>
  <c i="49" r="T2"/>
  <c i="26" r="D2"/>
  <c i="26" r="D3"/>
  <c i="26" r="D4"/>
  <c i="26" r="D5"/>
  <c i="26" r="D6"/>
  <c i="25" r="D3"/>
  <c i="25" r="D4"/>
  <c i="25" r="D5"/>
  <c i="25" r="D6"/>
  <c i="25" r="D2"/>
  <c i="65" r="J3"/>
  <c i="65" r="J4"/>
  <c i="65" r="J5"/>
  <c i="65" r="J6"/>
  <c i="65" r="J2"/>
  <c i="17" r="J2"/>
  <c i="17" r="J3"/>
  <c i="17" r="J4"/>
  <c i="17" r="J5"/>
  <c i="17" r="J6"/>
  <c i="1" r="B2"/>
  <c i="6" r="L2" s="1"/>
  <c i="6" r="K2"/>
  <c i="87" l="1" r="A2"/>
  <c i="6" r="R2" s="1"/>
  <c i="6" r="B2"/>
  <c i="74" r="A2"/>
  <c i="55" l="1" r="D6"/>
  <c i="16" r="A2"/>
  <c i="5" r="D4"/>
  <c i="7" r="D4" s="1"/>
  <c i="5" r="D5"/>
  <c i="7" r="D5" s="1"/>
  <c i="5" r="D3"/>
  <c i="7" r="D3" s="1"/>
  <c i="5" r="D6"/>
  <c i="55" r="D3"/>
  <c i="55" r="D4"/>
  <c i="55" r="D5"/>
  <c i="55" r="D2"/>
  <c i="5" r="D2"/>
  <c i="7" r="D2" s="1"/>
  <c i="77" r="A2"/>
</calcChain>
</file>

<file path=xl/sharedStrings.xml><?xml version="1.0" encoding="utf-8"?>
<sst xmlns="http://schemas.openxmlformats.org/spreadsheetml/2006/main" count="1336" uniqueCount="380">
  <si>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</si>
  <si>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</si>
  <si>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</si>
  <si>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</si>
  <si>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</si>
  <si>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</si>
  <si>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</si>
  <si>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</si>
  <si>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</si>
  <si>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</si>
  <si>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</si>
  <si>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</si>
  <si>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</si>
  <si>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</si>
  <si>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</si>
  <si>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</si>
  <si>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</si>
  <si>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</si>
  <si>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</si>
  <si>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</si>
  <si>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</si>
  <si>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</si>
  <si>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</si>
  <si>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</si>
  <si>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</si>
  <si>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</si>
  <si>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</si>
  <si>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</si>
  <si>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</si>
  <si>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</si>
  <si>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</si>
  <si>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</si>
  <si>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</si>
  <si>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</si>
  <si>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</si>
  <si>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</si>
  <si>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</si>
  <si>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</si>
  <si>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</si>
  <si>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</si>
  <si>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</si>
  <si>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</si>
  <si>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</si>
  <si>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</si>
  <si>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</si>
  <si>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</si>
  <si>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</si>
  <si>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</si>
  <si>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</si>
  <si>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</si>
  <si>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</si>
  <si>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</si>
  <si>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</si>
  <si>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</si>
  <si>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</si>
  <si>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</si>
  <si>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</si>
  <si>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</si>
  <si>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</si>
  <si>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</si>
  <si>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</si>
  <si>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</si>
  <si>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</si>
  <si>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</si>
  <si>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</si>
  <si>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</si>
  <si>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</si>
  <si>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</si>
  <si>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</si>
  <si>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</si>
  <si>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</si>
  <si>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</si>
  <si>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</si>
  <si>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</si>
  <si>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</si>
  <si>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</si>
  <si>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</si>
  <si>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</si>
  <si>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</si>
  <si>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</si>
  <si>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</si>
  <si>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</si>
  <si>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</si>
  <si>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</si>
  <si>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</si>
  <si>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</si>
  <si>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</si>
  <si>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</si>
  <si>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</si>
  <si>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</si>
  <si>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</si>
  <si>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</si>
  <si>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</si>
  <si>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</si>
  <si>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</si>
  <si>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</si>
  <si>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</si>
  <si>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</si>
  <si>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</si>
  <si>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</si>
  <si>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</si>
  <si>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</si>
  <si>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</si>
  <si>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</si>
  <si>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</si>
  <si>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</si>
  <si>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</si>
  <si>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</si>
  <si>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</si>
  <si>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</si>
  <si>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</si>
  <si>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</si>
  <si>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</si>
  <si>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</si>
  <si>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</si>
  <si>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</si>
  <si>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</si>
  <si>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</si>
  <si>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</si>
  <si>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</si>
  <si>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</si>
  <si>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</si>
  <si>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</si>
  <si>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</si>
  <si>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</si>
  <si>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</si>
  <si>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</si>
  <si>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</si>
  <si>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</si>
  <si>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</si>
  <si>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</si>
  <si>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</si>
  <si>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</si>
  <si>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</si>
  <si>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</si>
  <si>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</si>
  <si>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</si>
  <si>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</si>
  <si>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</si>
  <si>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</si>
  <si>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</si>
  <si>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</si>
  <si>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</si>
  <si>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</si>
  <si>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</si>
  <si>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</si>
  <si>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</si>
  <si>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</si>
  <si>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</si>
  <si>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</si>
  <si>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</si>
  <si>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</si>
  <si>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</si>
  <si>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</si>
  <si>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</si>
  <si>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</si>
  <si>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</si>
  <si>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</si>
  <si>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</si>
  <si>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</si>
  <si>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</si>
  <si>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</si>
  <si>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</si>
  <si>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</si>
  <si>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</si>
  <si>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</si>
  <si>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</si>
  <si>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</si>
  <si>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</si>
  <si>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</si>
  <si>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</si>
  <si>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</si>
  <si>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</si>
  <si>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</si>
  <si>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</si>
  <si>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</si>
  <si>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</si>
  <si>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</si>
  <si>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</si>
  <si>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</si>
  <si>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</si>
  <si>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</si>
  <si>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</si>
  <si>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</si>
  <si>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</si>
  <si>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</si>
  <si>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</si>
  <si>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</si>
  <si>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</si>
  <si>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</si>
  <si>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</si>
  <si>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</si>
  <si>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</si>
  <si>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</si>
  <si>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</si>
  <si>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</si>
  <si>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</si>
  <si>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</si>
  <si>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</si>
  <si>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</si>
  <si>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</si>
  <si>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</si>
  <si>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</si>
  <si>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</si>
  <si>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</si>
  <si>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</si>
  <si>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</si>
  <si>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</si>
  <si>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</si>
  <si>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</si>
  <si>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</si>
  <si>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</si>
  <si>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</si>
  <si>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</si>
  <si>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</si>
  <si>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</si>
  <si>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</si>
  <si>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</si>
  <si>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</si>
  <si>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</si>
  <si>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</si>
  <si>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</si>
  <si>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</si>
  <si>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</si>
  <si>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</si>
  <si>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</si>
  <si>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</si>
  <si>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</si>
  <si>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</si>
  <si>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</si>
  <si>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</si>
  <si>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</si>
  <si>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</si>
  <si>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</si>
  <si>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</si>
  <si>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</si>
  <si>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</si>
  <si>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</si>
  <si>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</si>
  <si>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</si>
  <si>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</si>
  <si>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</si>
  <si>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</si>
  <si>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</si>
  <si>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</si>
  <si>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</si>
  <si>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</si>
  <si>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</si>
  <si>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</si>
  <si>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</si>
  <si>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</si>
  <si>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</si>
  <si>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</si>
  <si>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</si>
  <si>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</si>
  <si>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</si>
  <si>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</si>
  <si>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</si>
  <si>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</si>
  <si>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</si>
  <si>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</si>
  <si>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</si>
  <si>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</si>
  <si>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</si>
  <si>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</si>
  <si>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</si>
  <si>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</si>
  <si>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</si>
  <si>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</si>
  <si>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</si>
  <si>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</si>
  <si>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</si>
  <si>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</si>
  <si>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</si>
  <si>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</si>
  <si>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</si>
  <si>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</si>
  <si>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</si>
  <si>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</si>
  <si>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</si>
  <si>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</si>
  <si>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</si>
  <si>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</si>
  <si>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</si>
  <si>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</si>
  <si>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</si>
  <si>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</si>
  <si>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</si>
  <si>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</si>
  <si>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</si>
  <si>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</si>
  <si>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</si>
  <si>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</si>
  <si>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</si>
  <si>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</si>
  <si>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</si>
  <si>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</si>
  <si>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</si>
  <si>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</si>
  <si>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</si>
  <si>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</si>
  <si>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</si>
  <si>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</si>
  <si>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</si>
  <si>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</si>
  <si>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</si>
  <si>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</si>
  <si>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</si>
  <si>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</si>
  <si>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</si>
  <si>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</si>
  <si>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</si>
  <si>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</si>
  <si>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</si>
  <si>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</si>
  <si>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</si>
  <si>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</si>
  <si>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</si>
  <si>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</si>
  <si>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</si>
  <si>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</si>
  <si>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</si>
  <si>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</si>
  <si>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</si>
  <si>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</si>
  <si>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</si>
  <si>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</si>
  <si>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</si>
  <si>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</si>
  <si>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</si>
  <si>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</si>
  <si>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</si>
  <si>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</si>
  <si>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</si>
  <si>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</si>
  <si>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</si>
  <si>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</si>
  <si>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</si>
  <si>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</si>
  <si>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</si>
  <si>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S17_PKSUP-PKCUS</t>
  </si>
  <si>
    <t>routeDescription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</si>
  <si>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</si>
  <si>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</si>
  <si>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</si>
  <si>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</si>
  <si>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</si>
  <si>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</si>
  <si>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</si>
  <si>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R-PK-CUS-POC-2311015</t>
  </si>
  <si>
    <t>PKS2311001</t>
  </si>
  <si>
    <t>PKS2311002</t>
  </si>
  <si>
    <t>PKS2311003</t>
  </si>
  <si>
    <t>Account Amount</t>
  </si>
  <si>
    <t>Please set Iteration as in "YELLOW" box only</t>
  </si>
  <si>
    <t>R-PK-CUS-POC-2311005</t>
  </si>
  <si>
    <t>CR-PK-CUS-POC-2311002</t>
  </si>
  <si>
    <t>R-PK-CUS-POC-2311008</t>
  </si>
  <si>
    <t>R-PK-CUS-POC-2311010</t>
  </si>
  <si>
    <t>cs1701-2311001</t>
  </si>
  <si>
    <t>ss1701-2311001</t>
  </si>
  <si>
    <t>o-PK-SUP-POC-231116001</t>
  </si>
  <si>
    <t>o-PK-SUP-POC-231116002</t>
  </si>
  <si>
    <t>o-PK-SUP-POC-231116003</t>
  </si>
  <si>
    <t>43,233</t>
  </si>
  <si>
    <t>02</t>
  </si>
  <si>
    <t>R-PK-CUS-POC-2311018</t>
  </si>
  <si>
    <t>CR-PK-CUS-POC-2311010</t>
  </si>
  <si>
    <t>R-PK-CUS-POC-2311019</t>
  </si>
  <si>
    <t>R-PK-CUS-POC-2311020</t>
  </si>
  <si>
    <t>cs1702-2311001</t>
  </si>
  <si>
    <t>ss1702-2311001</t>
  </si>
  <si>
    <t>R-PK-CUS-POC-2311021</t>
  </si>
  <si>
    <t>o-PK-SUP-POC-231116004</t>
  </si>
  <si>
    <t>o-PK-SUP-POC-231116005</t>
  </si>
  <si>
    <t>o-PK-SUP-POC-231116006</t>
  </si>
  <si>
    <t>PKS2311004</t>
  </si>
  <si>
    <t>PKS2311005</t>
  </si>
  <si>
    <t>PKS2311006</t>
  </si>
  <si>
    <t>86,466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</si>
</sst>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0.000000"/>
    <numFmt numFmtId="169" formatCode="mmm\ d\,\ yyyy"/>
    <numFmt numFmtId="170" formatCode="dd\ mmm\ "/>
    <numFmt numFmtId="171" formatCode="dd\ mmm\ yyyy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7"/>
      <color rgb="FF1F1F1F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5" numFmtId="9"/>
    <xf applyAlignment="0" applyBorder="0" applyFill="0" applyFont="0" applyProtection="0" borderId="0" fillId="0" fontId="5" numFmtId="43"/>
    <xf borderId="0" fillId="0" fontId="7" numFmtId="0"/>
    <xf borderId="0" fillId="0" fontId="3" numFmtId="0"/>
  </cellStyleXfs>
  <cellXfs count="77">
    <xf borderId="0" fillId="0" fontId="0" numFmtId="0" xfId="0"/>
    <xf applyFont="1" borderId="0" fillId="0" fontId="4" numFmtId="0" xfId="0"/>
    <xf applyAlignment="1" borderId="0" fillId="0" fontId="0" numFmtId="0" xfId="0">
      <alignment horizontal="right"/>
    </xf>
    <xf applyAlignment="1" applyBorder="1" applyFont="1" borderId="1" fillId="0" fontId="3" numFmtId="0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ill="1" applyFont="1" borderId="1" fillId="3" fontId="2" numFmtId="0" xfId="0">
      <alignment horizontal="left"/>
    </xf>
    <xf applyAlignment="1" borderId="0" fillId="0" fontId="0" numFmtId="0" xfId="0">
      <alignment horizontal="center"/>
    </xf>
    <xf applyFont="1" applyNumberFormat="1" borderId="0" fillId="0" fontId="0" numFmtId="165" xfId="2"/>
    <xf applyAlignment="1" applyBorder="1" applyFill="1" applyFont="1" borderId="2" fillId="3" fontId="2" numFmtId="0" xfId="0">
      <alignment horizontal="left" wrapText="1"/>
    </xf>
    <xf applyNumberFormat="1" borderId="0" fillId="0" fontId="0" numFmtId="166" xfId="0"/>
    <xf applyAlignment="1" applyNumberFormat="1" borderId="0" fillId="0" fontId="0" numFmtId="166" xfId="0">
      <alignment horizontal="right"/>
    </xf>
    <xf applyFill="1" borderId="0" fillId="4" fontId="0" numFmtId="0" xfId="0"/>
    <xf applyFont="1" borderId="0" fillId="0" fontId="8" numFmtId="0" xfId="0"/>
    <xf borderId="0" fillId="0" fontId="0" numFmtId="0" quotePrefix="1" xfId="0"/>
    <xf applyBorder="1" applyFill="1" borderId="1" fillId="6" fontId="0" numFmtId="0" xfId="0"/>
    <xf applyBorder="1" applyNumberFormat="1" borderId="1" fillId="0" fontId="0" numFmtId="49" xfId="0"/>
    <xf applyFont="1" borderId="0" fillId="0" fontId="12" numFmtId="0" xfId="0"/>
    <xf applyFont="1" borderId="0" fillId="0" fontId="13" numFmtId="0" xfId="0"/>
    <xf applyFont="1" borderId="0" fillId="0" fontId="11" numFmtId="0" xfId="0"/>
    <xf applyBorder="1" applyFill="1" applyFont="1" borderId="1" fillId="7" fontId="1" numFmtId="0" xfId="0"/>
    <xf applyBorder="1" applyFill="1" borderId="1" fillId="5" fontId="0" numFmtId="0" xfId="0"/>
    <xf applyBorder="1" applyFont="1" borderId="1" fillId="0" fontId="1" numFmtId="0" xfId="0"/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9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applyNumberFormat="1" borderId="1" fillId="0" fontId="2" numFmtId="164" xfId="1">
      <alignment horizontal="left" vertical="center"/>
    </xf>
    <xf applyAlignment="1" applyBorder="1" applyFont="1" applyNumberFormat="1" borderId="1" fillId="0" fontId="2" numFmtId="1" xfId="0">
      <alignment horizontal="right" vertical="center"/>
    </xf>
    <xf applyAlignment="1" applyBorder="1" applyFont="1" borderId="1" fillId="0" fontId="2" numFmtId="0" xfId="0">
      <alignment horizontal="right" vertical="center"/>
    </xf>
    <xf applyAlignment="1" applyBorder="1" applyFont="1" applyNumberFormat="1" borderId="1" fillId="0" fontId="2" numFmtId="165" xfId="2">
      <alignment horizontal="right" vertical="center"/>
    </xf>
    <xf applyAlignment="1" applyBorder="1" applyFont="1" applyNumberFormat="1" borderId="1" fillId="0" fontId="4" numFmtId="164" xfId="1">
      <alignment horizontal="left"/>
    </xf>
    <xf applyBorder="1" applyFont="1" borderId="1" fillId="0" fontId="4" numFmtId="0" xfId="0"/>
    <xf applyBorder="1" applyFont="1" applyNumberFormat="1" borderId="1" fillId="0" fontId="4" numFmtId="1" xfId="0"/>
    <xf applyAlignment="1" applyBorder="1" applyFont="1" borderId="1" fillId="0" fontId="4" numFmtId="0" xfId="0">
      <alignment horizontal="center"/>
    </xf>
    <xf applyAlignment="1" applyBorder="1" applyFill="1" applyFont="1" borderId="1" fillId="8" fontId="2" numFmtId="0" xfId="0">
      <alignment horizontal="center" vertical="center"/>
    </xf>
    <xf applyAlignment="1" applyBorder="1" borderId="1" fillId="0" fontId="0" numFmtId="0" xfId="0">
      <alignment horizontal="right"/>
    </xf>
    <xf applyBorder="1" applyFill="1" borderId="1" fillId="8" fontId="0" numFmtId="0" xfId="0"/>
    <xf applyAlignment="1" applyBorder="1" applyFill="1" borderId="1" fillId="8" fontId="0" numFmtId="0" xfId="0">
      <alignment horizontal="right"/>
    </xf>
    <xf applyBorder="1" applyFont="1" borderId="1" fillId="0" fontId="0" numFmtId="9" xfId="1"/>
    <xf applyBorder="1" applyNumberFormat="1" borderId="1" fillId="0" fontId="0" numFmtId="169" xfId="0"/>
    <xf applyBorder="1" applyNumberFormat="1" borderId="1" fillId="0" fontId="0" numFmtId="168" xfId="0"/>
    <xf applyBorder="1" applyFill="1" borderId="1" fillId="2" fontId="0" numFmtId="0" xfId="0"/>
    <xf applyAlignment="1" applyBorder="1" applyFill="1" borderId="1" fillId="9" fontId="0" numFmtId="0" xfId="0">
      <alignment horizontal="left" vertical="center"/>
    </xf>
    <xf applyAlignment="1" applyBorder="1" borderId="1" fillId="0" fontId="0" numFmtId="0" xfId="0">
      <alignment horizontal="left" vertical="center"/>
    </xf>
    <xf applyAlignment="1" applyBorder="1" borderId="1" fillId="0" fontId="0" numFmtId="0" xfId="0">
      <alignment horizontal="left"/>
    </xf>
    <xf applyAlignment="1" applyBorder="1" applyNumberFormat="1" borderId="1" fillId="0" fontId="0" numFmtId="1" xfId="0">
      <alignment horizontal="left" vertical="center"/>
    </xf>
    <xf applyBorder="1" applyNumberFormat="1" borderId="1" fillId="0" fontId="0" numFmtId="9" xfId="0"/>
    <xf applyBorder="1" applyFill="1" borderId="1" fillId="9" fontId="0" numFmtId="0" xfId="0"/>
    <xf applyBorder="1" applyFont="1" applyNumberFormat="1" borderId="1" fillId="0" fontId="10" numFmtId="15" xfId="0"/>
    <xf applyAlignment="1" applyBorder="1" borderId="1" fillId="0" fontId="0" numFmtId="0" xfId="0">
      <alignment wrapText="1"/>
    </xf>
    <xf applyBorder="1" applyFont="1" applyNumberFormat="1" borderId="1" fillId="0" fontId="0" numFmtId="167" xfId="2"/>
    <xf applyBorder="1" applyNumberFormat="1" borderId="1" fillId="0" fontId="0" numFmtId="1" xfId="0"/>
    <xf applyBorder="1" applyNumberFormat="1" borderId="1" fillId="0" fontId="0" numFmtId="15" xfId="0"/>
    <xf applyBorder="1" applyNumberFormat="1" borderId="1" fillId="0" fontId="0" numFmtId="3" xfId="0"/>
    <xf applyAlignment="1" applyBorder="1" borderId="1" fillId="0" fontId="0" numFmtId="0" xfId="0">
      <alignment horizontal="center" wrapText="1"/>
    </xf>
    <xf applyAlignment="1" applyBorder="1" applyNumberFormat="1" borderId="1" fillId="0" fontId="0" numFmtId="166" xfId="0">
      <alignment horizontal="center"/>
    </xf>
    <xf applyBorder="1" applyFont="1" applyNumberFormat="1" borderId="1" fillId="0" fontId="0" numFmtId="165" xfId="2"/>
    <xf applyAlignment="1" applyBorder="1" borderId="1" fillId="0" fontId="0" numFmtId="0" xfId="0">
      <alignment horizontal="center"/>
    </xf>
    <xf applyBorder="1" applyFont="1" applyNumberFormat="1" borderId="1" fillId="0" fontId="0" numFmtId="1" xfId="2"/>
    <xf applyBorder="1" applyFont="1" applyNumberFormat="1" borderId="1" fillId="0" fontId="0" numFmtId="37" xfId="2"/>
    <xf applyBorder="1" applyNumberFormat="1" borderId="1" fillId="0" fontId="0" numFmtId="167" xfId="0"/>
    <xf applyAlignment="1" applyBorder="1" applyFont="1" borderId="1" fillId="0" fontId="4" numFmtId="0" xfId="0">
      <alignment horizontal="center" vertical="top" wrapText="1"/>
    </xf>
    <xf applyFont="1" borderId="0" fillId="0" fontId="14" numFmtId="0" xfId="0"/>
    <xf applyAlignment="1" applyBorder="1" applyNumberFormat="1" borderId="1" fillId="0" fontId="0" numFmtId="1" xfId="0">
      <alignment horizontal="center"/>
    </xf>
    <xf applyAlignment="1" applyBorder="1" applyNumberFormat="1" borderId="1" fillId="0" fontId="0" numFmtId="170" xfId="0">
      <alignment horizontal="center"/>
    </xf>
    <xf applyBorder="1" applyFill="1" applyFont="1" borderId="1" fillId="2" fontId="9" numFmtId="0" xfId="0"/>
    <xf applyAlignment="1" applyBorder="1" applyFill="1" borderId="1" fillId="9" fontId="0" numFmtId="0" xfId="0">
      <alignment horizontal="center"/>
    </xf>
    <xf applyAlignment="1" applyFill="1" borderId="0" fillId="8" fontId="0" numFmtId="0" xfId="0">
      <alignment horizontal="center"/>
    </xf>
    <xf applyFill="1" borderId="0" fillId="2" fontId="0" numFmtId="0" xfId="0"/>
    <xf applyAlignment="1" applyBorder="1" applyFill="1" borderId="1" fillId="8" fontId="0" numFmtId="0" xfId="0">
      <alignment horizontal="center"/>
    </xf>
    <xf applyAlignment="1" applyBorder="1" applyNumberFormat="1" borderId="1" fillId="0" fontId="0" numFmtId="166" xfId="0">
      <alignment horizontal="right"/>
    </xf>
    <xf applyBorder="1" applyNumberFormat="1" borderId="1" fillId="0" fontId="0" numFmtId="166" xfId="0"/>
    <xf applyAlignment="1" applyBorder="1" applyNumberFormat="1" borderId="1" fillId="0" fontId="0" numFmtId="171" xfId="0">
      <alignment horizontal="right"/>
    </xf>
    <xf applyBorder="1" applyNumberFormat="1" borderId="1" fillId="0" fontId="0" numFmtId="171" xfId="0"/>
    <xf applyAlignment="1" applyBorder="1" applyFont="1" borderId="1" fillId="0" fontId="1" numFmtId="0" xfId="0">
      <alignment wrapText="1"/>
    </xf>
    <xf applyBorder="1" applyFill="1" applyFont="1" borderId="1" fillId="5" fontId="1" numFmtId="0" xfId="0"/>
    <xf applyBorder="1" applyFill="1" borderId="1" fillId="4" fontId="0" numFmtId="0" xfId="0"/>
  </cellXfs>
  <cellStyles count="5">
    <cellStyle builtinId="3" name="Comma" xfId="2"/>
    <cellStyle builtinId="0" name="Normal" xfId="0"/>
    <cellStyle name="Normal 4" xfId="4" xr:uid="{6AC67C4D-7067-4C0A-A103-9600AB310598}"/>
    <cellStyle name="Normal 6 2" xfId="3" xr:uid="{C192ED1A-D084-4E48-A012-E104EE76E27F}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externalLinks/externalLink1.xml" Type="http://schemas.openxmlformats.org/officeDocument/2006/relationships/externalLink"/><Relationship Id="rId68" Target="theme/theme1.xml" Type="http://schemas.openxmlformats.org/officeDocument/2006/relationships/theme"/><Relationship Id="rId69" Target="styles.xml" Type="http://schemas.openxmlformats.org/officeDocument/2006/relationships/styles"/><Relationship Id="rId7" Target="worksheets/sheet7.xml" Type="http://schemas.openxmlformats.org/officeDocument/2006/relationships/worksheet"/><Relationship Id="rId70" Target="sharedStrings.xml" Type="http://schemas.openxmlformats.org/officeDocument/2006/relationships/sharedStrings"/><Relationship Id="rId71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Katalon_Downloads/Contract%20Parts.20231002221728.xlsx" TargetMode="External" Type="http://schemas.openxmlformats.org/officeDocument/2006/relationships/externalLinkPath"/><Relationship Id="rId2" Target="file:///C:/Katalon_Downloads/Contract%20Parts.20231002221728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I3"/>
  <sheetViews>
    <sheetView tabSelected="1" workbookViewId="0">
      <selection activeCell="C6" sqref="C6"/>
    </sheetView>
  </sheetViews>
  <sheetFormatPr defaultRowHeight="14.4" x14ac:dyDescent="0.3"/>
  <cols>
    <col min="1" max="1" customWidth="true" width="21.77734375" collapsed="true"/>
    <col min="3" max="3" customWidth="true" width="8.88671875" collapsed="true"/>
  </cols>
  <sheetData>
    <row r="1" spans="1:8" x14ac:dyDescent="0.3">
      <c r="A1" s="15" t="s">
        <v>339</v>
      </c>
      <c r="C1" s="17" t="s">
        <v>354</v>
      </c>
      <c r="D1" s="18"/>
      <c r="E1" s="18"/>
      <c r="F1" s="19"/>
      <c r="G1" s="19"/>
      <c r="H1" s="19"/>
    </row>
    <row r="2" spans="1:8" x14ac:dyDescent="0.3">
      <c r="A2" s="16" t="s">
        <v>365</v>
      </c>
      <c r="C2" s="13"/>
      <c r="D2" s="13"/>
    </row>
    <row r="3" spans="1:8" x14ac:dyDescent="0.3">
      <c r="C3" s="13"/>
      <c r="D3" s="13"/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H5"/>
  <sheetViews>
    <sheetView workbookViewId="0">
      <selection activeCell="F17" sqref="F17"/>
    </sheetView>
  </sheetViews>
  <sheetFormatPr defaultRowHeight="14.4" x14ac:dyDescent="0.3"/>
  <cols>
    <col min="1" max="1" customWidth="true" width="32.109375" collapsed="true"/>
    <col min="2" max="2" customWidth="true" width="32.88671875" collapsed="true"/>
    <col min="3" max="3" customWidth="true" width="13.6640625" collapsed="true"/>
    <col min="4" max="4" customWidth="true" width="44.77734375" collapsed="true"/>
    <col min="5" max="5" customWidth="true" width="15.88671875" collapsed="true"/>
    <col min="6" max="6" customWidth="true" width="15.5546875" collapsed="true"/>
    <col min="7" max="7" customWidth="true" width="22.0" collapsed="true"/>
  </cols>
  <sheetData>
    <row r="1" spans="1:7" x14ac:dyDescent="0.3">
      <c r="A1" s="5" t="s">
        <v>124</v>
      </c>
      <c r="B1" s="5" t="s">
        <v>129</v>
      </c>
      <c r="C1" s="5" t="s">
        <v>125</v>
      </c>
      <c r="D1" s="36" t="s">
        <v>126</v>
      </c>
      <c r="E1" s="5" t="s">
        <v>127</v>
      </c>
      <c r="F1" s="5" t="s">
        <v>128</v>
      </c>
      <c r="G1" s="36" t="s">
        <v>130</v>
      </c>
    </row>
    <row r="2" spans="1:7" x14ac:dyDescent="0.3">
      <c r="A2" s="5" t="s">
        <v>80</v>
      </c>
      <c r="B2" s="5" t="s">
        <v>79</v>
      </c>
      <c r="C2" s="5" t="s">
        <v>72</v>
      </c>
      <c r="D2" s="5" t="str">
        <f>'TC2- Contract Parts Info'!D2</f>
        <v>PKSUPTOPKCUS17001-s1702-002</v>
      </c>
      <c r="E2" s="5" t="s">
        <v>100</v>
      </c>
      <c r="F2" s="5" t="s">
        <v>72</v>
      </c>
      <c r="G2" s="5" t="str">
        <f>"S17_PKSUP-PKCUS" &amp; AutoIncrement!A2</f>
        <v>S17_PKSUP-PKCUS02</v>
      </c>
    </row>
    <row r="3" spans="1:7" x14ac:dyDescent="0.3">
      <c r="A3" s="5" t="s">
        <v>83</v>
      </c>
      <c r="B3" s="5" t="s">
        <v>82</v>
      </c>
      <c r="C3" s="5" t="s">
        <v>72</v>
      </c>
      <c r="D3" s="5" t="str">
        <f>'TC2- Contract Parts Info'!D3</f>
        <v>PKSUPTOPKCUS17001-s1702-002</v>
      </c>
      <c r="E3" s="5" t="s">
        <v>100</v>
      </c>
      <c r="F3" s="5" t="s">
        <v>72</v>
      </c>
      <c r="G3" s="5" t="str">
        <f>"S17_PKSUP-PKCUS" &amp; AutoIncrement!A2</f>
        <v>S17_PKSUP-PKCUS02</v>
      </c>
    </row>
    <row r="4" spans="1:7" x14ac:dyDescent="0.3">
      <c r="A4" s="5" t="s">
        <v>85</v>
      </c>
      <c r="B4" s="5" t="s">
        <v>84</v>
      </c>
      <c r="C4" s="5" t="s">
        <v>72</v>
      </c>
      <c r="D4" s="5" t="str">
        <f>'TC2- Contract Parts Info'!D4</f>
        <v>PKSUPTOPKCUS17001-s1702-002</v>
      </c>
      <c r="E4" s="5" t="s">
        <v>100</v>
      </c>
      <c r="F4" s="5" t="s">
        <v>72</v>
      </c>
      <c r="G4" s="5" t="str">
        <f>"S17_PKSUP-PKCUS" &amp; AutoIncrement!A2</f>
        <v>S17_PKSUP-PKCUS02</v>
      </c>
    </row>
    <row r="5" spans="1:7" x14ac:dyDescent="0.3">
      <c r="A5" s="5" t="s">
        <v>87</v>
      </c>
      <c r="B5" s="5" t="s">
        <v>86</v>
      </c>
      <c r="C5" s="5" t="s">
        <v>72</v>
      </c>
      <c r="D5" s="5" t="str">
        <f>'TC2- Contract Parts Info'!D5</f>
        <v>PKSUPTOPKCUS17001-s1702-002</v>
      </c>
      <c r="E5" s="5" t="s">
        <v>100</v>
      </c>
      <c r="F5" s="5" t="s">
        <v>72</v>
      </c>
      <c r="G5" s="5" t="str">
        <f>"S17_PKSUP-PKCUS" &amp; AutoIncrement!A2</f>
        <v>S17_PKSUP-PKCUS02</v>
      </c>
    </row>
  </sheetData>
  <phoneticPr fontId="6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C12" sqref="C12"/>
    </sheetView>
  </sheetViews>
  <sheetFormatPr defaultRowHeight="14.4" x14ac:dyDescent="0.3"/>
  <cols>
    <col min="1" max="1" customWidth="true" width="23.5546875" collapsed="true"/>
    <col min="2" max="2" customWidth="true" width="19.21875" collapsed="true"/>
  </cols>
  <sheetData>
    <row r="1" spans="1:1" x14ac:dyDescent="0.3">
      <c r="A1" s="41" t="s">
        <v>327</v>
      </c>
    </row>
    <row r="2" spans="1:1" x14ac:dyDescent="0.3">
      <c r="A2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Q2"/>
  <sheetViews>
    <sheetView workbookViewId="0">
      <selection activeCell="A8" sqref="A8"/>
    </sheetView>
  </sheetViews>
  <sheetFormatPr defaultRowHeight="14.4" x14ac:dyDescent="0.3"/>
  <cols>
    <col min="1" max="1" customWidth="true" width="30.77734375" collapsed="true"/>
    <col min="2" max="2" customWidth="true" width="24.44140625" collapsed="true"/>
    <col min="3" max="3" customWidth="true" width="33.6640625" collapsed="true"/>
    <col min="4" max="16" customWidth="true" width="24.44140625" collapsed="true"/>
  </cols>
  <sheetData>
    <row r="1" spans="1:16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</row>
    <row r="2" spans="1:16" x14ac:dyDescent="0.3">
      <c r="A2" s="6" t="s">
        <v>45</v>
      </c>
      <c r="B2" s="6" t="s">
        <v>90</v>
      </c>
      <c r="C2" s="6" t="s">
        <v>38</v>
      </c>
      <c r="D2" s="6" t="s">
        <v>38</v>
      </c>
      <c r="E2" s="6" t="s">
        <v>40</v>
      </c>
      <c r="F2" s="6" t="s">
        <v>41</v>
      </c>
      <c r="G2" s="6" t="s">
        <v>43</v>
      </c>
      <c r="H2" s="6" t="s">
        <v>44</v>
      </c>
      <c r="I2" s="6"/>
      <c r="J2" s="6"/>
      <c r="K2" s="3">
        <v>20</v>
      </c>
      <c r="L2" s="3">
        <v>10</v>
      </c>
      <c r="M2" s="3">
        <v>1</v>
      </c>
      <c r="N2" s="3">
        <v>1</v>
      </c>
      <c r="O2" s="3">
        <v>1</v>
      </c>
      <c r="P2" s="4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B2"/>
  <sheetViews>
    <sheetView workbookViewId="0">
      <selection activeCell="B27" sqref="B27"/>
    </sheetView>
  </sheetViews>
  <sheetFormatPr defaultRowHeight="14.4" x14ac:dyDescent="0.3"/>
  <cols>
    <col min="1" max="1" customWidth="true" width="22.5546875" collapsed="true"/>
  </cols>
  <sheetData>
    <row r="1" spans="1:1" x14ac:dyDescent="0.3">
      <c r="A1" s="41" t="s">
        <v>75</v>
      </c>
    </row>
    <row r="2" spans="1:1" x14ac:dyDescent="0.3">
      <c r="A2" t="s">
        <v>368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G2"/>
  <sheetViews>
    <sheetView workbookViewId="0">
      <selection activeCell="F14" sqref="F14"/>
    </sheetView>
  </sheetViews>
  <sheetFormatPr defaultRowHeight="14.4" x14ac:dyDescent="0.3"/>
  <cols>
    <col min="1" max="1" customWidth="true" width="34.6640625" collapsed="true"/>
    <col min="6" max="6" customWidth="true" width="15.88671875" collapsed="true"/>
  </cols>
  <sheetData>
    <row r="1" spans="1:6" x14ac:dyDescent="0.3">
      <c r="A1" s="42" t="s">
        <v>92</v>
      </c>
      <c r="B1" s="43" t="s">
        <v>93</v>
      </c>
      <c r="C1" s="43" t="s">
        <v>94</v>
      </c>
      <c r="D1" s="43" t="s">
        <v>77</v>
      </c>
      <c r="E1" s="43" t="s">
        <v>132</v>
      </c>
      <c r="F1" s="44" t="s">
        <v>133</v>
      </c>
    </row>
    <row r="2" spans="1:6" x14ac:dyDescent="0.3">
      <c r="A2" s="43" t="str">
        <f>'TC2- ReceivedRequestAddNewPart'!$B$2</f>
        <v>PKSUPTOPKCUS17001-s1702-002</v>
      </c>
      <c r="B2" s="45">
        <v>1</v>
      </c>
      <c r="C2" s="45">
        <v>1</v>
      </c>
      <c r="D2" s="43" t="s">
        <v>81</v>
      </c>
      <c r="E2" s="43">
        <v>101</v>
      </c>
      <c r="F2" s="44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D6"/>
  <sheetViews>
    <sheetView workbookViewId="0">
      <selection activeCell="C27" sqref="C27"/>
    </sheetView>
  </sheetViews>
  <sheetFormatPr defaultRowHeight="14.4" x14ac:dyDescent="0.3"/>
  <cols>
    <col min="1" max="1" customWidth="true" width="24.88671875" collapsed="true"/>
    <col min="2" max="3" customWidth="true" width="31.5546875" collapsed="true"/>
    <col min="4" max="8" customWidth="true" width="31.88671875" collapsed="true"/>
    <col min="9" max="12" customWidth="true" width="18.88671875" collapsed="true"/>
    <col min="13" max="17" customWidth="true" width="14.77734375" collapsed="true"/>
    <col min="20" max="22" customWidth="true" width="18.33203125" collapsed="true"/>
    <col min="29" max="29" customWidth="true" width="25.21875" collapsed="true"/>
  </cols>
  <sheetData>
    <row r="1" spans="1:29" x14ac:dyDescent="0.3">
      <c r="A1" s="5" t="s">
        <v>129</v>
      </c>
      <c r="B1" s="5" t="s">
        <v>124</v>
      </c>
      <c r="C1" s="5" t="s">
        <v>98</v>
      </c>
      <c r="D1" s="5" t="s">
        <v>303</v>
      </c>
      <c r="E1" s="5" t="s">
        <v>11</v>
      </c>
      <c r="F1" s="5" t="s">
        <v>48</v>
      </c>
      <c r="G1" s="5" t="s">
        <v>93</v>
      </c>
      <c r="H1" s="5" t="s">
        <v>304</v>
      </c>
      <c r="I1" s="5" t="s">
        <v>305</v>
      </c>
      <c r="J1" s="5" t="s">
        <v>306</v>
      </c>
      <c r="K1" s="5" t="s">
        <v>328</v>
      </c>
      <c r="L1" s="5" t="s">
        <v>308</v>
      </c>
      <c r="M1" s="5" t="s">
        <v>309</v>
      </c>
      <c r="N1" s="5" t="s">
        <v>310</v>
      </c>
      <c r="O1" s="5" t="s">
        <v>311</v>
      </c>
      <c r="P1" s="5" t="s">
        <v>312</v>
      </c>
      <c r="Q1" s="5" t="s">
        <v>313</v>
      </c>
      <c r="R1" s="5" t="s">
        <v>19</v>
      </c>
      <c r="S1" s="5" t="s">
        <v>20</v>
      </c>
      <c r="T1" s="5" t="s">
        <v>314</v>
      </c>
      <c r="U1" s="5" t="s">
        <v>95</v>
      </c>
      <c r="V1" s="5" t="s">
        <v>76</v>
      </c>
      <c r="W1" s="5" t="s">
        <v>21</v>
      </c>
      <c r="X1" s="5" t="s">
        <v>315</v>
      </c>
      <c r="Y1" s="5" t="s">
        <v>316</v>
      </c>
      <c r="Z1" s="5" t="s">
        <v>317</v>
      </c>
      <c r="AA1" s="5" t="s">
        <v>22</v>
      </c>
      <c r="AB1" s="5" t="s">
        <v>23</v>
      </c>
      <c r="AC1" s="5" t="s">
        <v>133</v>
      </c>
    </row>
    <row r="2" spans="1:29" x14ac:dyDescent="0.3">
      <c r="A2" s="5" t="s">
        <v>79</v>
      </c>
      <c r="B2" s="5" t="s">
        <v>80</v>
      </c>
      <c r="C2" s="5" t="s">
        <v>79</v>
      </c>
      <c r="D2" s="5" t="s">
        <v>25</v>
      </c>
      <c r="E2" s="5" t="s">
        <v>79</v>
      </c>
      <c r="F2" s="5" t="s">
        <v>68</v>
      </c>
      <c r="G2" s="46">
        <v>0.5</v>
      </c>
      <c r="H2" s="46">
        <v>1</v>
      </c>
      <c r="I2" s="5">
        <v>8</v>
      </c>
      <c r="J2" s="5" t="str">
        <f ca="1">TEXT(TODAY(), "mmm d, yyyy")</f>
        <v>Nov 16, 2023</v>
      </c>
      <c r="K2" s="5"/>
      <c r="L2" s="5"/>
      <c r="M2" s="5"/>
      <c r="N2" s="5"/>
      <c r="O2" s="5"/>
      <c r="P2" s="5"/>
      <c r="Q2" s="5"/>
      <c r="R2" s="5">
        <v>10</v>
      </c>
      <c r="S2" s="5">
        <v>10</v>
      </c>
      <c r="T2" s="5" t="s">
        <v>28</v>
      </c>
      <c r="U2" s="5" t="s">
        <v>78</v>
      </c>
      <c r="V2" s="40">
        <v>0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1</v>
      </c>
      <c r="AC2" s="5">
        <v>4</v>
      </c>
    </row>
    <row r="3" spans="1:29" x14ac:dyDescent="0.3">
      <c r="A3" s="5" t="s">
        <v>82</v>
      </c>
      <c r="B3" s="5" t="s">
        <v>83</v>
      </c>
      <c r="C3" s="5" t="s">
        <v>82</v>
      </c>
      <c r="D3" s="5" t="s">
        <v>30</v>
      </c>
      <c r="E3" s="5" t="s">
        <v>82</v>
      </c>
      <c r="F3" s="5" t="s">
        <v>68</v>
      </c>
      <c r="G3" s="46">
        <v>0.5</v>
      </c>
      <c r="H3" s="46">
        <v>1</v>
      </c>
      <c r="I3" s="5">
        <v>8</v>
      </c>
      <c r="J3" s="5" t="str">
        <f ca="1" ref="J3:J6" si="0" t="shared">TEXT(TODAY(), "mmm d, yyyy")</f>
        <v>Nov 16, 2023</v>
      </c>
      <c r="K3" s="5"/>
      <c r="L3" s="5"/>
      <c r="M3" s="5"/>
      <c r="N3" s="5"/>
      <c r="O3" s="5"/>
      <c r="P3" s="5"/>
      <c r="Q3" s="5"/>
      <c r="R3" s="5">
        <v>10</v>
      </c>
      <c r="S3" s="5">
        <v>10</v>
      </c>
      <c r="T3" s="5" t="s">
        <v>28</v>
      </c>
      <c r="U3" s="5" t="s">
        <v>78</v>
      </c>
      <c r="V3" s="40">
        <v>0</v>
      </c>
      <c r="W3" s="5">
        <v>1</v>
      </c>
      <c r="X3" s="5">
        <v>0</v>
      </c>
      <c r="Y3" s="5">
        <v>0</v>
      </c>
      <c r="Z3" s="5">
        <v>0</v>
      </c>
      <c r="AA3" s="5">
        <v>1</v>
      </c>
      <c r="AB3" s="5">
        <v>1</v>
      </c>
      <c r="AC3" s="5">
        <v>4</v>
      </c>
    </row>
    <row r="4" spans="1:29" x14ac:dyDescent="0.3">
      <c r="A4" s="5" t="s">
        <v>84</v>
      </c>
      <c r="B4" s="5" t="s">
        <v>85</v>
      </c>
      <c r="C4" s="5" t="s">
        <v>84</v>
      </c>
      <c r="D4" s="5" t="s">
        <v>34</v>
      </c>
      <c r="E4" s="5" t="s">
        <v>84</v>
      </c>
      <c r="F4" s="5" t="s">
        <v>68</v>
      </c>
      <c r="G4" s="46">
        <v>0.5</v>
      </c>
      <c r="H4" s="46">
        <v>1</v>
      </c>
      <c r="I4" s="5">
        <v>10</v>
      </c>
      <c r="J4" s="5" t="str">
        <f ca="1" si="0" t="shared"/>
        <v>Nov 16, 2023</v>
      </c>
      <c r="K4" s="5"/>
      <c r="L4" s="5"/>
      <c r="M4" s="5"/>
      <c r="N4" s="5"/>
      <c r="O4" s="5"/>
      <c r="P4" s="5"/>
      <c r="Q4" s="5"/>
      <c r="R4" s="5">
        <v>10</v>
      </c>
      <c r="S4" s="5">
        <v>10</v>
      </c>
      <c r="T4" s="5" t="s">
        <v>37</v>
      </c>
      <c r="U4" s="5" t="s">
        <v>37</v>
      </c>
      <c r="V4" s="40">
        <v>1</v>
      </c>
      <c r="W4" s="5">
        <v>2</v>
      </c>
      <c r="X4" s="5">
        <v>0</v>
      </c>
      <c r="Y4" s="5">
        <v>0</v>
      </c>
      <c r="Z4" s="5">
        <v>0</v>
      </c>
      <c r="AA4" s="5">
        <v>2</v>
      </c>
      <c r="AB4" s="5">
        <v>2</v>
      </c>
      <c r="AC4" s="5">
        <v>6</v>
      </c>
    </row>
    <row r="5" spans="1:29" x14ac:dyDescent="0.3">
      <c r="A5" s="5" t="s">
        <v>86</v>
      </c>
      <c r="B5" s="5" t="s">
        <v>87</v>
      </c>
      <c r="C5" s="5" t="s">
        <v>86</v>
      </c>
      <c r="D5" s="5" t="s">
        <v>38</v>
      </c>
      <c r="E5" s="5" t="s">
        <v>86</v>
      </c>
      <c r="F5" s="5" t="s">
        <v>68</v>
      </c>
      <c r="G5" s="46">
        <v>0.5</v>
      </c>
      <c r="H5" s="46">
        <v>1</v>
      </c>
      <c r="I5" s="5">
        <v>10</v>
      </c>
      <c r="J5" s="5" t="str">
        <f ca="1" si="0" t="shared"/>
        <v>Nov 16, 2023</v>
      </c>
      <c r="K5" s="5"/>
      <c r="L5" s="5"/>
      <c r="M5" s="5"/>
      <c r="N5" s="5"/>
      <c r="O5" s="5"/>
      <c r="P5" s="5"/>
      <c r="Q5" s="5"/>
      <c r="R5" s="5">
        <v>10</v>
      </c>
      <c r="S5" s="5">
        <v>10</v>
      </c>
      <c r="T5" s="5" t="s">
        <v>42</v>
      </c>
      <c r="U5" s="5" t="s">
        <v>88</v>
      </c>
      <c r="V5" s="40">
        <v>1</v>
      </c>
      <c r="W5" s="5">
        <v>2</v>
      </c>
      <c r="X5" s="5">
        <v>0</v>
      </c>
      <c r="Y5" s="5">
        <v>0</v>
      </c>
      <c r="Z5" s="5">
        <v>0</v>
      </c>
      <c r="AA5" s="5">
        <v>2</v>
      </c>
      <c r="AB5" s="5">
        <v>2</v>
      </c>
      <c r="AC5" s="5">
        <v>6</v>
      </c>
    </row>
    <row r="6" spans="1:29" x14ac:dyDescent="0.3">
      <c r="A6" s="5" t="s">
        <v>89</v>
      </c>
      <c r="B6" s="5" t="s">
        <v>90</v>
      </c>
      <c r="C6" s="5" t="s">
        <v>89</v>
      </c>
      <c r="D6" s="5" t="s">
        <v>45</v>
      </c>
      <c r="E6" s="5" t="s">
        <v>89</v>
      </c>
      <c r="F6" s="5" t="s">
        <v>68</v>
      </c>
      <c r="G6" s="46">
        <v>1</v>
      </c>
      <c r="H6" s="46">
        <v>1</v>
      </c>
      <c r="I6" s="5">
        <v>101</v>
      </c>
      <c r="J6" s="5" t="str">
        <f ca="1" si="0" t="shared"/>
        <v>Nov 16, 2023</v>
      </c>
      <c r="K6" s="5"/>
      <c r="L6" s="5"/>
      <c r="M6" s="5"/>
      <c r="N6" s="5"/>
      <c r="O6" s="5"/>
      <c r="P6" s="5"/>
      <c r="Q6" s="5"/>
      <c r="R6" s="5">
        <v>10</v>
      </c>
      <c r="S6" s="5">
        <v>10</v>
      </c>
      <c r="T6" s="5" t="s">
        <v>43</v>
      </c>
      <c r="U6" s="5" t="s">
        <v>43</v>
      </c>
      <c r="V6" s="40">
        <v>1</v>
      </c>
      <c r="W6" s="5">
        <v>1</v>
      </c>
      <c r="X6" s="5">
        <v>0</v>
      </c>
      <c r="Y6" s="5">
        <v>0</v>
      </c>
      <c r="Z6" s="5">
        <v>0</v>
      </c>
      <c r="AA6" s="5">
        <v>1</v>
      </c>
      <c r="AB6" s="5">
        <v>1</v>
      </c>
      <c r="AC6" s="5">
        <v>1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H6"/>
  <sheetViews>
    <sheetView topLeftCell="C1" workbookViewId="0">
      <selection activeCell="D27" sqref="D27"/>
    </sheetView>
  </sheetViews>
  <sheetFormatPr defaultRowHeight="14.4" x14ac:dyDescent="0.3"/>
  <cols>
    <col min="1" max="3" customWidth="true" width="33.21875" collapsed="true"/>
    <col min="4" max="4" customWidth="true" width="44.33203125" collapsed="true"/>
    <col min="5" max="7" customWidth="true" width="33.21875" collapsed="true"/>
  </cols>
  <sheetData>
    <row r="1" spans="1:7" x14ac:dyDescent="0.3">
      <c r="A1" s="5" t="s">
        <v>124</v>
      </c>
      <c r="B1" s="5" t="s">
        <v>129</v>
      </c>
      <c r="C1" s="5" t="s">
        <v>125</v>
      </c>
      <c r="D1" s="47" t="s">
        <v>126</v>
      </c>
      <c r="E1" s="5" t="s">
        <v>127</v>
      </c>
      <c r="F1" s="5" t="s">
        <v>128</v>
      </c>
      <c r="G1" s="5" t="s">
        <v>130</v>
      </c>
    </row>
    <row r="2" spans="1:7" x14ac:dyDescent="0.3">
      <c r="A2" s="5" t="s">
        <v>80</v>
      </c>
      <c r="B2" s="5" t="s">
        <v>79</v>
      </c>
      <c r="C2" s="5" t="s">
        <v>72</v>
      </c>
      <c r="D2" s="5" t="str">
        <f>'TC2- ReceivedRequestAddNewPart'!$B$2</f>
        <v>PKSUPTOPKCUS17001-s1702-002</v>
      </c>
      <c r="E2" s="5" t="s">
        <v>100</v>
      </c>
      <c r="F2" s="5" t="s">
        <v>72</v>
      </c>
      <c r="G2" s="5" t="str">
        <f>"S17_PKSUP-PKCUS" &amp; AutoIncrement!A2</f>
        <v>S17_PKSUP-PKCUS02</v>
      </c>
    </row>
    <row r="3" spans="1:7" x14ac:dyDescent="0.3">
      <c r="A3" s="5" t="s">
        <v>83</v>
      </c>
      <c r="B3" s="5" t="s">
        <v>82</v>
      </c>
      <c r="C3" s="5" t="s">
        <v>72</v>
      </c>
      <c r="D3" s="5" t="str">
        <f>'TC2- ReceivedRequestAddNewPart'!$B$2</f>
        <v>PKSUPTOPKCUS17001-s1702-002</v>
      </c>
      <c r="E3" s="5" t="s">
        <v>100</v>
      </c>
      <c r="F3" s="5" t="s">
        <v>72</v>
      </c>
      <c r="G3" s="5" t="str">
        <f>"S17_PKSUP-PKCUS" &amp; AutoIncrement!A2</f>
        <v>S17_PKSUP-PKCUS02</v>
      </c>
    </row>
    <row r="4" spans="1:7" x14ac:dyDescent="0.3">
      <c r="A4" s="5" t="s">
        <v>85</v>
      </c>
      <c r="B4" s="5" t="s">
        <v>84</v>
      </c>
      <c r="C4" s="5" t="s">
        <v>72</v>
      </c>
      <c r="D4" s="5" t="str">
        <f>'TC2- ReceivedRequestAddNewPart'!$B$2</f>
        <v>PKSUPTOPKCUS17001-s1702-002</v>
      </c>
      <c r="E4" s="5" t="s">
        <v>100</v>
      </c>
      <c r="F4" s="5" t="s">
        <v>72</v>
      </c>
      <c r="G4" s="5" t="str">
        <f>"S17_PKSUP-PKCUS" &amp; AutoIncrement!A2</f>
        <v>S17_PKSUP-PKCUS02</v>
      </c>
    </row>
    <row r="5" spans="1:7" x14ac:dyDescent="0.3">
      <c r="A5" s="5" t="s">
        <v>87</v>
      </c>
      <c r="B5" s="5" t="s">
        <v>86</v>
      </c>
      <c r="C5" s="5" t="s">
        <v>72</v>
      </c>
      <c r="D5" s="5" t="str">
        <f>'TC2- ReceivedRequestAddNewPart'!$B$2</f>
        <v>PKSUPTOPKCUS17001-s1702-002</v>
      </c>
      <c r="E5" s="5" t="s">
        <v>100</v>
      </c>
      <c r="F5" s="5" t="s">
        <v>72</v>
      </c>
      <c r="G5" s="5" t="str">
        <f>"S17_PKSUP-PKCUS" &amp; AutoIncrement!A2</f>
        <v>S17_PKSUP-PKCUS02</v>
      </c>
    </row>
    <row r="6" spans="1:7" x14ac:dyDescent="0.3">
      <c r="A6" s="5" t="s">
        <v>90</v>
      </c>
      <c r="B6" s="5" t="s">
        <v>89</v>
      </c>
      <c r="C6" s="5" t="s">
        <v>72</v>
      </c>
      <c r="D6" s="5" t="str">
        <f>'TC2- ReceivedRequestAddNewPart'!$B$2</f>
        <v>PKSUPTOPKCUS17001-s1702-002</v>
      </c>
      <c r="E6" s="5" t="s">
        <v>100</v>
      </c>
      <c r="F6" s="5" t="s">
        <v>72</v>
      </c>
      <c r="G6" s="5" t="str">
        <f>"S17_PKSUP-PKCUS" &amp; AutoIncrement!A2</f>
        <v>S17_PKSUP-PKCUS02</v>
      </c>
    </row>
  </sheetData>
  <phoneticPr fontId="6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C2"/>
  <sheetViews>
    <sheetView workbookViewId="0">
      <selection activeCell="D17" sqref="D17"/>
    </sheetView>
  </sheetViews>
  <sheetFormatPr defaultRowHeight="14.4" x14ac:dyDescent="0.3"/>
  <cols>
    <col min="1" max="1" customWidth="true" width="14.44140625" collapsed="true"/>
    <col min="2" max="2" customWidth="true" width="21.77734375" collapsed="true"/>
  </cols>
  <sheetData>
    <row r="1" spans="1:2" x14ac:dyDescent="0.3">
      <c r="A1" s="47" t="s">
        <v>2</v>
      </c>
      <c r="B1" s="41" t="s">
        <v>75</v>
      </c>
    </row>
    <row r="2" spans="1:2" x14ac:dyDescent="0.3">
      <c r="A2" s="5" t="str">
        <f>'TC2- ReceivedRequestAddNewPart'!$K$2</f>
        <v>s1702</v>
      </c>
      <c r="B2" t="s">
        <v>369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B2"/>
  <sheetViews>
    <sheetView workbookViewId="0">
      <selection activeCell="C12" sqref="C12"/>
    </sheetView>
  </sheetViews>
  <sheetFormatPr defaultRowHeight="14.4" x14ac:dyDescent="0.3"/>
  <cols>
    <col min="1" max="1" customWidth="true" width="29.44140625" collapsed="true"/>
  </cols>
  <sheetData>
    <row ht="15" r="1" spans="1:1" x14ac:dyDescent="0.35">
      <c r="A1" s="65" t="s">
        <v>348</v>
      </c>
    </row>
    <row ht="15" r="2" spans="1:1" x14ac:dyDescent="0.35">
      <c r="A2" s="48" t="str">
        <f ca="1">TEXT(DATE(YEAR(TODAY()), 10, 22)+((INT((TODAY()-DATE(YEAR(TODAY()),10,21))/10))*10),"mmm d, yyyy") &amp; " ~ " &amp; TEXT(DATE(YEAR(TODAY()), 10, 31)+((INT((TODAY()-DATE(YEAR(TODAY()),10,21))/10))*10),"mmm d, yyyy")</f>
        <v>Nov 11, 2023 ~ Nov 20, 2023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F6"/>
  <sheetViews>
    <sheetView workbookViewId="0">
      <selection activeCell="D18" sqref="D18"/>
    </sheetView>
  </sheetViews>
  <sheetFormatPr defaultRowHeight="14.4" x14ac:dyDescent="0.3"/>
  <cols>
    <col min="1" max="1" customWidth="true" width="24.44140625" collapsed="true"/>
    <col min="2" max="2" customWidth="true" width="18.44140625" collapsed="true"/>
    <col min="3" max="3" customWidth="true" width="20.109375" collapsed="true"/>
    <col min="4" max="4" customWidth="true" width="20.33203125" collapsed="true"/>
    <col min="5" max="5" customWidth="true" width="22.5546875" collapsed="true"/>
  </cols>
  <sheetData>
    <row customHeight="1" ht="14.4" r="1" spans="1:5" x14ac:dyDescent="0.3">
      <c r="A1" s="5" t="s">
        <v>124</v>
      </c>
      <c r="B1" s="5" t="s">
        <v>136</v>
      </c>
      <c r="C1" s="5" t="s">
        <v>137</v>
      </c>
      <c r="D1" s="49" t="s">
        <v>134</v>
      </c>
      <c r="E1" s="49" t="s">
        <v>135</v>
      </c>
    </row>
    <row r="2" spans="1:5" x14ac:dyDescent="0.3">
      <c r="A2" s="5" t="s">
        <v>80</v>
      </c>
      <c r="B2" s="50">
        <v>1000</v>
      </c>
      <c r="C2" s="51">
        <v>1000</v>
      </c>
      <c r="D2" s="51">
        <v>1000</v>
      </c>
      <c r="E2" s="52"/>
    </row>
    <row r="3" spans="1:5" x14ac:dyDescent="0.3">
      <c r="A3" s="5" t="s">
        <v>83</v>
      </c>
      <c r="B3" s="50">
        <v>1000</v>
      </c>
      <c r="C3" s="51">
        <v>1000</v>
      </c>
      <c r="D3" s="51">
        <v>1000</v>
      </c>
      <c r="E3" s="53"/>
    </row>
    <row r="4" spans="1:5" x14ac:dyDescent="0.3">
      <c r="A4" s="5" t="s">
        <v>85</v>
      </c>
      <c r="B4" s="50">
        <v>800</v>
      </c>
      <c r="C4" s="51">
        <v>800</v>
      </c>
      <c r="D4" s="53"/>
      <c r="E4" s="53">
        <v>800</v>
      </c>
    </row>
    <row r="5" spans="1:5" x14ac:dyDescent="0.3">
      <c r="A5" s="5" t="s">
        <v>87</v>
      </c>
      <c r="B5" s="50">
        <v>1600</v>
      </c>
      <c r="C5" s="51">
        <v>1600</v>
      </c>
      <c r="D5" s="53"/>
      <c r="E5" s="51">
        <v>1600</v>
      </c>
    </row>
    <row r="6" spans="1:5" x14ac:dyDescent="0.3">
      <c r="A6" s="5" t="s">
        <v>90</v>
      </c>
      <c r="B6" s="50">
        <v>1000</v>
      </c>
      <c r="C6" s="51">
        <v>1000</v>
      </c>
      <c r="D6" s="5">
        <v>400</v>
      </c>
      <c r="E6" s="5">
        <v>600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Q6"/>
  <sheetViews>
    <sheetView workbookViewId="0">
      <selection activeCell="C16" sqref="C16"/>
    </sheetView>
  </sheetViews>
  <sheetFormatPr defaultRowHeight="14.4" x14ac:dyDescent="0.3"/>
  <cols>
    <col min="1" max="1" customWidth="true" width="42.33203125" collapsed="true"/>
    <col min="2" max="2" customWidth="true" width="28.44140625" collapsed="true"/>
    <col min="3" max="3" customWidth="true" width="31.88671875" collapsed="true"/>
    <col min="4" max="4" customWidth="true" width="48.88671875" collapsed="true"/>
    <col min="5" max="8" customWidth="true" width="28.44140625" collapsed="true"/>
    <col min="9" max="9" customWidth="true" width="44.0" collapsed="true"/>
    <col min="10" max="16" customWidth="true" width="28.44140625" collapsed="true"/>
  </cols>
  <sheetData>
    <row r="1" spans="1:16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</row>
    <row r="2" spans="1:16" x14ac:dyDescent="0.3">
      <c r="A2" s="5" t="s">
        <v>25</v>
      </c>
      <c r="B2" s="5"/>
      <c r="C2" s="5" t="s">
        <v>25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>
        <v>10</v>
      </c>
      <c r="L2" s="5">
        <v>10</v>
      </c>
      <c r="M2" s="5">
        <v>1</v>
      </c>
      <c r="N2" s="5">
        <v>1</v>
      </c>
      <c r="O2" s="5">
        <v>1</v>
      </c>
      <c r="P2" s="5"/>
    </row>
    <row r="3" spans="1:16" x14ac:dyDescent="0.3">
      <c r="A3" s="5" t="s">
        <v>30</v>
      </c>
      <c r="B3" s="5"/>
      <c r="C3" s="5" t="s">
        <v>30</v>
      </c>
      <c r="D3" s="5" t="s">
        <v>30</v>
      </c>
      <c r="E3" s="5" t="s">
        <v>32</v>
      </c>
      <c r="F3" s="5" t="s">
        <v>33</v>
      </c>
      <c r="G3" s="5" t="s">
        <v>28</v>
      </c>
      <c r="H3" s="5" t="s">
        <v>29</v>
      </c>
      <c r="I3" s="5" t="s">
        <v>25</v>
      </c>
      <c r="J3" s="5" t="s">
        <v>31</v>
      </c>
      <c r="K3" s="5">
        <v>10</v>
      </c>
      <c r="L3" s="5">
        <v>10</v>
      </c>
      <c r="M3" s="5">
        <v>1</v>
      </c>
      <c r="N3" s="5">
        <v>1</v>
      </c>
      <c r="O3" s="5">
        <v>1</v>
      </c>
      <c r="P3" s="5"/>
    </row>
    <row r="4" spans="1:16" x14ac:dyDescent="0.3">
      <c r="A4" s="5" t="s">
        <v>34</v>
      </c>
      <c r="B4" s="5"/>
      <c r="C4" s="5" t="s">
        <v>34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29</v>
      </c>
      <c r="I4" s="5" t="s">
        <v>38</v>
      </c>
      <c r="J4" s="5" t="s">
        <v>39</v>
      </c>
      <c r="K4" s="5">
        <v>10</v>
      </c>
      <c r="L4" s="5">
        <v>10</v>
      </c>
      <c r="M4" s="5">
        <v>2</v>
      </c>
      <c r="N4" s="5">
        <v>2</v>
      </c>
      <c r="O4" s="5">
        <v>2</v>
      </c>
      <c r="P4" s="5"/>
    </row>
    <row r="5" spans="1:16" x14ac:dyDescent="0.3">
      <c r="A5" s="5" t="s">
        <v>38</v>
      </c>
      <c r="B5" s="5"/>
      <c r="C5" s="5" t="s">
        <v>38</v>
      </c>
      <c r="D5" s="5" t="s">
        <v>38</v>
      </c>
      <c r="E5" s="5" t="s">
        <v>40</v>
      </c>
      <c r="F5" s="5" t="s">
        <v>41</v>
      </c>
      <c r="G5" s="5" t="s">
        <v>42</v>
      </c>
      <c r="H5" s="5" t="s">
        <v>29</v>
      </c>
      <c r="I5" s="5" t="s">
        <v>34</v>
      </c>
      <c r="J5" s="5" t="s">
        <v>39</v>
      </c>
      <c r="K5" s="5">
        <v>10</v>
      </c>
      <c r="L5" s="5">
        <v>10</v>
      </c>
      <c r="M5" s="5">
        <v>2</v>
      </c>
      <c r="N5" s="5">
        <v>2</v>
      </c>
      <c r="O5" s="5">
        <v>2</v>
      </c>
      <c r="P5" s="5"/>
    </row>
    <row r="6" spans="1:16" x14ac:dyDescent="0.3">
      <c r="A6" s="5" t="s">
        <v>45</v>
      </c>
      <c r="B6" s="5"/>
      <c r="C6" s="5" t="s">
        <v>38</v>
      </c>
      <c r="D6" s="5" t="s">
        <v>38</v>
      </c>
      <c r="E6" s="5" t="s">
        <v>40</v>
      </c>
      <c r="F6" s="5" t="s">
        <v>41</v>
      </c>
      <c r="G6" s="5" t="s">
        <v>43</v>
      </c>
      <c r="H6" s="5" t="s">
        <v>44</v>
      </c>
      <c r="I6" s="5"/>
      <c r="J6" s="5"/>
      <c r="K6" s="5">
        <v>10</v>
      </c>
      <c r="L6" s="5">
        <v>10</v>
      </c>
      <c r="M6" s="5">
        <v>1</v>
      </c>
      <c r="N6" s="5">
        <v>1</v>
      </c>
      <c r="O6" s="5">
        <v>1</v>
      </c>
      <c r="P6" s="5"/>
    </row>
  </sheetData>
  <phoneticPr fontId="6" type="noConversion"/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C2"/>
  <sheetViews>
    <sheetView workbookViewId="0">
      <selection activeCell="D17" sqref="D17"/>
    </sheetView>
  </sheetViews>
  <sheetFormatPr defaultRowHeight="14.4" x14ac:dyDescent="0.3"/>
  <cols>
    <col min="1" max="2" customWidth="true" width="35.88671875" collapsed="true"/>
  </cols>
  <sheetData>
    <row r="1" spans="1:2" x14ac:dyDescent="0.3">
      <c r="A1" s="54" t="s">
        <v>191</v>
      </c>
      <c r="B1" s="54" t="s">
        <v>192</v>
      </c>
    </row>
    <row r="2" spans="1:2" x14ac:dyDescent="0.3">
      <c r="A2" s="55">
        <v>45332</v>
      </c>
      <c r="B2" s="55">
        <v>45342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B2"/>
  <sheetViews>
    <sheetView workbookViewId="0">
      <selection activeCell="B6" sqref="B6"/>
    </sheetView>
  </sheetViews>
  <sheetFormatPr defaultRowHeight="14.4" x14ac:dyDescent="0.3"/>
  <cols>
    <col min="1" max="1" customWidth="true" width="19.21875" collapsed="true"/>
    <col min="2" max="2" customWidth="true" width="14.33203125" collapsed="true"/>
    <col min="3" max="3" customWidth="true" width="7.5546875" collapsed="true"/>
  </cols>
  <sheetData>
    <row r="1" spans="1:1" x14ac:dyDescent="0.3">
      <c r="A1" s="41" t="s">
        <v>329</v>
      </c>
    </row>
    <row r="2" spans="1:1" x14ac:dyDescent="0.3">
      <c r="A2" t="s">
        <v>370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D6"/>
  <sheetViews>
    <sheetView workbookViewId="0">
      <selection activeCell="H13" sqref="H13"/>
    </sheetView>
  </sheetViews>
  <sheetFormatPr defaultRowHeight="14.4" x14ac:dyDescent="0.3"/>
  <cols>
    <col min="3" max="3" customWidth="true" width="11.5546875" collapsed="true"/>
  </cols>
  <sheetData>
    <row r="1" spans="1:3" x14ac:dyDescent="0.3">
      <c r="A1" s="64">
        <v>45323</v>
      </c>
      <c r="B1" s="64">
        <v>45327</v>
      </c>
      <c r="C1" s="64">
        <v>45337</v>
      </c>
    </row>
    <row r="2" spans="1:3" x14ac:dyDescent="0.3">
      <c r="A2" s="57"/>
      <c r="B2" s="63">
        <v>1000</v>
      </c>
      <c r="C2" s="57"/>
    </row>
    <row r="3" spans="1:3" x14ac:dyDescent="0.3">
      <c r="A3" s="57">
        <v>500</v>
      </c>
      <c r="B3" s="57">
        <v>500</v>
      </c>
      <c r="C3" s="57"/>
    </row>
    <row r="4" spans="1:3" x14ac:dyDescent="0.3">
      <c r="A4" s="57"/>
      <c r="B4" s="57"/>
      <c r="C4" s="57">
        <v>800</v>
      </c>
    </row>
    <row r="5" spans="1:3" x14ac:dyDescent="0.3">
      <c r="A5" s="57"/>
      <c r="B5" s="57"/>
      <c r="C5" s="63">
        <v>1600</v>
      </c>
    </row>
    <row r="6" spans="1:3" x14ac:dyDescent="0.3">
      <c r="A6" s="57"/>
      <c r="B6" s="57">
        <v>400</v>
      </c>
      <c r="C6" s="57">
        <v>600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C6"/>
  <sheetViews>
    <sheetView workbookViewId="0">
      <selection activeCell="E16" sqref="E16:E17"/>
    </sheetView>
  </sheetViews>
  <sheetFormatPr defaultRowHeight="14.4" x14ac:dyDescent="0.3"/>
  <cols>
    <col min="1" max="2" customWidth="true" width="24.21875" collapsed="true"/>
  </cols>
  <sheetData>
    <row r="1" spans="1:2" x14ac:dyDescent="0.3">
      <c r="A1" s="5" t="s">
        <v>96</v>
      </c>
      <c r="B1" s="5" t="s">
        <v>77</v>
      </c>
    </row>
    <row r="2" spans="1:2" x14ac:dyDescent="0.3">
      <c r="A2" s="5">
        <v>9.01</v>
      </c>
      <c r="B2" s="5" t="s">
        <v>193</v>
      </c>
    </row>
    <row r="3" spans="1:2" x14ac:dyDescent="0.3">
      <c r="A3" s="5">
        <v>7.01</v>
      </c>
      <c r="B3" s="5" t="s">
        <v>193</v>
      </c>
    </row>
    <row r="4" spans="1:2" x14ac:dyDescent="0.3">
      <c r="A4" s="5">
        <v>10.01</v>
      </c>
      <c r="B4" s="5" t="s">
        <v>193</v>
      </c>
    </row>
    <row r="5" spans="1:2" x14ac:dyDescent="0.3">
      <c r="A5" s="5">
        <v>10</v>
      </c>
      <c r="B5" s="5" t="s">
        <v>193</v>
      </c>
    </row>
    <row r="6" spans="1:2" x14ac:dyDescent="0.3">
      <c r="A6" s="5">
        <v>100.68</v>
      </c>
      <c r="B6" s="5" t="s">
        <v>193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B11" sqref="B11"/>
    </sheetView>
  </sheetViews>
  <sheetFormatPr defaultRowHeight="14.4" x14ac:dyDescent="0.3"/>
  <cols>
    <col min="1" max="1" customWidth="true" width="19.109375" collapsed="true"/>
    <col min="2" max="2" customWidth="true" width="18.44140625" collapsed="true"/>
  </cols>
  <sheetData>
    <row r="1" spans="1:1" x14ac:dyDescent="0.3">
      <c r="A1" s="41" t="s">
        <v>330</v>
      </c>
    </row>
    <row r="2" spans="1:1" x14ac:dyDescent="0.3">
      <c r="A2" t="s">
        <v>371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D6"/>
  <sheetViews>
    <sheetView workbookViewId="0" zoomScaleNormal="100">
      <selection activeCell="C15" sqref="C15"/>
    </sheetView>
  </sheetViews>
  <sheetFormatPr defaultRowHeight="14.4" x14ac:dyDescent="0.3"/>
  <cols>
    <col min="2" max="2" customWidth="true" width="23.77734375" collapsed="true"/>
    <col min="3" max="3" customWidth="true" width="27.5546875" collapsed="true"/>
  </cols>
  <sheetData>
    <row r="1" spans="1:3" x14ac:dyDescent="0.3">
      <c r="A1" s="5" t="s">
        <v>99</v>
      </c>
      <c r="B1" s="5" t="s">
        <v>124</v>
      </c>
      <c r="C1" s="5" t="s">
        <v>252</v>
      </c>
    </row>
    <row r="2" spans="1:3" x14ac:dyDescent="0.3">
      <c r="A2" s="5">
        <v>1</v>
      </c>
      <c r="B2" s="5" t="s">
        <v>80</v>
      </c>
      <c r="C2" s="50">
        <v>1000</v>
      </c>
    </row>
    <row r="3" spans="1:3" x14ac:dyDescent="0.3">
      <c r="A3" s="5">
        <v>2</v>
      </c>
      <c r="B3" s="5" t="s">
        <v>83</v>
      </c>
      <c r="C3" s="50">
        <v>1000</v>
      </c>
    </row>
    <row r="4" spans="1:3" x14ac:dyDescent="0.3">
      <c r="A4" s="5">
        <v>3</v>
      </c>
      <c r="B4" s="5" t="s">
        <v>85</v>
      </c>
      <c r="C4" s="50">
        <v>1000</v>
      </c>
    </row>
    <row r="5" spans="1:3" x14ac:dyDescent="0.3">
      <c r="A5" s="5">
        <v>4</v>
      </c>
      <c r="B5" s="5" t="s">
        <v>87</v>
      </c>
      <c r="C5" s="50">
        <v>1500</v>
      </c>
    </row>
    <row r="6" spans="1:3" x14ac:dyDescent="0.3">
      <c r="A6" s="5">
        <v>5</v>
      </c>
      <c r="B6" s="5" t="s">
        <v>90</v>
      </c>
      <c r="C6" s="50">
        <v>1000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G27" sqref="G27"/>
    </sheetView>
  </sheetViews>
  <sheetFormatPr defaultRowHeight="14.4" x14ac:dyDescent="0.3"/>
  <cols>
    <col min="1" max="1" customWidth="true" width="22.21875" collapsed="true"/>
    <col min="2" max="2" customWidth="true" width="20.21875" collapsed="true"/>
  </cols>
  <sheetData>
    <row r="1" spans="1:1" x14ac:dyDescent="0.3">
      <c r="A1" s="41" t="s">
        <v>75</v>
      </c>
    </row>
    <row r="2" spans="1:1" x14ac:dyDescent="0.3">
      <c r="A2" s="5" t="str">
        <f>"r"&amp;'TC17- Regular Customer No'!$A$2&amp;"-"&amp;"01"</f>
        <v>rcs1702-2311001-01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M3"/>
  <sheetViews>
    <sheetView topLeftCell="F1" workbookViewId="0" zoomScaleNormal="100">
      <selection activeCell="I13" sqref="I13"/>
    </sheetView>
  </sheetViews>
  <sheetFormatPr defaultRowHeight="14.4" x14ac:dyDescent="0.3"/>
  <cols>
    <col min="1" max="1" customWidth="true" width="25.33203125" collapsed="true"/>
    <col min="2" max="2" customWidth="true" width="33.88671875" collapsed="true"/>
    <col min="3" max="5" customWidth="true" width="17.21875" collapsed="true"/>
    <col min="6" max="6" customWidth="true" width="27.21875" collapsed="true"/>
    <col min="7" max="7" customWidth="true" width="17.21875" collapsed="true"/>
    <col min="11" max="11" customWidth="true" width="18.88671875" collapsed="true"/>
    <col min="12" max="12" customWidth="true" width="16.77734375" collapsed="true"/>
  </cols>
  <sheetData>
    <row r="1" spans="1:12" x14ac:dyDescent="0.3">
      <c r="A1" s="5" t="s">
        <v>124</v>
      </c>
      <c r="B1" s="5" t="s">
        <v>194</v>
      </c>
      <c r="C1" s="5" t="s">
        <v>195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20</v>
      </c>
      <c r="I1" s="5" t="s">
        <v>19</v>
      </c>
      <c r="J1" s="5" t="s">
        <v>102</v>
      </c>
      <c r="K1" s="5" t="s">
        <v>251</v>
      </c>
      <c r="L1" s="5" t="s">
        <v>252</v>
      </c>
    </row>
    <row r="2" spans="1:12" x14ac:dyDescent="0.3">
      <c r="A2" s="5" t="s">
        <v>85</v>
      </c>
      <c r="B2" s="5" t="s">
        <v>34</v>
      </c>
      <c r="C2" s="5" t="s">
        <v>35</v>
      </c>
      <c r="D2" s="5" t="s">
        <v>71</v>
      </c>
      <c r="E2" s="5"/>
      <c r="F2" s="5" t="s">
        <v>87</v>
      </c>
      <c r="G2" s="5" t="s">
        <v>37</v>
      </c>
      <c r="H2" s="5">
        <v>10</v>
      </c>
      <c r="I2" s="5">
        <v>10</v>
      </c>
      <c r="J2" s="56">
        <v>900</v>
      </c>
      <c r="K2" s="56">
        <v>800</v>
      </c>
      <c r="L2" s="56">
        <v>1000</v>
      </c>
    </row>
    <row r="3" spans="1:12" x14ac:dyDescent="0.3">
      <c r="A3" s="5" t="s">
        <v>87</v>
      </c>
      <c r="B3" s="5" t="s">
        <v>38</v>
      </c>
      <c r="C3" s="5" t="s">
        <v>40</v>
      </c>
      <c r="D3" s="5" t="s">
        <v>71</v>
      </c>
      <c r="E3" s="5"/>
      <c r="F3" s="5" t="s">
        <v>85</v>
      </c>
      <c r="G3" s="5" t="s">
        <v>42</v>
      </c>
      <c r="H3" s="5">
        <v>10</v>
      </c>
      <c r="I3" s="5">
        <v>10</v>
      </c>
      <c r="J3" s="56">
        <v>1500</v>
      </c>
      <c r="K3" s="56">
        <v>1600</v>
      </c>
      <c r="L3" s="56">
        <v>1500</v>
      </c>
    </row>
  </sheetData>
  <phoneticPr fontId="6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M3"/>
  <sheetViews>
    <sheetView topLeftCell="I1" workbookViewId="0">
      <selection activeCell="K9" sqref="K9"/>
    </sheetView>
  </sheetViews>
  <sheetFormatPr defaultRowHeight="14.4" x14ac:dyDescent="0.3"/>
  <cols>
    <col min="1" max="1" customWidth="true" width="27.44140625" collapsed="true"/>
    <col min="2" max="2" customWidth="true" width="35.6640625" collapsed="true"/>
    <col min="3" max="12" customWidth="true" width="27.44140625" collapsed="true"/>
  </cols>
  <sheetData>
    <row r="1" spans="1:12" x14ac:dyDescent="0.3">
      <c r="A1" s="5" t="s">
        <v>124</v>
      </c>
      <c r="B1" s="5" t="s">
        <v>194</v>
      </c>
      <c r="C1" s="5" t="s">
        <v>195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20</v>
      </c>
      <c r="I1" s="5" t="s">
        <v>19</v>
      </c>
      <c r="J1" s="5" t="s">
        <v>102</v>
      </c>
      <c r="K1" s="5" t="s">
        <v>251</v>
      </c>
      <c r="L1" s="5" t="s">
        <v>252</v>
      </c>
    </row>
    <row r="2" spans="1:12" x14ac:dyDescent="0.3">
      <c r="A2" s="5" t="s">
        <v>85</v>
      </c>
      <c r="B2" s="5" t="s">
        <v>34</v>
      </c>
      <c r="C2" s="5" t="s">
        <v>35</v>
      </c>
      <c r="D2" s="5" t="s">
        <v>71</v>
      </c>
      <c r="E2" s="5"/>
      <c r="F2" s="5" t="s">
        <v>87</v>
      </c>
      <c r="G2" s="5" t="s">
        <v>37</v>
      </c>
      <c r="H2" s="5">
        <v>10</v>
      </c>
      <c r="I2" s="5">
        <v>10</v>
      </c>
      <c r="J2" s="56">
        <v>800</v>
      </c>
      <c r="K2" s="56">
        <v>800</v>
      </c>
      <c r="L2" s="56">
        <v>1000</v>
      </c>
    </row>
    <row r="3" spans="1:12" x14ac:dyDescent="0.3">
      <c r="A3" s="5" t="s">
        <v>87</v>
      </c>
      <c r="B3" s="5" t="s">
        <v>38</v>
      </c>
      <c r="C3" s="5" t="s">
        <v>40</v>
      </c>
      <c r="D3" s="5" t="s">
        <v>71</v>
      </c>
      <c r="E3" s="5"/>
      <c r="F3" s="5" t="s">
        <v>85</v>
      </c>
      <c r="G3" s="5" t="s">
        <v>42</v>
      </c>
      <c r="H3" s="5">
        <v>10</v>
      </c>
      <c r="I3" s="5">
        <v>10</v>
      </c>
      <c r="J3" s="56">
        <v>1600</v>
      </c>
      <c r="K3" s="56">
        <v>1600</v>
      </c>
      <c r="L3" s="56">
        <v>1500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G6"/>
  <sheetViews>
    <sheetView workbookViewId="0">
      <selection activeCell="B4" sqref="B4"/>
    </sheetView>
  </sheetViews>
  <sheetFormatPr defaultRowHeight="14.4" x14ac:dyDescent="0.3"/>
  <cols>
    <col min="2" max="2" customWidth="true" width="36.44140625" collapsed="true"/>
    <col min="3" max="3" customWidth="true" width="18.21875" collapsed="true"/>
    <col min="4" max="4" customWidth="true" width="22.77734375" collapsed="true"/>
    <col min="5" max="10" customWidth="true" width="20.0" collapsed="true"/>
  </cols>
  <sheetData>
    <row r="1" spans="1:6" x14ac:dyDescent="0.3">
      <c r="A1" s="5" t="s">
        <v>99</v>
      </c>
      <c r="B1" s="5" t="s">
        <v>124</v>
      </c>
      <c r="C1" s="5" t="s">
        <v>136</v>
      </c>
      <c r="D1" s="5" t="s">
        <v>139</v>
      </c>
      <c r="E1" s="5" t="s">
        <v>140</v>
      </c>
      <c r="F1" s="5" t="s">
        <v>138</v>
      </c>
    </row>
    <row r="2" spans="1:6" x14ac:dyDescent="0.3">
      <c r="A2" s="5">
        <v>1</v>
      </c>
      <c r="B2" s="5" t="s">
        <v>80</v>
      </c>
      <c r="C2" s="51">
        <v>1000</v>
      </c>
      <c r="D2" s="51">
        <v>1000</v>
      </c>
      <c r="E2" s="51"/>
      <c r="F2" s="51"/>
    </row>
    <row r="3" spans="1:6" x14ac:dyDescent="0.3">
      <c r="A3" s="5">
        <v>2</v>
      </c>
      <c r="B3" s="5" t="s">
        <v>83</v>
      </c>
      <c r="C3" s="51">
        <v>1000</v>
      </c>
      <c r="D3" s="51">
        <v>1000</v>
      </c>
      <c r="E3" s="51"/>
      <c r="F3" s="51"/>
    </row>
    <row r="4" spans="1:6" x14ac:dyDescent="0.3">
      <c r="A4" s="5">
        <v>3</v>
      </c>
      <c r="B4" s="5" t="s">
        <v>85</v>
      </c>
      <c r="C4" s="51">
        <v>900</v>
      </c>
      <c r="D4" s="51"/>
      <c r="E4" s="51">
        <v>800</v>
      </c>
      <c r="F4" s="51">
        <v>100</v>
      </c>
    </row>
    <row r="5" spans="1:6" x14ac:dyDescent="0.3">
      <c r="A5" s="5">
        <v>4</v>
      </c>
      <c r="B5" s="5" t="s">
        <v>87</v>
      </c>
      <c r="C5" s="51">
        <v>1500</v>
      </c>
      <c r="D5" s="51"/>
      <c r="E5" s="51">
        <v>1500</v>
      </c>
      <c r="F5" s="51"/>
    </row>
    <row r="6" spans="1:6" x14ac:dyDescent="0.3">
      <c r="A6" s="5">
        <v>5</v>
      </c>
      <c r="B6" s="5" t="s">
        <v>90</v>
      </c>
      <c r="C6" s="51">
        <v>1000</v>
      </c>
      <c r="D6" s="51">
        <v>400</v>
      </c>
      <c r="E6" s="51">
        <v>600</v>
      </c>
      <c r="F6" s="5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6640625" collapsed="true"/>
  </cols>
  <sheetData>
    <row r="1" spans="1:1" x14ac:dyDescent="0.3">
      <c r="A1" s="47" t="s">
        <v>2</v>
      </c>
    </row>
    <row r="2" spans="1:1" x14ac:dyDescent="0.3">
      <c r="A2" s="5" t="str">
        <f>'TC2- ReceivedRequestAddNewPart'!$K$2</f>
        <v>s1702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D2"/>
  <sheetViews>
    <sheetView workbookViewId="0">
      <selection activeCell="A2" sqref="A2"/>
    </sheetView>
  </sheetViews>
  <sheetFormatPr defaultRowHeight="14.4" x14ac:dyDescent="0.3"/>
  <cols>
    <col min="1" max="7" customWidth="true" width="24.88671875" collapsed="true"/>
  </cols>
  <sheetData>
    <row r="1" spans="1:3" x14ac:dyDescent="0.3">
      <c r="A1" s="66" t="s">
        <v>141</v>
      </c>
      <c r="B1" s="57" t="s">
        <v>142</v>
      </c>
      <c r="C1" s="57" t="s">
        <v>143</v>
      </c>
    </row>
    <row r="2" spans="1:3" x14ac:dyDescent="0.3">
      <c r="A2" s="55" t="n">
        <f>'TC16- New Inbound Date1'!$A$2</f>
        <v>45332.0</v>
      </c>
      <c r="B2" s="55">
        <v>45337</v>
      </c>
      <c r="C2" s="55">
        <v>45361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B2"/>
  <sheetViews>
    <sheetView workbookViewId="0"/>
  </sheetViews>
  <sheetFormatPr defaultRowHeight="14.4" x14ac:dyDescent="0.3"/>
  <cols>
    <col min="1" max="1" customWidth="true" width="28.6640625" collapsed="true"/>
  </cols>
  <sheetData>
    <row r="1" spans="1:1" x14ac:dyDescent="0.3">
      <c r="A1" s="41" t="s">
        <v>75</v>
      </c>
    </row>
    <row r="2" spans="1:1" x14ac:dyDescent="0.3">
      <c r="A2" s="5" t="str">
        <f>"r"&amp;'TC17- Regular Customer No'!$A$2&amp;"-"&amp;"02"</f>
        <v>rcs1702-2311001-02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R3"/>
  <sheetViews>
    <sheetView topLeftCell="J1" workbookViewId="0">
      <selection activeCell="N11" sqref="N11"/>
    </sheetView>
  </sheetViews>
  <sheetFormatPr defaultRowHeight="14.4" x14ac:dyDescent="0.3"/>
  <cols>
    <col min="1" max="1" customWidth="true" width="22.6640625" collapsed="true"/>
    <col min="2" max="2" customWidth="true" width="32.44140625" collapsed="true"/>
    <col min="4" max="4" customWidth="true" width="11.88671875" collapsed="true"/>
    <col min="5" max="5" customWidth="true" width="12.88671875" collapsed="true"/>
    <col min="6" max="6" customWidth="true" width="22.77734375" collapsed="true"/>
    <col min="7" max="7" customWidth="true" width="12.6640625" collapsed="true"/>
    <col min="10" max="10" bestFit="true" customWidth="true" width="9.109375" collapsed="true"/>
    <col min="12" max="12" customWidth="true" width="17.21875" collapsed="true"/>
    <col min="13" max="13" customWidth="true" width="12.0" collapsed="true"/>
    <col min="14" max="14" customWidth="true" width="18.88671875" collapsed="true"/>
    <col min="15" max="15" customWidth="true" width="14.21875" collapsed="true"/>
    <col min="16" max="16" customWidth="true" width="15.0" collapsed="true"/>
    <col min="17" max="17" customWidth="true" width="15.5546875" collapsed="true"/>
  </cols>
  <sheetData>
    <row r="1" spans="1:17" x14ac:dyDescent="0.3">
      <c r="A1" s="5" t="s">
        <v>124</v>
      </c>
      <c r="B1" s="5" t="s">
        <v>194</v>
      </c>
      <c r="C1" s="5" t="s">
        <v>195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20</v>
      </c>
      <c r="I1" s="5" t="s">
        <v>19</v>
      </c>
      <c r="J1" s="5" t="s">
        <v>148</v>
      </c>
      <c r="K1" s="5" t="s">
        <v>136</v>
      </c>
      <c r="L1" s="5" t="s">
        <v>149</v>
      </c>
      <c r="M1" s="5" t="s">
        <v>150</v>
      </c>
      <c r="N1" s="5" t="s">
        <v>151</v>
      </c>
      <c r="O1" s="5" t="s">
        <v>152</v>
      </c>
      <c r="P1" s="5" t="s">
        <v>155</v>
      </c>
      <c r="Q1" s="5" t="s">
        <v>156</v>
      </c>
    </row>
    <row r="2" spans="1:17" x14ac:dyDescent="0.3">
      <c r="A2" s="5" t="s">
        <v>85</v>
      </c>
      <c r="B2" s="5" t="s">
        <v>34</v>
      </c>
      <c r="C2" s="5" t="s">
        <v>35</v>
      </c>
      <c r="D2" s="5" t="s">
        <v>71</v>
      </c>
      <c r="E2" s="5"/>
      <c r="F2" s="5" t="s">
        <v>85</v>
      </c>
      <c r="G2" s="5" t="s">
        <v>37</v>
      </c>
      <c r="H2" s="5">
        <v>10</v>
      </c>
      <c r="I2" s="5">
        <v>10</v>
      </c>
      <c r="J2" s="5">
        <v>800</v>
      </c>
      <c r="K2" s="5">
        <v>900</v>
      </c>
      <c r="L2" s="5"/>
      <c r="M2" s="5" t="s">
        <v>157</v>
      </c>
      <c r="N2" s="5"/>
      <c r="O2" s="56">
        <v>800</v>
      </c>
      <c r="P2" s="56">
        <v>800</v>
      </c>
      <c r="Q2" s="5">
        <v>100</v>
      </c>
    </row>
    <row r="3" spans="1:17" x14ac:dyDescent="0.3">
      <c r="A3" s="5" t="s">
        <v>87</v>
      </c>
      <c r="B3" s="5" t="s">
        <v>38</v>
      </c>
      <c r="C3" s="5" t="s">
        <v>40</v>
      </c>
      <c r="D3" s="5" t="s">
        <v>71</v>
      </c>
      <c r="E3" s="5"/>
      <c r="F3" s="5" t="s">
        <v>87</v>
      </c>
      <c r="G3" s="5" t="s">
        <v>42</v>
      </c>
      <c r="H3" s="5">
        <v>10</v>
      </c>
      <c r="I3" s="5">
        <v>10</v>
      </c>
      <c r="J3" s="56">
        <v>1600</v>
      </c>
      <c r="K3" s="56">
        <v>1500</v>
      </c>
      <c r="L3" s="5"/>
      <c r="M3" s="5" t="s">
        <v>157</v>
      </c>
      <c r="N3" s="5"/>
      <c r="O3" s="56">
        <v>1600</v>
      </c>
      <c r="P3" s="56">
        <v>1500</v>
      </c>
      <c r="Q3" s="5"/>
    </row>
  </sheetData>
  <phoneticPr fontId="6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workbookViewId="0">
      <selection activeCell="F15" sqref="F15"/>
    </sheetView>
  </sheetViews>
  <sheetFormatPr defaultRowHeight="14.4" x14ac:dyDescent="0.3"/>
  <cols>
    <col min="1" max="1" customWidth="true" width="20.21875" collapsed="true"/>
    <col min="2" max="2" customWidth="true" width="28.6640625" collapsed="true"/>
    <col min="3" max="4" customWidth="true" width="20.21875" collapsed="true"/>
    <col min="5" max="6" customWidth="true" width="25.21875" collapsed="true"/>
    <col min="7" max="19" customWidth="true" width="20.21875" collapsed="true"/>
  </cols>
  <sheetData>
    <row r="1" spans="1:18" x14ac:dyDescent="0.3">
      <c r="A1" s="5" t="s">
        <v>124</v>
      </c>
      <c r="B1" s="5" t="s">
        <v>186</v>
      </c>
      <c r="C1" s="5" t="s">
        <v>195</v>
      </c>
      <c r="D1" s="5" t="s">
        <v>145</v>
      </c>
      <c r="E1" s="5" t="s">
        <v>146</v>
      </c>
      <c r="F1" s="5" t="s">
        <v>147</v>
      </c>
      <c r="G1" s="5" t="s">
        <v>20</v>
      </c>
      <c r="H1" s="5" t="s">
        <v>19</v>
      </c>
      <c r="I1" s="5" t="s">
        <v>148</v>
      </c>
      <c r="J1" s="5" t="s">
        <v>136</v>
      </c>
      <c r="K1" s="5" t="s">
        <v>149</v>
      </c>
      <c r="L1" s="5" t="s">
        <v>150</v>
      </c>
      <c r="M1" s="5" t="s">
        <v>151</v>
      </c>
      <c r="N1" s="5" t="s">
        <v>152</v>
      </c>
      <c r="O1" s="5" t="s">
        <v>153</v>
      </c>
      <c r="P1" s="5" t="s">
        <v>154</v>
      </c>
      <c r="Q1" s="5" t="s">
        <v>155</v>
      </c>
      <c r="R1" s="5" t="s">
        <v>156</v>
      </c>
    </row>
    <row r="2" spans="1:18" x14ac:dyDescent="0.3">
      <c r="A2" s="5" t="s">
        <v>85</v>
      </c>
      <c r="B2" s="5" t="s">
        <v>84</v>
      </c>
      <c r="C2" s="5" t="s">
        <v>35</v>
      </c>
      <c r="D2" s="5"/>
      <c r="E2" s="5" t="s">
        <v>87</v>
      </c>
      <c r="F2" s="5" t="s">
        <v>37</v>
      </c>
      <c r="G2" s="5">
        <v>10</v>
      </c>
      <c r="H2" s="5">
        <v>10</v>
      </c>
      <c r="I2" s="56">
        <v>800</v>
      </c>
      <c r="J2" s="5">
        <v>900</v>
      </c>
      <c r="K2" s="5"/>
      <c r="L2" s="5" t="s">
        <v>157</v>
      </c>
      <c r="M2" s="5"/>
      <c r="N2" s="5"/>
      <c r="O2" s="5">
        <v>800</v>
      </c>
      <c r="P2" s="5"/>
      <c r="Q2" s="5">
        <v>800</v>
      </c>
      <c r="R2" s="5">
        <v>100</v>
      </c>
    </row>
    <row r="3" spans="1:18" x14ac:dyDescent="0.3">
      <c r="A3" s="5" t="s">
        <v>87</v>
      </c>
      <c r="B3" s="5" t="s">
        <v>86</v>
      </c>
      <c r="C3" s="5" t="s">
        <v>40</v>
      </c>
      <c r="D3" s="5"/>
      <c r="E3" s="5" t="s">
        <v>85</v>
      </c>
      <c r="F3" s="5" t="s">
        <v>42</v>
      </c>
      <c r="G3" s="5">
        <v>10</v>
      </c>
      <c r="H3" s="5">
        <v>10</v>
      </c>
      <c r="I3" s="56">
        <v>1600</v>
      </c>
      <c r="J3" s="56">
        <v>1500</v>
      </c>
      <c r="K3" s="5"/>
      <c r="L3" s="5" t="s">
        <v>157</v>
      </c>
      <c r="M3" s="5"/>
      <c r="N3" s="5"/>
      <c r="O3" s="56">
        <v>1600</v>
      </c>
      <c r="P3" s="56"/>
      <c r="Q3" s="56">
        <v>1500</v>
      </c>
      <c r="R3" s="5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A6"/>
  <sheetViews>
    <sheetView topLeftCell="C1" workbookViewId="0">
      <selection activeCell="K3" sqref="K3"/>
    </sheetView>
  </sheetViews>
  <sheetFormatPr defaultRowHeight="14.4" x14ac:dyDescent="0.3"/>
  <cols>
    <col min="1" max="1" customWidth="true" width="23.6640625" collapsed="true"/>
    <col min="2" max="2" customWidth="true" width="28.77734375" collapsed="true"/>
    <col min="3" max="3" customWidth="true" width="19.6640625" collapsed="true"/>
    <col min="4" max="4" customWidth="true" width="16.88671875" collapsed="true"/>
    <col min="5" max="5" customWidth="true" width="15.0" collapsed="true"/>
    <col min="6" max="16" customWidth="true" width="17.0" collapsed="true"/>
    <col min="17" max="17" customWidth="true" width="13.77734375" collapsed="true"/>
    <col min="18" max="31" customWidth="true" width="28.21875" collapsed="true"/>
  </cols>
  <sheetData>
    <row r="1" spans="1:26" x14ac:dyDescent="0.3">
      <c r="A1" s="5" t="s">
        <v>158</v>
      </c>
      <c r="B1" s="5" t="s">
        <v>159</v>
      </c>
      <c r="C1" s="5" t="s">
        <v>160</v>
      </c>
      <c r="D1" s="47" t="s">
        <v>161</v>
      </c>
      <c r="E1" s="5" t="s">
        <v>131</v>
      </c>
      <c r="F1" s="5" t="s">
        <v>20</v>
      </c>
      <c r="G1" s="5" t="s">
        <v>162</v>
      </c>
      <c r="H1" s="5" t="s">
        <v>163</v>
      </c>
      <c r="I1" s="5" t="s">
        <v>164</v>
      </c>
      <c r="J1" s="5" t="s">
        <v>77</v>
      </c>
      <c r="K1" s="5" t="s">
        <v>165</v>
      </c>
      <c r="L1" s="5" t="s">
        <v>166</v>
      </c>
      <c r="M1" s="5" t="s">
        <v>167</v>
      </c>
      <c r="N1" s="5" t="s">
        <v>168</v>
      </c>
      <c r="O1" s="5" t="s">
        <v>169</v>
      </c>
      <c r="P1" s="5" t="s">
        <v>170</v>
      </c>
      <c r="Q1" s="5" t="s">
        <v>171</v>
      </c>
      <c r="R1" s="5" t="s">
        <v>172</v>
      </c>
      <c r="S1" s="5" t="s">
        <v>173</v>
      </c>
      <c r="T1" s="5" t="s">
        <v>174</v>
      </c>
      <c r="U1" s="5" t="s">
        <v>342</v>
      </c>
      <c r="V1" s="5" t="s">
        <v>343</v>
      </c>
      <c r="W1" s="5" t="s">
        <v>175</v>
      </c>
      <c r="X1" s="5" t="s">
        <v>176</v>
      </c>
      <c r="Y1" s="57" t="s">
        <v>177</v>
      </c>
      <c r="Z1" s="57" t="s">
        <v>344</v>
      </c>
    </row>
    <row r="2" spans="1:26" x14ac:dyDescent="0.3">
      <c r="A2" s="5" t="s">
        <v>80</v>
      </c>
      <c r="B2" s="5" t="s">
        <v>79</v>
      </c>
      <c r="C2" s="5" t="s">
        <v>26</v>
      </c>
      <c r="D2" s="5" t="str">
        <f>'TC17- Regular Customer No'!$A$2</f>
        <v>cs1702-2311001</v>
      </c>
      <c r="E2" s="5" t="s">
        <v>72</v>
      </c>
      <c r="F2" s="5">
        <v>10</v>
      </c>
      <c r="G2" s="5">
        <v>10</v>
      </c>
      <c r="H2" s="56">
        <v>1000</v>
      </c>
      <c r="I2" s="5">
        <v>9.01</v>
      </c>
      <c r="J2" s="5" t="s">
        <v>193</v>
      </c>
      <c r="K2" s="5" t="s">
        <v>178</v>
      </c>
      <c r="L2" s="5">
        <v>0</v>
      </c>
      <c r="M2" s="5">
        <v>0</v>
      </c>
      <c r="N2" s="5">
        <v>0</v>
      </c>
      <c r="O2" s="58">
        <v>0</v>
      </c>
      <c r="P2" s="5" t="s">
        <v>179</v>
      </c>
      <c r="Q2" s="56">
        <v>1000</v>
      </c>
      <c r="R2" s="5" t="s">
        <v>179</v>
      </c>
      <c r="S2" s="5">
        <v>0</v>
      </c>
      <c r="T2" s="5" t="s">
        <v>179</v>
      </c>
      <c r="U2" s="5">
        <v>0</v>
      </c>
      <c r="V2" s="5" t="s">
        <v>179</v>
      </c>
      <c r="W2" s="58">
        <v>0</v>
      </c>
      <c r="X2" s="56">
        <v>1000</v>
      </c>
      <c r="Y2" s="5">
        <v>0</v>
      </c>
      <c r="Z2" s="5">
        <v>0</v>
      </c>
    </row>
    <row r="3" spans="1:26" x14ac:dyDescent="0.3">
      <c r="A3" s="5" t="s">
        <v>83</v>
      </c>
      <c r="B3" s="5" t="s">
        <v>82</v>
      </c>
      <c r="C3" s="5" t="s">
        <v>32</v>
      </c>
      <c r="D3" s="5" t="str">
        <f>'TC17- Regular Customer No'!$A$2</f>
        <v>cs1702-2311001</v>
      </c>
      <c r="E3" s="5" t="s">
        <v>72</v>
      </c>
      <c r="F3" s="5">
        <v>10</v>
      </c>
      <c r="G3" s="5">
        <v>10</v>
      </c>
      <c r="H3" s="56">
        <v>1000</v>
      </c>
      <c r="I3" s="5">
        <v>7.01</v>
      </c>
      <c r="J3" s="5" t="s">
        <v>193</v>
      </c>
      <c r="K3" s="5" t="s">
        <v>178</v>
      </c>
      <c r="L3" s="5">
        <v>0</v>
      </c>
      <c r="M3" s="5">
        <v>0</v>
      </c>
      <c r="N3" s="5">
        <v>0</v>
      </c>
      <c r="O3" s="58">
        <v>500</v>
      </c>
      <c r="P3" s="5" t="s">
        <v>179</v>
      </c>
      <c r="Q3" s="5">
        <v>500</v>
      </c>
      <c r="R3" s="5" t="s">
        <v>179</v>
      </c>
      <c r="S3" s="5">
        <v>0</v>
      </c>
      <c r="T3" s="5" t="s">
        <v>179</v>
      </c>
      <c r="U3" s="5">
        <v>0</v>
      </c>
      <c r="V3" s="5" t="s">
        <v>179</v>
      </c>
      <c r="W3" s="58">
        <v>500</v>
      </c>
      <c r="X3" s="5">
        <v>500</v>
      </c>
      <c r="Y3" s="5">
        <v>0</v>
      </c>
      <c r="Z3" s="5">
        <v>0</v>
      </c>
    </row>
    <row r="4" spans="1:26" x14ac:dyDescent="0.3">
      <c r="A4" s="5" t="s">
        <v>85</v>
      </c>
      <c r="B4" s="5" t="s">
        <v>84</v>
      </c>
      <c r="C4" s="5" t="s">
        <v>35</v>
      </c>
      <c r="D4" s="5" t="str">
        <f>'TC17- Regular Customer No'!$A$2</f>
        <v>cs1702-2311001</v>
      </c>
      <c r="E4" s="5" t="s">
        <v>72</v>
      </c>
      <c r="F4" s="5">
        <v>10</v>
      </c>
      <c r="G4" s="5">
        <v>10</v>
      </c>
      <c r="H4" s="56">
        <v>900</v>
      </c>
      <c r="I4" s="5">
        <v>10.01</v>
      </c>
      <c r="J4" s="5" t="s">
        <v>193</v>
      </c>
      <c r="K4" s="5" t="s">
        <v>178</v>
      </c>
      <c r="L4" s="5">
        <v>0</v>
      </c>
      <c r="M4" s="5">
        <v>0</v>
      </c>
      <c r="N4" s="5">
        <v>0</v>
      </c>
      <c r="O4" s="51">
        <v>0</v>
      </c>
      <c r="P4" s="5" t="s">
        <v>179</v>
      </c>
      <c r="Q4" s="5">
        <v>0</v>
      </c>
      <c r="R4" s="5" t="s">
        <v>179</v>
      </c>
      <c r="S4" s="5">
        <v>800</v>
      </c>
      <c r="T4" s="5" t="s">
        <v>179</v>
      </c>
      <c r="U4" s="5">
        <v>100</v>
      </c>
      <c r="V4" s="5" t="s">
        <v>179</v>
      </c>
      <c r="W4" s="51">
        <v>0</v>
      </c>
      <c r="X4" s="5">
        <v>0</v>
      </c>
      <c r="Y4" s="5">
        <v>800</v>
      </c>
      <c r="Z4" s="5">
        <v>100</v>
      </c>
    </row>
    <row r="5" spans="1:26" x14ac:dyDescent="0.3">
      <c r="A5" s="5" t="s">
        <v>87</v>
      </c>
      <c r="B5" s="5" t="s">
        <v>86</v>
      </c>
      <c r="C5" s="5" t="s">
        <v>40</v>
      </c>
      <c r="D5" s="5" t="str">
        <f>'TC17- Regular Customer No'!$A$2</f>
        <v>cs1702-2311001</v>
      </c>
      <c r="E5" s="5" t="s">
        <v>72</v>
      </c>
      <c r="F5" s="5">
        <v>10</v>
      </c>
      <c r="G5" s="5">
        <v>10</v>
      </c>
      <c r="H5" s="56">
        <v>1500</v>
      </c>
      <c r="I5" s="5">
        <v>10</v>
      </c>
      <c r="J5" s="5" t="s">
        <v>193</v>
      </c>
      <c r="K5" s="5" t="s">
        <v>178</v>
      </c>
      <c r="L5" s="5">
        <v>0</v>
      </c>
      <c r="M5" s="5">
        <v>0</v>
      </c>
      <c r="N5" s="5">
        <v>0</v>
      </c>
      <c r="O5" s="51">
        <v>0</v>
      </c>
      <c r="P5" s="5" t="s">
        <v>179</v>
      </c>
      <c r="Q5" s="59">
        <v>0</v>
      </c>
      <c r="R5" s="5" t="s">
        <v>179</v>
      </c>
      <c r="S5" s="56">
        <v>1500</v>
      </c>
      <c r="T5" s="5" t="s">
        <v>179</v>
      </c>
      <c r="U5" s="5">
        <v>0</v>
      </c>
      <c r="V5" s="5" t="s">
        <v>179</v>
      </c>
      <c r="W5" s="51">
        <v>0</v>
      </c>
      <c r="X5" s="59">
        <v>0</v>
      </c>
      <c r="Y5" s="56">
        <v>1500</v>
      </c>
      <c r="Z5" s="5">
        <v>0</v>
      </c>
    </row>
    <row r="6" spans="1:26" x14ac:dyDescent="0.3">
      <c r="A6" s="5" t="s">
        <v>90</v>
      </c>
      <c r="B6" s="5" t="s">
        <v>89</v>
      </c>
      <c r="C6" s="5" t="s">
        <v>40</v>
      </c>
      <c r="D6" s="5" t="str">
        <f>'TC17- Regular Customer No'!$A$2</f>
        <v>cs1702-2311001</v>
      </c>
      <c r="E6" s="5" t="s">
        <v>72</v>
      </c>
      <c r="F6" s="5">
        <v>10</v>
      </c>
      <c r="G6" s="5">
        <v>10</v>
      </c>
      <c r="H6" s="56">
        <v>1000</v>
      </c>
      <c r="I6" s="5">
        <v>100.68</v>
      </c>
      <c r="J6" s="5" t="s">
        <v>193</v>
      </c>
      <c r="K6" s="5" t="s">
        <v>178</v>
      </c>
      <c r="L6" s="5">
        <v>0</v>
      </c>
      <c r="M6" s="5">
        <v>0</v>
      </c>
      <c r="N6" s="5">
        <v>0</v>
      </c>
      <c r="O6" s="51">
        <v>0</v>
      </c>
      <c r="P6" s="5" t="s">
        <v>179</v>
      </c>
      <c r="Q6" s="5">
        <v>400</v>
      </c>
      <c r="R6" s="5" t="s">
        <v>179</v>
      </c>
      <c r="S6" s="5">
        <v>600</v>
      </c>
      <c r="T6" s="5" t="s">
        <v>179</v>
      </c>
      <c r="U6" s="5">
        <v>0</v>
      </c>
      <c r="V6" s="5" t="s">
        <v>179</v>
      </c>
      <c r="W6" s="51">
        <v>0</v>
      </c>
      <c r="X6" s="5">
        <v>400</v>
      </c>
      <c r="Y6" s="5">
        <v>600</v>
      </c>
      <c r="Z6" s="5">
        <v>0</v>
      </c>
    </row>
  </sheetData>
  <phoneticPr fontId="6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I6"/>
  <sheetViews>
    <sheetView topLeftCell="C1" workbookViewId="0">
      <selection activeCell="G17" sqref="G17"/>
    </sheetView>
  </sheetViews>
  <sheetFormatPr defaultRowHeight="14.4" x14ac:dyDescent="0.3"/>
  <cols>
    <col min="1" max="1" customWidth="true" width="21.77734375" collapsed="true"/>
    <col min="2" max="2" customWidth="true" width="35.44140625" collapsed="true"/>
    <col min="3" max="8" customWidth="true" width="21.77734375" collapsed="true"/>
  </cols>
  <sheetData>
    <row r="1" spans="1:8" x14ac:dyDescent="0.3">
      <c r="A1" t="s">
        <v>180</v>
      </c>
      <c r="B1" t="s">
        <v>181</v>
      </c>
      <c r="C1" s="5" t="s">
        <v>182</v>
      </c>
      <c r="D1" s="5" t="s">
        <v>183</v>
      </c>
      <c r="E1" s="5" t="s">
        <v>144</v>
      </c>
      <c r="F1" s="5" t="s">
        <v>20</v>
      </c>
      <c r="G1" s="5" t="s">
        <v>184</v>
      </c>
      <c r="H1" s="5" t="s">
        <v>185</v>
      </c>
    </row>
    <row r="2" spans="1:8" x14ac:dyDescent="0.3">
      <c r="A2" t="s">
        <v>80</v>
      </c>
      <c r="B2" t="s">
        <v>25</v>
      </c>
      <c r="C2" s="5" t="s">
        <v>26</v>
      </c>
      <c r="D2" s="5" t="str">
        <f>'TC19- Sales Order No'!$A$2</f>
        <v>ss1702-2311001</v>
      </c>
      <c r="E2" s="5" t="s">
        <v>71</v>
      </c>
      <c r="F2" s="5">
        <v>10</v>
      </c>
      <c r="G2" s="5">
        <v>10</v>
      </c>
      <c r="H2" s="56">
        <v>1000</v>
      </c>
    </row>
    <row r="3" spans="1:8" x14ac:dyDescent="0.3">
      <c r="A3" t="s">
        <v>83</v>
      </c>
      <c r="B3" t="s">
        <v>30</v>
      </c>
      <c r="C3" s="5" t="s">
        <v>32</v>
      </c>
      <c r="D3" s="5" t="str">
        <f>'TC19- Sales Order No'!$A$2</f>
        <v>ss1702-2311001</v>
      </c>
      <c r="E3" s="5" t="s">
        <v>71</v>
      </c>
      <c r="F3" s="5">
        <v>10</v>
      </c>
      <c r="G3" s="5">
        <v>10</v>
      </c>
      <c r="H3" s="56">
        <v>1000</v>
      </c>
    </row>
    <row r="4" spans="1:8" x14ac:dyDescent="0.3">
      <c r="A4" t="s">
        <v>85</v>
      </c>
      <c r="B4" t="s">
        <v>34</v>
      </c>
      <c r="C4" s="5" t="s">
        <v>35</v>
      </c>
      <c r="D4" s="5" t="str">
        <f>'TC19- Sales Order No'!$A$2</f>
        <v>ss1702-2311001</v>
      </c>
      <c r="E4" s="5" t="s">
        <v>71</v>
      </c>
      <c r="F4" s="5">
        <v>10</v>
      </c>
      <c r="G4" s="5">
        <v>10</v>
      </c>
      <c r="H4" s="56">
        <v>800</v>
      </c>
    </row>
    <row r="5" spans="1:8" x14ac:dyDescent="0.3">
      <c r="A5" t="s">
        <v>87</v>
      </c>
      <c r="B5" t="s">
        <v>38</v>
      </c>
      <c r="C5" s="5" t="s">
        <v>40</v>
      </c>
      <c r="D5" s="5" t="str">
        <f>'TC19- Sales Order No'!$A$2</f>
        <v>ss1702-2311001</v>
      </c>
      <c r="E5" s="5" t="s">
        <v>71</v>
      </c>
      <c r="F5" s="5">
        <v>10</v>
      </c>
      <c r="G5" s="5">
        <v>10</v>
      </c>
      <c r="H5" s="56">
        <v>1600</v>
      </c>
    </row>
    <row r="6" spans="1:8" x14ac:dyDescent="0.3">
      <c r="A6" t="s">
        <v>90</v>
      </c>
      <c r="B6" t="s">
        <v>45</v>
      </c>
      <c r="C6" s="5" t="s">
        <v>40</v>
      </c>
      <c r="D6" s="5" t="str">
        <f>'TC19- Sales Order No'!$A$2</f>
        <v>ss1702-2311001</v>
      </c>
      <c r="E6" s="5" t="s">
        <v>71</v>
      </c>
      <c r="F6" s="5">
        <v>10</v>
      </c>
      <c r="G6" s="5">
        <v>10</v>
      </c>
      <c r="H6" s="56">
        <v>1000</v>
      </c>
    </row>
  </sheetData>
  <phoneticPr fontId="6" type="noConversion"/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B2"/>
  <sheetViews>
    <sheetView workbookViewId="0">
      <selection activeCell="G18" sqref="G18"/>
    </sheetView>
  </sheetViews>
  <sheetFormatPr defaultRowHeight="14.4" x14ac:dyDescent="0.3"/>
  <cols>
    <col min="1" max="1" customWidth="true" width="17.5546875" collapsed="true"/>
  </cols>
  <sheetData>
    <row r="1" spans="1:1" x14ac:dyDescent="0.3">
      <c r="A1" s="41" t="s">
        <v>75</v>
      </c>
    </row>
    <row r="2" spans="1:1" x14ac:dyDescent="0.3">
      <c r="A2" s="5" t="str">
        <f>"r"&amp;'TC19- Sales Order No'!$A$2&amp;"-01"</f>
        <v>rss1702-2311001-01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V6"/>
  <sheetViews>
    <sheetView workbookViewId="0">
      <selection activeCell="E14" sqref="E14"/>
    </sheetView>
  </sheetViews>
  <sheetFormatPr defaultRowHeight="14.4" x14ac:dyDescent="0.3"/>
  <cols>
    <col min="1" max="1" customWidth="true" width="19.44140625" collapsed="true"/>
    <col min="2" max="2" customWidth="true" width="33.77734375" collapsed="true"/>
    <col min="3" max="4" customWidth="true" width="19.44140625" collapsed="true"/>
    <col min="5" max="5" customWidth="true" width="22.21875" collapsed="true"/>
    <col min="6" max="20" customWidth="true" width="19.44140625" collapsed="true"/>
    <col min="21" max="21" customWidth="true" width="17.5546875" collapsed="true"/>
  </cols>
  <sheetData>
    <row r="1" spans="1:21" x14ac:dyDescent="0.3">
      <c r="A1" s="5" t="s">
        <v>180</v>
      </c>
      <c r="B1" s="5" t="s">
        <v>186</v>
      </c>
      <c r="C1" s="5" t="s">
        <v>182</v>
      </c>
      <c r="D1" s="5" t="s">
        <v>145</v>
      </c>
      <c r="E1" s="5" t="s">
        <v>146</v>
      </c>
      <c r="F1" s="5" t="s">
        <v>147</v>
      </c>
      <c r="G1" s="5" t="s">
        <v>20</v>
      </c>
      <c r="H1" s="5" t="s">
        <v>19</v>
      </c>
      <c r="I1" s="5" t="s">
        <v>148</v>
      </c>
      <c r="J1" s="5" t="s">
        <v>136</v>
      </c>
      <c r="K1" s="5" t="s">
        <v>149</v>
      </c>
      <c r="L1" s="5" t="s">
        <v>150</v>
      </c>
      <c r="M1" s="5" t="s">
        <v>151</v>
      </c>
      <c r="N1" s="5" t="s">
        <v>201</v>
      </c>
      <c r="O1" s="5" t="s">
        <v>203</v>
      </c>
      <c r="P1" s="5" t="s">
        <v>202</v>
      </c>
      <c r="Q1" s="5" t="s">
        <v>345</v>
      </c>
      <c r="R1" s="5" t="s">
        <v>204</v>
      </c>
      <c r="S1" s="5" t="s">
        <v>206</v>
      </c>
      <c r="T1" s="5" t="s">
        <v>207</v>
      </c>
      <c r="U1" s="5" t="s">
        <v>205</v>
      </c>
    </row>
    <row r="2" spans="1:21" x14ac:dyDescent="0.3">
      <c r="A2" s="5" t="s">
        <v>80</v>
      </c>
      <c r="B2" s="5" t="s">
        <v>79</v>
      </c>
      <c r="C2" s="5" t="s">
        <v>26</v>
      </c>
      <c r="D2" s="5"/>
      <c r="E2" s="5"/>
      <c r="F2" s="5" t="s">
        <v>28</v>
      </c>
      <c r="G2" s="5">
        <v>10</v>
      </c>
      <c r="H2" s="5">
        <v>10</v>
      </c>
      <c r="I2" s="56">
        <v>1000</v>
      </c>
      <c r="J2" s="56">
        <v>1000</v>
      </c>
      <c r="K2" s="5">
        <v>0</v>
      </c>
      <c r="L2" s="5" t="s">
        <v>157</v>
      </c>
      <c r="M2" s="5"/>
      <c r="N2" s="56"/>
      <c r="O2" s="56">
        <v>1000</v>
      </c>
      <c r="P2" s="5"/>
      <c r="Q2" s="5"/>
      <c r="R2" s="56"/>
      <c r="S2" s="56">
        <v>1000</v>
      </c>
      <c r="T2" s="5"/>
      <c r="U2" s="5"/>
    </row>
    <row r="3" spans="1:21" x14ac:dyDescent="0.3">
      <c r="A3" s="5" t="s">
        <v>83</v>
      </c>
      <c r="B3" s="5" t="s">
        <v>82</v>
      </c>
      <c r="C3" s="5" t="s">
        <v>32</v>
      </c>
      <c r="D3" s="5"/>
      <c r="E3" s="5"/>
      <c r="F3" s="5" t="s">
        <v>28</v>
      </c>
      <c r="G3" s="5">
        <v>10</v>
      </c>
      <c r="H3" s="5">
        <v>10</v>
      </c>
      <c r="I3" s="56">
        <v>1000</v>
      </c>
      <c r="J3" s="56">
        <v>1000</v>
      </c>
      <c r="K3" s="5">
        <v>0</v>
      </c>
      <c r="L3" s="5" t="s">
        <v>157</v>
      </c>
      <c r="M3" s="5"/>
      <c r="N3" s="56">
        <v>500</v>
      </c>
      <c r="O3" s="5">
        <v>500</v>
      </c>
      <c r="P3" s="5"/>
      <c r="Q3" s="5"/>
      <c r="R3" s="56">
        <v>500</v>
      </c>
      <c r="S3" s="5">
        <v>500</v>
      </c>
      <c r="T3" s="5"/>
      <c r="U3" s="5"/>
    </row>
    <row r="4" spans="1:21" x14ac:dyDescent="0.3">
      <c r="A4" s="5" t="s">
        <v>85</v>
      </c>
      <c r="B4" s="5" t="s">
        <v>84</v>
      </c>
      <c r="C4" s="5" t="s">
        <v>35</v>
      </c>
      <c r="D4" s="5"/>
      <c r="E4" s="5"/>
      <c r="F4" s="5" t="s">
        <v>37</v>
      </c>
      <c r="G4" s="5">
        <v>10</v>
      </c>
      <c r="H4" s="5">
        <v>10</v>
      </c>
      <c r="I4" s="56">
        <v>900</v>
      </c>
      <c r="J4" s="56">
        <v>900</v>
      </c>
      <c r="K4" s="5">
        <v>0</v>
      </c>
      <c r="L4" s="5" t="s">
        <v>157</v>
      </c>
      <c r="M4" s="5"/>
      <c r="N4" s="56"/>
      <c r="O4" s="56"/>
      <c r="P4" s="5">
        <v>800</v>
      </c>
      <c r="Q4" s="5">
        <v>100</v>
      </c>
      <c r="R4" s="5"/>
      <c r="S4" s="56"/>
      <c r="T4" s="56">
        <v>800</v>
      </c>
      <c r="U4" s="5">
        <v>100</v>
      </c>
    </row>
    <row r="5" spans="1:21" x14ac:dyDescent="0.3">
      <c r="A5" s="5" t="s">
        <v>87</v>
      </c>
      <c r="B5" s="5" t="s">
        <v>86</v>
      </c>
      <c r="C5" s="5" t="s">
        <v>40</v>
      </c>
      <c r="D5" s="5"/>
      <c r="E5" s="5"/>
      <c r="F5" s="5" t="s">
        <v>42</v>
      </c>
      <c r="G5" s="5">
        <v>10</v>
      </c>
      <c r="H5" s="5">
        <v>10</v>
      </c>
      <c r="I5" s="56">
        <v>1500</v>
      </c>
      <c r="J5" s="56">
        <v>1500</v>
      </c>
      <c r="K5" s="5">
        <v>0</v>
      </c>
      <c r="L5" s="5" t="s">
        <v>157</v>
      </c>
      <c r="M5" s="5"/>
      <c r="N5" s="56"/>
      <c r="O5" s="56"/>
      <c r="P5" s="56">
        <v>1500</v>
      </c>
      <c r="Q5" s="5"/>
      <c r="R5" s="5"/>
      <c r="S5" s="56"/>
      <c r="T5" s="56">
        <v>1500</v>
      </c>
      <c r="U5" s="5"/>
    </row>
    <row r="6" spans="1:21" x14ac:dyDescent="0.3">
      <c r="A6" s="5" t="s">
        <v>90</v>
      </c>
      <c r="B6" s="5" t="s">
        <v>89</v>
      </c>
      <c r="C6" s="5" t="s">
        <v>40</v>
      </c>
      <c r="D6" s="5"/>
      <c r="E6" s="5"/>
      <c r="F6" s="5" t="s">
        <v>43</v>
      </c>
      <c r="G6" s="5">
        <v>10</v>
      </c>
      <c r="H6" s="5">
        <v>10</v>
      </c>
      <c r="I6" s="56">
        <v>1000</v>
      </c>
      <c r="J6" s="56">
        <v>1000</v>
      </c>
      <c r="K6" s="5">
        <v>0</v>
      </c>
      <c r="L6" s="5" t="s">
        <v>157</v>
      </c>
      <c r="M6" s="5"/>
      <c r="N6" s="56"/>
      <c r="O6" s="56">
        <v>400</v>
      </c>
      <c r="P6" s="5">
        <v>600</v>
      </c>
      <c r="Q6" s="5"/>
      <c r="R6" s="5"/>
      <c r="S6" s="56">
        <v>400</v>
      </c>
      <c r="T6" s="5">
        <v>600</v>
      </c>
      <c r="U6" s="5"/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F6"/>
  <sheetViews>
    <sheetView workbookViewId="0">
      <selection activeCell="F15" sqref="F15"/>
    </sheetView>
  </sheetViews>
  <sheetFormatPr defaultRowHeight="14.4" x14ac:dyDescent="0.3"/>
  <cols>
    <col min="1" max="1" customWidth="true" width="20.6640625" collapsed="true"/>
    <col min="2" max="7" customWidth="true" width="24.0" collapsed="true"/>
  </cols>
  <sheetData>
    <row r="1" spans="1:5" x14ac:dyDescent="0.3">
      <c r="A1" s="5" t="s">
        <v>124</v>
      </c>
      <c r="B1" s="5" t="s">
        <v>136</v>
      </c>
      <c r="C1" s="5" t="s">
        <v>139</v>
      </c>
      <c r="D1" s="5" t="s">
        <v>140</v>
      </c>
      <c r="E1" s="5" t="s">
        <v>138</v>
      </c>
    </row>
    <row r="2" spans="1:5" x14ac:dyDescent="0.3">
      <c r="A2" s="5" t="s">
        <v>80</v>
      </c>
      <c r="B2" s="50">
        <v>1000</v>
      </c>
      <c r="C2" s="50">
        <v>1000</v>
      </c>
      <c r="D2" s="50"/>
      <c r="E2" s="5"/>
    </row>
    <row r="3" spans="1:5" x14ac:dyDescent="0.3">
      <c r="A3" s="5" t="s">
        <v>83</v>
      </c>
      <c r="B3" s="50">
        <v>1000</v>
      </c>
      <c r="C3" s="50">
        <v>1000</v>
      </c>
      <c r="D3" s="50"/>
      <c r="E3" s="5"/>
    </row>
    <row r="4" spans="1:5" x14ac:dyDescent="0.3">
      <c r="A4" s="5" t="s">
        <v>85</v>
      </c>
      <c r="B4" s="50">
        <v>800</v>
      </c>
      <c r="C4" s="50"/>
      <c r="D4" s="60">
        <v>700</v>
      </c>
      <c r="E4" s="5">
        <v>100</v>
      </c>
    </row>
    <row r="5" spans="1:5" x14ac:dyDescent="0.3">
      <c r="A5" s="5" t="s">
        <v>87</v>
      </c>
      <c r="B5" s="50">
        <v>1500</v>
      </c>
      <c r="C5" s="50"/>
      <c r="D5" s="50">
        <v>1500</v>
      </c>
      <c r="E5" s="5"/>
    </row>
    <row r="6" spans="1:5" x14ac:dyDescent="0.3">
      <c r="A6" s="5" t="s">
        <v>90</v>
      </c>
      <c r="B6" s="50">
        <v>1000</v>
      </c>
      <c r="C6" s="50">
        <v>400</v>
      </c>
      <c r="D6" s="50">
        <v>600</v>
      </c>
      <c r="E6" s="5"/>
    </row>
  </sheetData>
  <sortState xmlns:xlrd2="http://schemas.microsoft.com/office/spreadsheetml/2017/richdata2" ref="A2:E6">
    <sortCondition ref="A2:A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D5"/>
  <sheetViews>
    <sheetView workbookViewId="0">
      <selection activeCell="C15" sqref="C15"/>
    </sheetView>
  </sheetViews>
  <sheetFormatPr defaultRowHeight="14.4" x14ac:dyDescent="0.3"/>
  <cols>
    <col min="1" max="3" customWidth="true" width="31.77734375" collapsed="true"/>
    <col min="4" max="5" customWidth="true" width="8.88671875" collapsed="true"/>
  </cols>
  <sheetData>
    <row r="1" spans="1:3" x14ac:dyDescent="0.3">
      <c r="A1" s="61" t="s">
        <v>29</v>
      </c>
      <c r="B1" s="61" t="s">
        <v>187</v>
      </c>
      <c r="C1" s="61" t="s">
        <v>188</v>
      </c>
    </row>
    <row r="2" spans="1:3" x14ac:dyDescent="0.3">
      <c r="A2" s="9" t="s">
        <v>29</v>
      </c>
      <c r="B2" s="9" t="s">
        <v>82</v>
      </c>
      <c r="C2" s="9" t="s">
        <v>31</v>
      </c>
    </row>
    <row r="3" spans="1:3" x14ac:dyDescent="0.3">
      <c r="A3" s="9" t="s">
        <v>29</v>
      </c>
      <c r="B3" s="9" t="s">
        <v>79</v>
      </c>
      <c r="C3" s="9" t="s">
        <v>31</v>
      </c>
    </row>
    <row r="4" spans="1:3" x14ac:dyDescent="0.3">
      <c r="A4" s="9" t="s">
        <v>29</v>
      </c>
      <c r="B4" s="9" t="s">
        <v>86</v>
      </c>
      <c r="C4" s="9" t="s">
        <v>39</v>
      </c>
    </row>
    <row r="5" spans="1:3" x14ac:dyDescent="0.3">
      <c r="A5" s="9" t="s">
        <v>29</v>
      </c>
      <c r="B5" s="9" t="s">
        <v>84</v>
      </c>
      <c r="C5" s="9" t="s">
        <v>39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27" sqref="F27"/>
    </sheetView>
  </sheetViews>
  <sheetFormatPr defaultRowHeight="14.4" x14ac:dyDescent="0.3"/>
  <cols>
    <col min="1" max="1" customWidth="true" width="11.88671875" collapsed="true"/>
    <col min="2" max="2" customWidth="true" width="19.6640625" collapsed="true"/>
    <col min="3" max="3" customWidth="true" width="36.33203125" collapsed="true"/>
    <col min="4" max="4" customWidth="true" width="17.21875" collapsed="true"/>
    <col min="5" max="8" customWidth="true" width="11.88671875" collapsed="true"/>
  </cols>
  <sheetData>
    <row r="1" spans="1:7" x14ac:dyDescent="0.3">
      <c r="A1" s="5" t="s">
        <v>0</v>
      </c>
      <c r="B1" s="15" t="s">
        <v>1</v>
      </c>
      <c r="C1" s="3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5" t="s">
        <v>7</v>
      </c>
      <c r="B2" s="5" t="str">
        <f>"Sc17"&amp;"-"&amp;AutoIncrement!A2&amp;" "&amp;"Free"</f>
        <v>Sc17-02 Free</v>
      </c>
      <c r="C2" s="5" t="str">
        <f>"Sc17-" &amp; AutoIncrement!A2 &amp; " Free"  &amp; "- 30 Days"</f>
        <v>Sc17-02 Free- 30 Days</v>
      </c>
      <c r="D2" s="5" t="s">
        <v>8</v>
      </c>
      <c r="E2" s="5">
        <v>0</v>
      </c>
      <c r="F2" s="5">
        <v>30</v>
      </c>
      <c r="G2" s="5">
        <v>0</v>
      </c>
    </row>
    <row r="4" spans="1:7" x14ac:dyDescent="0.3">
      <c r="B4" s="62"/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6" sqref="E26:E31"/>
    </sheetView>
  </sheetViews>
  <sheetFormatPr defaultRowHeight="14.4" x14ac:dyDescent="0.3"/>
  <cols>
    <col min="1" max="1" customWidth="true" width="12.77734375" collapsed="true"/>
    <col min="2" max="2" customWidth="true" width="33.44140625" collapsed="true"/>
    <col min="3" max="3" customWidth="true" width="12.77734375" collapsed="true"/>
    <col min="4" max="7" customWidth="true" width="29.5546875" collapsed="true"/>
    <col min="8" max="8" customWidth="true" width="12.77734375" collapsed="true"/>
  </cols>
  <sheetData>
    <row r="1" spans="1:7" x14ac:dyDescent="0.3">
      <c r="A1" s="5" t="s">
        <v>99</v>
      </c>
      <c r="B1" s="5" t="s">
        <v>124</v>
      </c>
      <c r="C1" s="5" t="s">
        <v>136</v>
      </c>
      <c r="D1" s="5" t="s">
        <v>139</v>
      </c>
      <c r="E1" s="5" t="s">
        <v>140</v>
      </c>
      <c r="F1" s="5" t="s">
        <v>138</v>
      </c>
      <c r="G1" s="5" t="s">
        <v>196</v>
      </c>
    </row>
    <row r="2" spans="1:7" x14ac:dyDescent="0.3">
      <c r="A2" s="5">
        <v>1</v>
      </c>
      <c r="B2" s="5" t="s">
        <v>80</v>
      </c>
      <c r="C2" s="51">
        <v>800</v>
      </c>
      <c r="D2" s="51"/>
      <c r="E2" s="51">
        <v>800</v>
      </c>
      <c r="F2" s="51"/>
      <c r="G2" s="5"/>
    </row>
    <row r="3" spans="1:7" x14ac:dyDescent="0.3">
      <c r="A3" s="5">
        <v>2</v>
      </c>
      <c r="B3" s="5" t="s">
        <v>83</v>
      </c>
      <c r="C3" s="51">
        <v>1200</v>
      </c>
      <c r="D3" s="51">
        <v>500</v>
      </c>
      <c r="E3" s="51">
        <v>700</v>
      </c>
      <c r="F3" s="51"/>
      <c r="G3" s="5"/>
    </row>
    <row r="4" spans="1:7" x14ac:dyDescent="0.3">
      <c r="A4" s="5">
        <v>3</v>
      </c>
      <c r="B4" s="5" t="s">
        <v>85</v>
      </c>
      <c r="C4" s="51">
        <v>900</v>
      </c>
      <c r="D4" s="51"/>
      <c r="E4" s="51"/>
      <c r="F4" s="51">
        <v>800</v>
      </c>
      <c r="G4" s="5">
        <v>100</v>
      </c>
    </row>
    <row r="5" spans="1:7" x14ac:dyDescent="0.3">
      <c r="A5" s="5">
        <v>4</v>
      </c>
      <c r="B5" s="5" t="s">
        <v>87</v>
      </c>
      <c r="C5" s="51">
        <v>1500</v>
      </c>
      <c r="D5" s="51"/>
      <c r="E5" s="51"/>
      <c r="F5" s="51">
        <v>1500</v>
      </c>
      <c r="G5" s="5"/>
    </row>
    <row r="6" spans="1:7" x14ac:dyDescent="0.3">
      <c r="A6" s="5">
        <v>5</v>
      </c>
      <c r="B6" s="5" t="s">
        <v>90</v>
      </c>
      <c r="C6" s="51">
        <v>0</v>
      </c>
      <c r="D6" s="51"/>
      <c r="E6" s="51"/>
      <c r="F6" s="51"/>
      <c r="G6" s="5"/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E2"/>
  <sheetViews>
    <sheetView workbookViewId="0">
      <selection activeCell="D2" sqref="D2"/>
    </sheetView>
  </sheetViews>
  <sheetFormatPr defaultRowHeight="14.4" x14ac:dyDescent="0.3"/>
  <cols>
    <col min="1" max="3" customWidth="true" width="21.88671875" collapsed="true"/>
    <col min="4" max="4" customWidth="true" width="21.44140625" collapsed="true"/>
  </cols>
  <sheetData>
    <row r="1" spans="1:4" x14ac:dyDescent="0.3">
      <c r="A1" s="7" t="s">
        <v>197</v>
      </c>
      <c r="B1" s="67" t="s">
        <v>198</v>
      </c>
      <c r="C1" s="7" t="s">
        <v>199</v>
      </c>
      <c r="D1" s="7" t="s">
        <v>200</v>
      </c>
    </row>
    <row r="2" spans="1:4" x14ac:dyDescent="0.3">
      <c r="A2" s="11">
        <v>45327</v>
      </c>
      <c r="B2" s="11" t="n">
        <f>'TC16- New Inbound Date1'!$A$2</f>
        <v>45332.0</v>
      </c>
      <c r="C2" s="11">
        <v>45335</v>
      </c>
      <c r="D2" s="10">
        <v>45361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4" sqref="B4"/>
    </sheetView>
  </sheetViews>
  <sheetFormatPr defaultRowHeight="14.4" x14ac:dyDescent="0.3"/>
  <cols>
    <col min="1" max="8" customWidth="true" width="21.21875" collapsed="true"/>
  </cols>
  <sheetData>
    <row r="1" spans="1:7" x14ac:dyDescent="0.3">
      <c r="A1" s="5" t="s">
        <v>99</v>
      </c>
      <c r="B1" s="5" t="s">
        <v>124</v>
      </c>
      <c r="C1" s="5" t="s">
        <v>136</v>
      </c>
      <c r="D1" s="5" t="s">
        <v>139</v>
      </c>
      <c r="E1" s="5" t="s">
        <v>140</v>
      </c>
      <c r="F1" s="5" t="s">
        <v>138</v>
      </c>
      <c r="G1" s="5" t="s">
        <v>196</v>
      </c>
    </row>
    <row r="2" spans="1:7" x14ac:dyDescent="0.3">
      <c r="A2" s="5">
        <v>1</v>
      </c>
      <c r="B2" s="5" t="s">
        <v>80</v>
      </c>
      <c r="C2" s="50">
        <v>1200</v>
      </c>
      <c r="D2" s="51"/>
      <c r="E2" s="58">
        <v>1200</v>
      </c>
      <c r="F2" s="51"/>
      <c r="G2" s="5"/>
    </row>
    <row r="3" spans="1:7" x14ac:dyDescent="0.3">
      <c r="A3" s="5">
        <v>2</v>
      </c>
      <c r="B3" s="5" t="s">
        <v>83</v>
      </c>
      <c r="C3" s="50">
        <v>1200</v>
      </c>
      <c r="D3" s="51">
        <v>500</v>
      </c>
      <c r="E3" s="51">
        <v>700</v>
      </c>
      <c r="F3" s="51"/>
      <c r="G3" s="5"/>
    </row>
    <row r="4" spans="1:7" x14ac:dyDescent="0.3">
      <c r="A4" s="5">
        <v>3</v>
      </c>
      <c r="B4" s="5" t="s">
        <v>90</v>
      </c>
      <c r="C4" s="50">
        <v>0</v>
      </c>
      <c r="D4" s="51"/>
      <c r="E4" s="51"/>
      <c r="F4" s="51"/>
      <c r="G4" s="5"/>
    </row>
    <row r="5" spans="1:7" x14ac:dyDescent="0.3">
      <c r="A5" s="5">
        <v>4</v>
      </c>
      <c r="B5" s="5" t="s">
        <v>85</v>
      </c>
      <c r="C5" s="50">
        <v>900</v>
      </c>
      <c r="D5" s="51"/>
      <c r="E5" s="51"/>
      <c r="F5" s="58">
        <v>800</v>
      </c>
      <c r="G5" s="5">
        <v>100</v>
      </c>
    </row>
    <row r="6" spans="1:7" x14ac:dyDescent="0.3">
      <c r="A6" s="5">
        <v>5</v>
      </c>
      <c r="B6" s="5" t="s">
        <v>87</v>
      </c>
      <c r="C6" s="50">
        <v>1500</v>
      </c>
      <c r="D6" s="51"/>
      <c r="E6" s="51"/>
      <c r="F6" s="51">
        <v>1500</v>
      </c>
      <c r="G6" s="5"/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B2"/>
  <sheetViews>
    <sheetView workbookViewId="0">
      <selection activeCell="M10" sqref="M10:M11"/>
    </sheetView>
  </sheetViews>
  <sheetFormatPr defaultRowHeight="14.4" x14ac:dyDescent="0.3"/>
  <cols>
    <col min="1" max="1" customWidth="true" width="20.33203125" collapsed="true"/>
  </cols>
  <sheetData>
    <row r="1" spans="1:1" x14ac:dyDescent="0.3">
      <c r="A1" s="68" t="s">
        <v>346</v>
      </c>
    </row>
    <row r="2" spans="1:1" x14ac:dyDescent="0.3">
      <c r="A2" s="5" t="str">
        <f>"r"&amp;'TC19- Sales Order No'!$A$2&amp;"-02"</f>
        <v>rss1702-2311001-02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V6"/>
  <sheetViews>
    <sheetView topLeftCell="R1" workbookViewId="0" zoomScale="96">
      <selection activeCell="T13" sqref="T13"/>
    </sheetView>
  </sheetViews>
  <sheetFormatPr defaultRowHeight="14.4" x14ac:dyDescent="0.3"/>
  <cols>
    <col min="1" max="21" customWidth="true" width="30.21875" collapsed="true"/>
  </cols>
  <sheetData>
    <row r="1" spans="1:21" x14ac:dyDescent="0.3">
      <c r="A1" s="5" t="s">
        <v>180</v>
      </c>
      <c r="B1" s="5" t="s">
        <v>186</v>
      </c>
      <c r="C1" s="5" t="s">
        <v>182</v>
      </c>
      <c r="D1" s="5" t="s">
        <v>145</v>
      </c>
      <c r="E1" s="5" t="s">
        <v>146</v>
      </c>
      <c r="F1" s="5" t="s">
        <v>147</v>
      </c>
      <c r="G1" s="5" t="s">
        <v>20</v>
      </c>
      <c r="H1" s="5" t="s">
        <v>19</v>
      </c>
      <c r="I1" s="5" t="s">
        <v>148</v>
      </c>
      <c r="J1" s="5" t="s">
        <v>136</v>
      </c>
      <c r="K1" s="5" t="s">
        <v>149</v>
      </c>
      <c r="L1" s="5" t="s">
        <v>150</v>
      </c>
      <c r="M1" s="5" t="s">
        <v>151</v>
      </c>
      <c r="N1" s="5" t="s">
        <v>201</v>
      </c>
      <c r="O1" s="5" t="s">
        <v>203</v>
      </c>
      <c r="P1" s="5" t="s">
        <v>202</v>
      </c>
      <c r="Q1" s="5" t="s">
        <v>345</v>
      </c>
      <c r="R1" s="5" t="s">
        <v>204</v>
      </c>
      <c r="S1" s="5" t="s">
        <v>206</v>
      </c>
      <c r="T1" s="5" t="s">
        <v>207</v>
      </c>
      <c r="U1" s="5" t="s">
        <v>205</v>
      </c>
    </row>
    <row r="2" spans="1:21" x14ac:dyDescent="0.3">
      <c r="A2" s="5" t="s">
        <v>80</v>
      </c>
      <c r="B2" s="5" t="s">
        <v>79</v>
      </c>
      <c r="C2" s="5" t="s">
        <v>26</v>
      </c>
      <c r="D2" s="5"/>
      <c r="E2" s="5" t="s">
        <v>83</v>
      </c>
      <c r="F2" s="5" t="s">
        <v>28</v>
      </c>
      <c r="G2" s="5">
        <v>10</v>
      </c>
      <c r="H2" s="5">
        <v>10</v>
      </c>
      <c r="I2" s="56">
        <v>1000</v>
      </c>
      <c r="J2" s="56">
        <v>1200</v>
      </c>
      <c r="K2" s="5">
        <v>0</v>
      </c>
      <c r="L2" s="5" t="s">
        <v>157</v>
      </c>
      <c r="M2" s="5"/>
      <c r="N2" s="56"/>
      <c r="O2" s="56">
        <v>1000</v>
      </c>
      <c r="P2" s="5"/>
      <c r="Q2" s="5"/>
      <c r="R2" s="56"/>
      <c r="S2" s="56">
        <v>1200</v>
      </c>
      <c r="T2" s="5"/>
      <c r="U2" s="5"/>
    </row>
    <row r="3" spans="1:21" x14ac:dyDescent="0.3">
      <c r="A3" s="5" t="s">
        <v>83</v>
      </c>
      <c r="B3" s="5" t="s">
        <v>82</v>
      </c>
      <c r="C3" s="5" t="s">
        <v>32</v>
      </c>
      <c r="D3" s="5"/>
      <c r="E3" s="5" t="s">
        <v>80</v>
      </c>
      <c r="F3" s="5" t="s">
        <v>28</v>
      </c>
      <c r="G3" s="5">
        <v>10</v>
      </c>
      <c r="H3" s="5">
        <v>10</v>
      </c>
      <c r="I3" s="56">
        <v>1000</v>
      </c>
      <c r="J3" s="56">
        <v>1200</v>
      </c>
      <c r="K3" s="5">
        <v>0</v>
      </c>
      <c r="L3" s="5" t="s">
        <v>157</v>
      </c>
      <c r="M3" s="5"/>
      <c r="N3" s="56">
        <v>500</v>
      </c>
      <c r="O3" s="5">
        <v>500</v>
      </c>
      <c r="P3" s="5"/>
      <c r="Q3" s="5"/>
      <c r="R3" s="56">
        <v>500</v>
      </c>
      <c r="S3" s="5">
        <v>700</v>
      </c>
      <c r="T3" s="5"/>
      <c r="U3" s="5"/>
    </row>
    <row r="4" spans="1:21" x14ac:dyDescent="0.3">
      <c r="A4" s="5" t="s">
        <v>85</v>
      </c>
      <c r="B4" s="5" t="s">
        <v>84</v>
      </c>
      <c r="C4" s="5" t="s">
        <v>35</v>
      </c>
      <c r="D4" s="5"/>
      <c r="E4" s="5" t="s">
        <v>87</v>
      </c>
      <c r="F4" s="5" t="s">
        <v>37</v>
      </c>
      <c r="G4" s="5">
        <v>10</v>
      </c>
      <c r="H4" s="5">
        <v>10</v>
      </c>
      <c r="I4" s="56">
        <v>900</v>
      </c>
      <c r="J4" s="56">
        <v>900</v>
      </c>
      <c r="K4" s="5">
        <v>0</v>
      </c>
      <c r="L4" s="5" t="s">
        <v>157</v>
      </c>
      <c r="M4" s="5"/>
      <c r="N4" s="56"/>
      <c r="O4" s="56"/>
      <c r="P4" s="5">
        <v>800</v>
      </c>
      <c r="Q4" s="5">
        <v>100</v>
      </c>
      <c r="R4" s="5"/>
      <c r="S4" s="56"/>
      <c r="T4" s="56">
        <v>800</v>
      </c>
      <c r="U4" s="56">
        <v>100</v>
      </c>
    </row>
    <row r="5" spans="1:21" x14ac:dyDescent="0.3">
      <c r="A5" s="5" t="s">
        <v>87</v>
      </c>
      <c r="B5" s="5" t="s">
        <v>86</v>
      </c>
      <c r="C5" s="5" t="s">
        <v>40</v>
      </c>
      <c r="D5" s="5"/>
      <c r="E5" s="5" t="s">
        <v>85</v>
      </c>
      <c r="F5" s="5" t="s">
        <v>42</v>
      </c>
      <c r="G5" s="5">
        <v>10</v>
      </c>
      <c r="H5" s="5">
        <v>10</v>
      </c>
      <c r="I5" s="56">
        <v>1500</v>
      </c>
      <c r="J5" s="56">
        <v>1500</v>
      </c>
      <c r="K5" s="5">
        <v>0</v>
      </c>
      <c r="L5" s="5" t="s">
        <v>157</v>
      </c>
      <c r="M5" s="5"/>
      <c r="N5" s="56"/>
      <c r="O5" s="56"/>
      <c r="P5" s="56">
        <v>1500</v>
      </c>
      <c r="Q5" s="56"/>
      <c r="R5" s="5"/>
      <c r="S5" s="56"/>
      <c r="T5" s="56">
        <v>1500</v>
      </c>
      <c r="U5" s="5"/>
    </row>
    <row r="6" spans="1:21" x14ac:dyDescent="0.3">
      <c r="A6" s="5" t="s">
        <v>90</v>
      </c>
      <c r="B6" s="5" t="s">
        <v>89</v>
      </c>
      <c r="C6" s="5" t="s">
        <v>40</v>
      </c>
      <c r="D6" s="5"/>
      <c r="E6" s="5"/>
      <c r="F6" s="5" t="s">
        <v>43</v>
      </c>
      <c r="G6" s="5">
        <v>10</v>
      </c>
      <c r="H6" s="5">
        <v>10</v>
      </c>
      <c r="I6" s="56">
        <v>1000</v>
      </c>
      <c r="J6" s="59">
        <v>0</v>
      </c>
      <c r="K6" s="5">
        <v>0</v>
      </c>
      <c r="L6" s="5" t="s">
        <v>157</v>
      </c>
      <c r="M6" s="5"/>
      <c r="N6" s="56"/>
      <c r="O6" s="56">
        <v>400</v>
      </c>
      <c r="P6" s="5">
        <v>600</v>
      </c>
      <c r="Q6" s="5"/>
      <c r="R6" s="5"/>
      <c r="S6" s="56"/>
      <c r="T6" s="5"/>
      <c r="U6" s="5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C6"/>
  <sheetViews>
    <sheetView topLeftCell="W1" workbookViewId="0" zoomScale="80" zoomScaleNormal="80">
      <selection activeCell="Y12" sqref="Y12"/>
    </sheetView>
  </sheetViews>
  <sheetFormatPr defaultRowHeight="14.4" x14ac:dyDescent="0.3"/>
  <cols>
    <col min="1" max="1" customWidth="true" width="25.6640625" collapsed="true"/>
    <col min="2" max="2" customWidth="true" width="33.0" collapsed="true"/>
    <col min="3" max="5" customWidth="true" width="25.6640625" collapsed="true"/>
    <col min="6" max="6" customWidth="true" width="32.33203125" collapsed="true"/>
    <col min="7" max="20" customWidth="true" width="25.6640625" collapsed="true"/>
    <col min="21" max="31" customWidth="true" width="25.77734375" collapsed="true"/>
  </cols>
  <sheetData>
    <row r="1" spans="1:28" x14ac:dyDescent="0.3">
      <c r="A1" s="5" t="s">
        <v>180</v>
      </c>
      <c r="B1" s="5" t="s">
        <v>194</v>
      </c>
      <c r="C1" s="5" t="s">
        <v>182</v>
      </c>
      <c r="D1" s="5" t="s">
        <v>144</v>
      </c>
      <c r="E1" s="5" t="s">
        <v>145</v>
      </c>
      <c r="F1" s="5" t="s">
        <v>146</v>
      </c>
      <c r="G1" s="5" t="s">
        <v>147</v>
      </c>
      <c r="H1" s="5" t="s">
        <v>20</v>
      </c>
      <c r="I1" s="5" t="s">
        <v>19</v>
      </c>
      <c r="J1" s="5" t="s">
        <v>148</v>
      </c>
      <c r="K1" s="5" t="s">
        <v>136</v>
      </c>
      <c r="L1" s="5" t="s">
        <v>149</v>
      </c>
      <c r="M1" s="5" t="s">
        <v>150</v>
      </c>
      <c r="N1" s="5" t="s">
        <v>151</v>
      </c>
      <c r="O1" s="5" t="s">
        <v>201</v>
      </c>
      <c r="P1" s="5" t="s">
        <v>203</v>
      </c>
      <c r="Q1" s="5" t="s">
        <v>202</v>
      </c>
      <c r="R1" s="5" t="s">
        <v>204</v>
      </c>
      <c r="S1" s="5" t="s">
        <v>206</v>
      </c>
      <c r="T1" s="5" t="s">
        <v>207</v>
      </c>
      <c r="U1" s="5" t="s">
        <v>208</v>
      </c>
      <c r="V1" s="5" t="s">
        <v>209</v>
      </c>
      <c r="W1" s="5" t="s">
        <v>210</v>
      </c>
      <c r="X1" s="5" t="s">
        <v>347</v>
      </c>
      <c r="Y1" s="5" t="s">
        <v>211</v>
      </c>
      <c r="Z1" s="5" t="s">
        <v>212</v>
      </c>
      <c r="AA1" s="5" t="s">
        <v>213</v>
      </c>
      <c r="AB1" s="5" t="s">
        <v>214</v>
      </c>
    </row>
    <row r="2" spans="1:28" x14ac:dyDescent="0.3">
      <c r="A2" s="5" t="s">
        <v>80</v>
      </c>
      <c r="B2" s="5" t="s">
        <v>25</v>
      </c>
      <c r="C2" s="5" t="s">
        <v>26</v>
      </c>
      <c r="D2" s="5" t="s">
        <v>71</v>
      </c>
      <c r="E2" s="5"/>
      <c r="F2" s="5" t="s">
        <v>30</v>
      </c>
      <c r="G2" s="5" t="s">
        <v>28</v>
      </c>
      <c r="H2" s="5">
        <v>10</v>
      </c>
      <c r="I2" s="5">
        <v>10</v>
      </c>
      <c r="J2" s="56">
        <v>1000</v>
      </c>
      <c r="K2" s="56">
        <v>1200</v>
      </c>
      <c r="L2" s="5">
        <v>0</v>
      </c>
      <c r="M2" s="5" t="s">
        <v>157</v>
      </c>
      <c r="N2" s="5"/>
      <c r="O2" s="56">
        <v>1000</v>
      </c>
      <c r="P2" s="5"/>
      <c r="Q2" s="5"/>
      <c r="R2" s="56">
        <v>1200</v>
      </c>
      <c r="S2" s="56"/>
      <c r="T2" s="5"/>
      <c r="U2" s="56"/>
      <c r="V2" s="56">
        <v>1000</v>
      </c>
      <c r="W2" s="5"/>
      <c r="X2" s="5"/>
      <c r="Y2" s="5"/>
      <c r="Z2" s="56">
        <v>1200</v>
      </c>
      <c r="AA2" s="5"/>
      <c r="AB2" s="5"/>
    </row>
    <row r="3" spans="1:28" x14ac:dyDescent="0.3">
      <c r="A3" s="5" t="s">
        <v>83</v>
      </c>
      <c r="B3" s="5" t="s">
        <v>30</v>
      </c>
      <c r="C3" s="5" t="s">
        <v>32</v>
      </c>
      <c r="D3" s="5" t="s">
        <v>71</v>
      </c>
      <c r="E3" s="5"/>
      <c r="F3" s="5" t="s">
        <v>25</v>
      </c>
      <c r="G3" s="5" t="s">
        <v>28</v>
      </c>
      <c r="H3" s="5">
        <v>10</v>
      </c>
      <c r="I3" s="5">
        <v>10</v>
      </c>
      <c r="J3" s="56">
        <v>1000</v>
      </c>
      <c r="K3" s="56">
        <v>1200</v>
      </c>
      <c r="L3" s="5">
        <v>0</v>
      </c>
      <c r="M3" s="5" t="s">
        <v>157</v>
      </c>
      <c r="N3" s="5"/>
      <c r="O3" s="56">
        <v>1000</v>
      </c>
      <c r="P3" s="5"/>
      <c r="Q3" s="5"/>
      <c r="R3" s="56">
        <v>1200</v>
      </c>
      <c r="S3" s="56"/>
      <c r="T3" s="5"/>
      <c r="U3" s="56">
        <v>500</v>
      </c>
      <c r="V3" s="5">
        <v>500</v>
      </c>
      <c r="W3" s="5"/>
      <c r="X3" s="5"/>
      <c r="Y3" s="5">
        <v>500</v>
      </c>
      <c r="Z3" s="5">
        <v>700</v>
      </c>
      <c r="AA3" s="5"/>
      <c r="AB3" s="5"/>
    </row>
    <row r="4" spans="1:28" x14ac:dyDescent="0.3">
      <c r="A4" s="5" t="s">
        <v>85</v>
      </c>
      <c r="B4" s="5" t="s">
        <v>34</v>
      </c>
      <c r="C4" s="5" t="s">
        <v>35</v>
      </c>
      <c r="D4" s="5" t="s">
        <v>71</v>
      </c>
      <c r="E4" s="5"/>
      <c r="F4" s="5" t="s">
        <v>38</v>
      </c>
      <c r="G4" s="5" t="s">
        <v>37</v>
      </c>
      <c r="H4" s="5">
        <v>10</v>
      </c>
      <c r="I4" s="5">
        <v>10</v>
      </c>
      <c r="J4" s="56">
        <v>900</v>
      </c>
      <c r="K4" s="56">
        <v>900</v>
      </c>
      <c r="L4" s="5">
        <v>0</v>
      </c>
      <c r="M4" s="5" t="s">
        <v>157</v>
      </c>
      <c r="N4" s="5"/>
      <c r="O4" s="56"/>
      <c r="P4" s="56">
        <v>800</v>
      </c>
      <c r="Q4" s="5">
        <v>100</v>
      </c>
      <c r="R4" s="5"/>
      <c r="S4" s="56">
        <v>800</v>
      </c>
      <c r="T4" s="56">
        <v>100</v>
      </c>
      <c r="U4" s="5"/>
      <c r="V4" s="5"/>
      <c r="W4" s="56">
        <v>800</v>
      </c>
      <c r="X4" s="56">
        <v>100</v>
      </c>
      <c r="Y4" s="5"/>
      <c r="Z4" s="5"/>
      <c r="AA4" s="5">
        <v>800</v>
      </c>
      <c r="AB4" s="5">
        <v>100</v>
      </c>
    </row>
    <row r="5" spans="1:28" x14ac:dyDescent="0.3">
      <c r="A5" s="5" t="s">
        <v>87</v>
      </c>
      <c r="B5" s="5" t="s">
        <v>38</v>
      </c>
      <c r="C5" s="5" t="s">
        <v>40</v>
      </c>
      <c r="D5" s="5" t="s">
        <v>71</v>
      </c>
      <c r="E5" s="5"/>
      <c r="F5" s="5" t="s">
        <v>34</v>
      </c>
      <c r="G5" s="5" t="s">
        <v>42</v>
      </c>
      <c r="H5" s="5">
        <v>10</v>
      </c>
      <c r="I5" s="5">
        <v>10</v>
      </c>
      <c r="J5" s="56">
        <v>1500</v>
      </c>
      <c r="K5" s="56">
        <v>1500</v>
      </c>
      <c r="L5" s="5">
        <v>0</v>
      </c>
      <c r="M5" s="5" t="s">
        <v>157</v>
      </c>
      <c r="N5" s="5"/>
      <c r="O5" s="56"/>
      <c r="P5" s="56">
        <v>1500</v>
      </c>
      <c r="Q5" s="5"/>
      <c r="R5" s="5"/>
      <c r="S5" s="56">
        <v>1500</v>
      </c>
      <c r="T5" s="56"/>
      <c r="U5" s="5"/>
      <c r="V5" s="56"/>
      <c r="W5" s="56">
        <v>1500</v>
      </c>
      <c r="X5" s="56"/>
      <c r="Y5" s="5"/>
      <c r="Z5" s="5"/>
      <c r="AA5" s="56">
        <v>1500</v>
      </c>
      <c r="AB5" s="5"/>
    </row>
    <row r="6" spans="1:28" x14ac:dyDescent="0.3">
      <c r="A6" s="5" t="s">
        <v>90</v>
      </c>
      <c r="B6" s="5" t="s">
        <v>45</v>
      </c>
      <c r="C6" s="5" t="s">
        <v>40</v>
      </c>
      <c r="D6" s="5" t="s">
        <v>71</v>
      </c>
      <c r="E6" s="5"/>
      <c r="F6" s="5"/>
      <c r="G6" s="5" t="s">
        <v>43</v>
      </c>
      <c r="H6" s="5">
        <v>10</v>
      </c>
      <c r="I6" s="5">
        <v>10</v>
      </c>
      <c r="J6" s="56">
        <v>1000</v>
      </c>
      <c r="K6" s="59">
        <v>0</v>
      </c>
      <c r="L6" s="5">
        <v>0</v>
      </c>
      <c r="M6" s="5" t="s">
        <v>157</v>
      </c>
      <c r="N6" s="5"/>
      <c r="O6" s="56">
        <v>400</v>
      </c>
      <c r="P6" s="56">
        <v>600</v>
      </c>
      <c r="Q6" s="5"/>
      <c r="R6" s="5"/>
      <c r="S6" s="56"/>
      <c r="T6" s="5"/>
      <c r="U6" s="5"/>
      <c r="V6" s="5">
        <v>400</v>
      </c>
      <c r="W6" s="5">
        <v>600</v>
      </c>
      <c r="X6" s="5"/>
      <c r="Y6" s="5"/>
      <c r="Z6" s="5"/>
      <c r="AA6" s="5"/>
      <c r="AB6" s="5"/>
    </row>
  </sheetData>
  <phoneticPr fontId="6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B2"/>
  <sheetViews>
    <sheetView workbookViewId="0">
      <selection activeCell="A27" sqref="A27"/>
    </sheetView>
  </sheetViews>
  <sheetFormatPr defaultRowHeight="14.4" x14ac:dyDescent="0.3"/>
  <cols>
    <col min="1" max="1" customWidth="true" width="25.0" collapsed="true"/>
  </cols>
  <sheetData>
    <row r="1" spans="1:1" x14ac:dyDescent="0.3">
      <c r="A1" s="41" t="s">
        <v>75</v>
      </c>
    </row>
    <row r="2" spans="1:1" x14ac:dyDescent="0.3">
      <c r="A2" t="s">
        <v>372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AA7"/>
  <sheetViews>
    <sheetView workbookViewId="0">
      <selection sqref="A1:Z7"/>
    </sheetView>
  </sheetViews>
  <sheetFormatPr defaultRowHeight="14.4" x14ac:dyDescent="0.3"/>
  <cols>
    <col min="1" max="1" customWidth="true" width="8.88671875" collapsed="true"/>
    <col min="2" max="2" customWidth="true" width="20.77734375" collapsed="true"/>
    <col min="3" max="3" customWidth="true" width="34.77734375" collapsed="true"/>
    <col min="4" max="5" customWidth="true" width="20.77734375" collapsed="true"/>
    <col min="6" max="6" customWidth="true" width="39.6640625" collapsed="true"/>
    <col min="7" max="19" customWidth="true" width="20.77734375" collapsed="true"/>
    <col min="20" max="21" customWidth="true" width="26.21875" collapsed="true"/>
    <col min="22" max="22" customWidth="true" width="33.5546875" collapsed="true"/>
    <col min="23" max="23" customWidth="true" width="34.109375" collapsed="true"/>
    <col min="24" max="25" customWidth="true" width="26.21875" collapsed="true"/>
    <col min="26" max="26" customWidth="true" width="24.88671875" collapsed="true"/>
  </cols>
  <sheetData>
    <row r="1" spans="1:26" x14ac:dyDescent="0.3">
      <c r="A1" s="5" t="s">
        <v>99</v>
      </c>
      <c r="B1" s="5" t="s">
        <v>215</v>
      </c>
      <c r="C1" s="5" t="s">
        <v>216</v>
      </c>
      <c r="D1" s="5" t="s">
        <v>217</v>
      </c>
      <c r="E1" s="5" t="s">
        <v>218</v>
      </c>
      <c r="F1" s="5" t="s">
        <v>220</v>
      </c>
      <c r="G1" s="5" t="s">
        <v>221</v>
      </c>
      <c r="H1" s="5" t="s">
        <v>222</v>
      </c>
      <c r="I1" s="5" t="s">
        <v>223</v>
      </c>
      <c r="J1" s="5" t="s">
        <v>224</v>
      </c>
      <c r="K1" s="5" t="s">
        <v>128</v>
      </c>
      <c r="L1" s="5" t="s">
        <v>225</v>
      </c>
      <c r="M1" s="5" t="s">
        <v>227</v>
      </c>
      <c r="N1" s="5" t="s">
        <v>231</v>
      </c>
      <c r="O1" s="5" t="s">
        <v>232</v>
      </c>
      <c r="P1" s="5" t="s">
        <v>21</v>
      </c>
      <c r="Q1" s="5" t="s">
        <v>233</v>
      </c>
      <c r="R1" s="5" t="s">
        <v>234</v>
      </c>
      <c r="S1" s="5" t="s">
        <v>235</v>
      </c>
      <c r="T1" s="5" t="s">
        <v>242</v>
      </c>
      <c r="U1" s="5" t="s">
        <v>243</v>
      </c>
      <c r="V1" s="5" t="s">
        <v>244</v>
      </c>
      <c r="W1" s="5" t="s">
        <v>245</v>
      </c>
      <c r="X1" s="5" t="s">
        <v>246</v>
      </c>
      <c r="Y1" s="5" t="s">
        <v>247</v>
      </c>
      <c r="Z1" s="5" t="s">
        <v>248</v>
      </c>
    </row>
    <row r="2" spans="1:26" x14ac:dyDescent="0.3">
      <c r="A2" s="5">
        <v>1</v>
      </c>
      <c r="B2" s="5" t="s">
        <v>71</v>
      </c>
      <c r="C2" s="5" t="str">
        <f>"o-PK-SUP-POC-230720001-"&amp;AutoIncrement!A2</f>
        <v>o-PK-SUP-POC-230720001-02</v>
      </c>
      <c r="D2" s="55">
        <v>45218</v>
      </c>
      <c r="E2" s="5" t="str">
        <f>"B-230720001-"&amp;AutoIncrement!A2</f>
        <v>B-230720001-02</v>
      </c>
      <c r="F2" s="5" t="s">
        <v>80</v>
      </c>
      <c r="G2" s="5" t="s">
        <v>28</v>
      </c>
      <c r="H2" s="5">
        <v>1200</v>
      </c>
      <c r="I2" s="5" t="s">
        <v>69</v>
      </c>
      <c r="J2" s="5" t="s">
        <v>226</v>
      </c>
      <c r="K2" s="5" t="s">
        <v>72</v>
      </c>
      <c r="L2" s="5" t="s">
        <v>72</v>
      </c>
      <c r="M2" s="5" t="s">
        <v>228</v>
      </c>
      <c r="N2" s="5" t="s">
        <v>236</v>
      </c>
      <c r="O2" s="5" t="s">
        <v>237</v>
      </c>
      <c r="P2" s="5">
        <v>100.01</v>
      </c>
      <c r="Q2" s="5">
        <v>100.01</v>
      </c>
      <c r="R2" s="5">
        <v>100.01</v>
      </c>
      <c r="S2" s="5" t="s">
        <v>238</v>
      </c>
      <c r="T2" s="5" t="str">
        <f>'TC19- Sales Order No'!$A$2</f>
        <v>ss1702-2311001</v>
      </c>
      <c r="U2" s="5" t="s">
        <v>71</v>
      </c>
      <c r="V2" s="5" t="s">
        <v>79</v>
      </c>
      <c r="W2" s="5" t="s">
        <v>79</v>
      </c>
      <c r="X2" s="5" t="s">
        <v>26</v>
      </c>
      <c r="Y2" s="5">
        <v>10</v>
      </c>
      <c r="Z2" s="5">
        <v>1200</v>
      </c>
    </row>
    <row r="3" spans="1:26" x14ac:dyDescent="0.3">
      <c r="A3" s="5">
        <v>2</v>
      </c>
      <c r="B3" s="5" t="s">
        <v>71</v>
      </c>
      <c r="C3" s="5" t="str">
        <f>"o-PK-SUP-POC-230720001-"&amp;AutoIncrement!A2</f>
        <v>o-PK-SUP-POC-230720001-02</v>
      </c>
      <c r="D3" s="55">
        <v>45218</v>
      </c>
      <c r="E3" s="5" t="str">
        <f>"B-230720001-"&amp;AutoIncrement!A2</f>
        <v>B-230720001-02</v>
      </c>
      <c r="F3" s="5" t="s">
        <v>83</v>
      </c>
      <c r="G3" s="5" t="s">
        <v>28</v>
      </c>
      <c r="H3" s="5">
        <v>1200</v>
      </c>
      <c r="I3" s="5" t="s">
        <v>69</v>
      </c>
      <c r="J3" s="5" t="s">
        <v>226</v>
      </c>
      <c r="K3" s="5" t="s">
        <v>72</v>
      </c>
      <c r="L3" s="5" t="s">
        <v>72</v>
      </c>
      <c r="M3" s="5" t="s">
        <v>228</v>
      </c>
      <c r="N3" s="5" t="s">
        <v>239</v>
      </c>
      <c r="O3" s="5" t="s">
        <v>240</v>
      </c>
      <c r="P3" s="5">
        <v>100.01</v>
      </c>
      <c r="Q3" s="5">
        <v>100.01</v>
      </c>
      <c r="R3" s="5">
        <v>100.01</v>
      </c>
      <c r="S3" s="5" t="s">
        <v>241</v>
      </c>
      <c r="T3" s="5" t="str">
        <f>'TC19- Sales Order No'!$A$2</f>
        <v>ss1702-2311001</v>
      </c>
      <c r="U3" s="5" t="s">
        <v>71</v>
      </c>
      <c r="V3" s="5" t="s">
        <v>82</v>
      </c>
      <c r="W3" s="5" t="s">
        <v>82</v>
      </c>
      <c r="X3" s="5" t="s">
        <v>32</v>
      </c>
      <c r="Y3" s="5">
        <v>10</v>
      </c>
      <c r="Z3" s="5">
        <v>1200</v>
      </c>
    </row>
    <row r="4" spans="1:26" x14ac:dyDescent="0.3">
      <c r="A4" s="5">
        <v>3</v>
      </c>
      <c r="B4" s="5" t="s">
        <v>71</v>
      </c>
      <c r="C4" s="5" t="str">
        <f>"o-PK-SUP-POC-230720001-"&amp;AutoIncrement!A2</f>
        <v>o-PK-SUP-POC-230720001-02</v>
      </c>
      <c r="D4" s="55">
        <v>45218</v>
      </c>
      <c r="E4" s="5" t="str">
        <f>"B-230720001-"&amp;AutoIncrement!A2</f>
        <v>B-230720001-02</v>
      </c>
      <c r="F4" s="5" t="s">
        <v>85</v>
      </c>
      <c r="G4" s="5" t="s">
        <v>37</v>
      </c>
      <c r="H4" s="5">
        <v>500</v>
      </c>
      <c r="I4" s="5" t="s">
        <v>69</v>
      </c>
      <c r="J4" s="5" t="s">
        <v>226</v>
      </c>
      <c r="K4" s="5" t="s">
        <v>72</v>
      </c>
      <c r="L4" s="5" t="s">
        <v>72</v>
      </c>
      <c r="M4" s="5" t="s">
        <v>229</v>
      </c>
      <c r="N4" s="5" t="s">
        <v>236</v>
      </c>
      <c r="O4" s="5" t="s">
        <v>237</v>
      </c>
      <c r="P4" s="5">
        <v>100.01</v>
      </c>
      <c r="Q4" s="5">
        <v>100.01</v>
      </c>
      <c r="R4" s="5">
        <v>100.01</v>
      </c>
      <c r="S4" s="5"/>
      <c r="T4" s="5" t="str">
        <f>'TC19- Sales Order No'!$A$2</f>
        <v>ss1702-2311001</v>
      </c>
      <c r="U4" s="5" t="s">
        <v>71</v>
      </c>
      <c r="V4" s="5" t="s">
        <v>84</v>
      </c>
      <c r="W4" s="5" t="s">
        <v>84</v>
      </c>
      <c r="X4" s="5" t="s">
        <v>35</v>
      </c>
      <c r="Y4" s="5">
        <v>10</v>
      </c>
      <c r="Z4" s="5">
        <v>900</v>
      </c>
    </row>
    <row r="5" spans="1:26" x14ac:dyDescent="0.3">
      <c r="A5" s="5">
        <v>4</v>
      </c>
      <c r="B5" s="5" t="s">
        <v>71</v>
      </c>
      <c r="C5" s="5" t="str">
        <f>"o-PK-SUP-POC-230720001-"&amp;AutoIncrement!A2</f>
        <v>o-PK-SUP-POC-230720001-02</v>
      </c>
      <c r="D5" s="55">
        <v>45218</v>
      </c>
      <c r="E5" s="5" t="str">
        <f>"B-230720001-"&amp;AutoIncrement!A2</f>
        <v>B-230720001-02</v>
      </c>
      <c r="F5" s="5" t="s">
        <v>87</v>
      </c>
      <c r="G5" s="5" t="s">
        <v>42</v>
      </c>
      <c r="H5" s="5">
        <v>1000</v>
      </c>
      <c r="I5" s="5" t="s">
        <v>69</v>
      </c>
      <c r="J5" s="5" t="s">
        <v>226</v>
      </c>
      <c r="K5" s="5" t="s">
        <v>72</v>
      </c>
      <c r="L5" s="5" t="s">
        <v>72</v>
      </c>
      <c r="M5" s="5" t="s">
        <v>229</v>
      </c>
      <c r="N5" s="5" t="s">
        <v>239</v>
      </c>
      <c r="O5" s="5" t="s">
        <v>240</v>
      </c>
      <c r="P5" s="5">
        <v>100.01</v>
      </c>
      <c r="Q5" s="5">
        <v>100.01</v>
      </c>
      <c r="R5" s="5">
        <v>100.01</v>
      </c>
      <c r="S5" s="5"/>
      <c r="T5" s="5" t="str">
        <f>'TC19- Sales Order No'!$A$2</f>
        <v>ss1702-2311001</v>
      </c>
      <c r="U5" s="5" t="s">
        <v>71</v>
      </c>
      <c r="V5" s="5" t="s">
        <v>86</v>
      </c>
      <c r="W5" s="5" t="s">
        <v>86</v>
      </c>
      <c r="X5" s="5" t="s">
        <v>40</v>
      </c>
      <c r="Y5" s="5">
        <v>10</v>
      </c>
      <c r="Z5" s="5">
        <v>1500</v>
      </c>
    </row>
    <row r="6" spans="1:26" x14ac:dyDescent="0.3">
      <c r="A6" s="5">
        <v>5</v>
      </c>
      <c r="B6" s="5" t="s">
        <v>71</v>
      </c>
      <c r="C6" s="5" t="str">
        <f>"o-PK-SUP-POC-230720002-"&amp;AutoIncrement!A2</f>
        <v>o-PK-SUP-POC-230720002-02</v>
      </c>
      <c r="D6" s="55">
        <v>45218</v>
      </c>
      <c r="E6" s="5"/>
      <c r="F6" s="5" t="s">
        <v>85</v>
      </c>
      <c r="G6" s="5" t="s">
        <v>37</v>
      </c>
      <c r="H6" s="5">
        <v>400</v>
      </c>
      <c r="I6" s="5" t="s">
        <v>69</v>
      </c>
      <c r="J6" s="5" t="s">
        <v>226</v>
      </c>
      <c r="K6" s="5" t="s">
        <v>72</v>
      </c>
      <c r="L6" s="5" t="s">
        <v>72</v>
      </c>
      <c r="M6" s="5" t="s">
        <v>230</v>
      </c>
      <c r="N6" s="5" t="s">
        <v>236</v>
      </c>
      <c r="O6" s="5" t="s">
        <v>237</v>
      </c>
      <c r="P6" s="5">
        <v>100.01</v>
      </c>
      <c r="Q6" s="5">
        <v>100.01</v>
      </c>
      <c r="R6" s="5">
        <v>100.01</v>
      </c>
      <c r="S6" s="5"/>
      <c r="T6" s="5" t="str">
        <f>'TC19- Sales Order No'!$A$2</f>
        <v>ss1702-2311001</v>
      </c>
      <c r="U6" s="5" t="s">
        <v>71</v>
      </c>
      <c r="V6" s="5" t="s">
        <v>84</v>
      </c>
      <c r="W6" s="5" t="s">
        <v>84</v>
      </c>
      <c r="X6" s="5" t="s">
        <v>35</v>
      </c>
      <c r="Y6" s="5">
        <v>10</v>
      </c>
      <c r="Z6" s="5">
        <v>900</v>
      </c>
    </row>
    <row r="7" spans="1:26" x14ac:dyDescent="0.3">
      <c r="A7" s="5">
        <v>6</v>
      </c>
      <c r="B7" s="5" t="s">
        <v>71</v>
      </c>
      <c r="C7" s="5" t="str">
        <f>"o-PK-SUP-POC-230720002-"&amp;AutoIncrement!A2</f>
        <v>o-PK-SUP-POC-230720002-02</v>
      </c>
      <c r="D7" s="55">
        <v>45218</v>
      </c>
      <c r="E7" s="5"/>
      <c r="F7" s="5" t="s">
        <v>87</v>
      </c>
      <c r="G7" s="5" t="s">
        <v>42</v>
      </c>
      <c r="H7" s="5">
        <v>400</v>
      </c>
      <c r="I7" s="5" t="s">
        <v>69</v>
      </c>
      <c r="J7" s="5" t="s">
        <v>226</v>
      </c>
      <c r="K7" s="5" t="s">
        <v>72</v>
      </c>
      <c r="L7" s="5" t="s">
        <v>72</v>
      </c>
      <c r="M7" s="5" t="s">
        <v>230</v>
      </c>
      <c r="N7" s="5" t="s">
        <v>239</v>
      </c>
      <c r="O7" s="5" t="s">
        <v>240</v>
      </c>
      <c r="P7" s="5">
        <v>100.01</v>
      </c>
      <c r="Q7" s="5">
        <v>100.01</v>
      </c>
      <c r="R7" s="5">
        <v>100.01</v>
      </c>
      <c r="S7" s="5"/>
      <c r="T7" s="5" t="str">
        <f>'TC19- Sales Order No'!$A$2</f>
        <v>ss1702-2311001</v>
      </c>
      <c r="U7" s="5" t="s">
        <v>71</v>
      </c>
      <c r="V7" s="5" t="s">
        <v>86</v>
      </c>
      <c r="W7" s="5" t="s">
        <v>86</v>
      </c>
      <c r="X7" s="5" t="s">
        <v>40</v>
      </c>
      <c r="Y7" s="5">
        <v>10</v>
      </c>
      <c r="Z7" s="5">
        <v>1500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C2"/>
  <sheetViews>
    <sheetView workbookViewId="0">
      <selection activeCell="E24" sqref="E24"/>
    </sheetView>
  </sheetViews>
  <sheetFormatPr defaultRowHeight="14.4" x14ac:dyDescent="0.3"/>
  <cols>
    <col min="1" max="1" customWidth="true" width="17.44140625" collapsed="true"/>
  </cols>
  <sheetData>
    <row r="1" spans="1:2" x14ac:dyDescent="0.3">
      <c r="A1" t="s">
        <v>331</v>
      </c>
      <c r="B1" t="s">
        <v>332</v>
      </c>
    </row>
    <row r="2" spans="1:2" x14ac:dyDescent="0.3">
      <c r="A2" s="2" t="s">
        <v>72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F035-EC30-43CA-A447-F04E07DC175B}">
  <dimension ref="A1:B2"/>
  <sheetViews>
    <sheetView workbookViewId="0">
      <selection activeCell="I9" sqref="I9"/>
    </sheetView>
  </sheetViews>
  <sheetFormatPr defaultRowHeight="14.4" x14ac:dyDescent="0.3"/>
  <cols>
    <col min="1" max="1" customWidth="true" width="16.77734375" collapsed="true"/>
  </cols>
  <sheetData>
    <row r="1" spans="1:1" x14ac:dyDescent="0.3">
      <c r="A1" s="12" t="s">
        <v>353</v>
      </c>
    </row>
    <row r="2" spans="1:1" x14ac:dyDescent="0.3">
      <c r="A2" t="s">
        <v>379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Y2"/>
  <sheetViews>
    <sheetView workbookViewId="0">
      <selection activeCell="J14" sqref="J14"/>
    </sheetView>
  </sheetViews>
  <sheetFormatPr defaultRowHeight="14.4" x14ac:dyDescent="0.3"/>
  <cols>
    <col min="1" max="1" customWidth="true" width="23.21875" collapsed="true"/>
    <col min="2" max="2" customWidth="true" width="27.109375" collapsed="true"/>
    <col min="3" max="14" customWidth="true" width="16.21875" collapsed="true"/>
    <col min="15" max="15" customWidth="true" width="41.33203125" collapsed="true"/>
    <col min="16" max="26" customWidth="true" width="16.21875" collapsed="true"/>
  </cols>
  <sheetData>
    <row r="1" spans="1:24" x14ac:dyDescent="0.3">
      <c r="A1" s="20" t="s">
        <v>46</v>
      </c>
      <c r="B1" s="20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20" t="s">
        <v>57</v>
      </c>
      <c r="M1" s="20" t="s">
        <v>58</v>
      </c>
      <c r="N1" s="20" t="s">
        <v>59</v>
      </c>
      <c r="O1" s="21" t="s">
        <v>189</v>
      </c>
      <c r="P1" s="20" t="s">
        <v>60</v>
      </c>
      <c r="Q1" s="20" t="s">
        <v>61</v>
      </c>
      <c r="R1" s="20" t="s">
        <v>62</v>
      </c>
      <c r="S1" s="20" t="s">
        <v>63</v>
      </c>
      <c r="T1" s="20" t="s">
        <v>64</v>
      </c>
      <c r="U1" s="20" t="s">
        <v>65</v>
      </c>
      <c r="V1" s="20" t="s">
        <v>66</v>
      </c>
      <c r="W1" s="20" t="s">
        <v>67</v>
      </c>
      <c r="X1" s="21" t="s">
        <v>190</v>
      </c>
    </row>
    <row r="2" spans="1:24" x14ac:dyDescent="0.3">
      <c r="A2" s="22" t="str">
        <f>"S17_PKSUP-PKCUS"&amp;AutoIncrement!A2</f>
        <v>S17_PKSUP-PKCUS02</v>
      </c>
      <c r="B2" s="22" t="s">
        <v>340</v>
      </c>
      <c r="C2" s="22" t="s">
        <v>68</v>
      </c>
      <c r="D2" s="22" t="s">
        <v>69</v>
      </c>
      <c r="E2" s="22" t="s">
        <v>70</v>
      </c>
      <c r="F2" s="22" t="s">
        <v>70</v>
      </c>
      <c r="G2" s="22"/>
      <c r="H2" s="22"/>
      <c r="I2" s="22" t="s">
        <v>71</v>
      </c>
      <c r="J2" s="22" t="s">
        <v>72</v>
      </c>
      <c r="K2" s="22"/>
      <c r="L2" s="22"/>
      <c r="M2" s="22"/>
      <c r="N2" s="22"/>
      <c r="O2" s="22" t="s">
        <v>74</v>
      </c>
      <c r="P2" s="22">
        <v>0</v>
      </c>
      <c r="Q2" s="22">
        <v>0</v>
      </c>
      <c r="R2" s="22">
        <v>1</v>
      </c>
      <c r="S2" s="22">
        <v>6</v>
      </c>
      <c r="T2" s="22">
        <v>2023</v>
      </c>
      <c r="U2" s="22">
        <v>31</v>
      </c>
      <c r="V2" s="22">
        <v>12</v>
      </c>
      <c r="W2" s="22">
        <v>2024</v>
      </c>
      <c r="X2" s="22" t="s">
        <v>73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G2"/>
  <sheetViews>
    <sheetView workbookViewId="0">
      <selection sqref="A1:F2"/>
    </sheetView>
  </sheetViews>
  <sheetFormatPr defaultRowHeight="14.4" x14ac:dyDescent="0.3"/>
  <cols>
    <col min="1" max="1" customWidth="true" width="15.21875" collapsed="true"/>
    <col min="2" max="2" customWidth="true" width="11.77734375" collapsed="true"/>
    <col min="3" max="3" customWidth="true" width="20.6640625" collapsed="true"/>
    <col min="4" max="4" customWidth="true" width="16.88671875" collapsed="true"/>
    <col min="5" max="6" customWidth="true" width="20.6640625" collapsed="true"/>
  </cols>
  <sheetData>
    <row r="1" spans="1:6" x14ac:dyDescent="0.3">
      <c r="A1" s="5" t="s">
        <v>331</v>
      </c>
      <c r="B1" s="5" t="s">
        <v>333</v>
      </c>
      <c r="C1" s="5" t="s">
        <v>334</v>
      </c>
      <c r="D1" s="5" t="s">
        <v>335</v>
      </c>
      <c r="E1" s="5" t="s">
        <v>336</v>
      </c>
      <c r="F1" s="5" t="s">
        <v>337</v>
      </c>
    </row>
    <row r="2" spans="1:6" x14ac:dyDescent="0.3">
      <c r="A2" s="5" t="s">
        <v>71</v>
      </c>
      <c r="B2" s="5" t="s">
        <v>70</v>
      </c>
      <c r="C2" s="5">
        <v>5</v>
      </c>
      <c r="D2" s="46">
        <v>1</v>
      </c>
      <c r="E2" s="5">
        <v>19.8</v>
      </c>
      <c r="F2" s="5">
        <v>21.6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I6"/>
  <sheetViews>
    <sheetView topLeftCell="A2" workbookViewId="0">
      <selection activeCell="D27" sqref="D26:D27"/>
    </sheetView>
  </sheetViews>
  <sheetFormatPr defaultRowHeight="14.4" x14ac:dyDescent="0.3"/>
  <cols>
    <col min="1" max="1" customWidth="true" width="17.0" collapsed="true"/>
    <col min="2" max="2" customWidth="true" width="28.21875" collapsed="true"/>
    <col min="3" max="3" customWidth="true" width="33.33203125" collapsed="true"/>
    <col min="4" max="8" customWidth="true" width="23.33203125" collapsed="true"/>
    <col min="9" max="13" customWidth="true" width="44.77734375" collapsed="true"/>
  </cols>
  <sheetData>
    <row r="1" spans="1:8" x14ac:dyDescent="0.3">
      <c r="A1" s="5" t="s">
        <v>99</v>
      </c>
      <c r="B1" s="5" t="s">
        <v>124</v>
      </c>
      <c r="C1" s="5" t="s">
        <v>136</v>
      </c>
      <c r="D1" s="5" t="s">
        <v>139</v>
      </c>
      <c r="E1" s="5" t="s">
        <v>140</v>
      </c>
      <c r="F1" s="5" t="s">
        <v>138</v>
      </c>
      <c r="G1" s="5" t="s">
        <v>196</v>
      </c>
      <c r="H1" s="5" t="s">
        <v>249</v>
      </c>
    </row>
    <row r="2" spans="1:8" x14ac:dyDescent="0.3">
      <c r="A2" s="5">
        <v>1</v>
      </c>
      <c r="B2" s="5" t="s">
        <v>80</v>
      </c>
      <c r="C2" s="51">
        <v>1200</v>
      </c>
      <c r="D2" s="51"/>
      <c r="E2" s="51">
        <v>1200</v>
      </c>
      <c r="F2" s="51"/>
      <c r="G2" s="5"/>
      <c r="H2" s="5"/>
    </row>
    <row r="3" spans="1:8" x14ac:dyDescent="0.3">
      <c r="A3" s="5">
        <v>2</v>
      </c>
      <c r="B3" s="5" t="s">
        <v>83</v>
      </c>
      <c r="C3" s="51">
        <v>1200</v>
      </c>
      <c r="D3" s="51">
        <v>500</v>
      </c>
      <c r="E3" s="51">
        <v>700</v>
      </c>
      <c r="F3" s="51"/>
      <c r="G3" s="5"/>
      <c r="H3" s="5"/>
    </row>
    <row r="4" spans="1:8" x14ac:dyDescent="0.3">
      <c r="A4" s="5">
        <v>3</v>
      </c>
      <c r="B4" s="5" t="s">
        <v>85</v>
      </c>
      <c r="C4" s="51">
        <v>900</v>
      </c>
      <c r="D4" s="51"/>
      <c r="E4" s="51"/>
      <c r="F4" s="51">
        <v>800</v>
      </c>
      <c r="G4" s="5">
        <v>100</v>
      </c>
      <c r="H4" s="5"/>
    </row>
    <row r="5" spans="1:8" x14ac:dyDescent="0.3">
      <c r="A5" s="5">
        <v>4</v>
      </c>
      <c r="B5" s="5" t="s">
        <v>87</v>
      </c>
      <c r="C5" s="51">
        <v>1700</v>
      </c>
      <c r="D5" s="51"/>
      <c r="E5" s="51"/>
      <c r="F5" s="51">
        <v>1400</v>
      </c>
      <c r="G5" s="5">
        <v>200</v>
      </c>
      <c r="H5" s="5">
        <v>100</v>
      </c>
    </row>
    <row r="6" spans="1:8" x14ac:dyDescent="0.3">
      <c r="A6" s="5">
        <v>5</v>
      </c>
      <c r="B6" s="5" t="s">
        <v>90</v>
      </c>
      <c r="C6" s="51">
        <v>0</v>
      </c>
      <c r="D6" s="51"/>
      <c r="E6" s="51"/>
      <c r="F6" s="51"/>
      <c r="G6" s="5"/>
      <c r="H6" s="5"/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F2"/>
  <sheetViews>
    <sheetView workbookViewId="0">
      <selection sqref="A1:E2"/>
    </sheetView>
  </sheetViews>
  <sheetFormatPr defaultRowHeight="14.4" x14ac:dyDescent="0.3"/>
  <cols>
    <col min="1" max="5" customWidth="true" width="24.6640625" collapsed="true"/>
  </cols>
  <sheetData>
    <row r="1" spans="1:5" x14ac:dyDescent="0.3">
      <c r="A1" s="57" t="s">
        <v>197</v>
      </c>
      <c r="B1" s="57" t="s">
        <v>198</v>
      </c>
      <c r="C1" s="57" t="s">
        <v>199</v>
      </c>
      <c r="D1" s="57" t="s">
        <v>200</v>
      </c>
      <c r="E1" s="57" t="s">
        <v>250</v>
      </c>
    </row>
    <row r="2" spans="1:5" x14ac:dyDescent="0.3">
      <c r="A2" s="72">
        <v>45323</v>
      </c>
      <c r="B2" s="72">
        <v>45327</v>
      </c>
      <c r="C2" s="70">
        <v>45336</v>
      </c>
      <c r="D2" s="73">
        <v>45359</v>
      </c>
      <c r="E2" s="71">
        <v>45422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B2"/>
  <sheetViews>
    <sheetView workbookViewId="0">
      <selection activeCell="E27" sqref="E27"/>
    </sheetView>
  </sheetViews>
  <sheetFormatPr defaultRowHeight="14.4" x14ac:dyDescent="0.3"/>
  <cols>
    <col min="1" max="1" customWidth="true" width="20.77734375" collapsed="true"/>
  </cols>
  <sheetData>
    <row r="1" spans="1:1" x14ac:dyDescent="0.3">
      <c r="A1" s="41" t="s">
        <v>346</v>
      </c>
    </row>
    <row r="2" spans="1:1" x14ac:dyDescent="0.3">
      <c r="A2" s="5" t="str">
        <f>"r"&amp;'TC19- Sales Order No'!$A$2&amp;"-03"</f>
        <v>rss1702-2311001-03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W6"/>
  <sheetViews>
    <sheetView topLeftCell="Q1" workbookViewId="0">
      <selection activeCell="S11" sqref="S11"/>
    </sheetView>
  </sheetViews>
  <sheetFormatPr defaultRowHeight="14.4" x14ac:dyDescent="0.3"/>
  <cols>
    <col min="1" max="1" customWidth="true" width="21.77734375" collapsed="true"/>
    <col min="2" max="2" customWidth="true" width="31.0" collapsed="true"/>
    <col min="3" max="21" customWidth="true" width="21.77734375" collapsed="true"/>
    <col min="22" max="22" customWidth="true" width="23.44140625" collapsed="true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s="5" t="s">
        <v>345</v>
      </c>
      <c r="R1" s="5" t="s">
        <v>204</v>
      </c>
      <c r="S1" s="5" t="s">
        <v>206</v>
      </c>
      <c r="T1" s="5" t="s">
        <v>207</v>
      </c>
      <c r="U1" s="5" t="s">
        <v>205</v>
      </c>
      <c r="V1" s="5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8">
        <v>1200</v>
      </c>
      <c r="J2" s="8">
        <v>1200</v>
      </c>
      <c r="K2">
        <v>0</v>
      </c>
      <c r="L2" t="s">
        <v>157</v>
      </c>
      <c r="N2" s="8"/>
      <c r="O2" s="8">
        <v>1200</v>
      </c>
      <c r="Q2" s="5"/>
      <c r="R2" s="56"/>
      <c r="S2" s="56">
        <v>1200</v>
      </c>
      <c r="T2" s="5"/>
      <c r="U2" s="5"/>
      <c r="V2" s="5"/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8">
        <v>1200</v>
      </c>
      <c r="J3" s="8">
        <v>1200</v>
      </c>
      <c r="K3">
        <v>0</v>
      </c>
      <c r="L3" t="s">
        <v>157</v>
      </c>
      <c r="N3" s="8">
        <v>500</v>
      </c>
      <c r="O3">
        <v>700</v>
      </c>
      <c r="Q3" s="5"/>
      <c r="R3" s="56">
        <v>500</v>
      </c>
      <c r="S3" s="5">
        <v>700</v>
      </c>
      <c r="T3" s="5"/>
      <c r="U3" s="5"/>
      <c r="V3" s="5"/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8">
        <v>900</v>
      </c>
      <c r="J4" s="8">
        <v>900</v>
      </c>
      <c r="K4">
        <v>0</v>
      </c>
      <c r="L4" t="s">
        <v>157</v>
      </c>
      <c r="N4" s="8"/>
      <c r="O4" s="8"/>
      <c r="P4">
        <v>800</v>
      </c>
      <c r="Q4" s="5">
        <v>100</v>
      </c>
      <c r="R4" s="5"/>
      <c r="S4" s="56"/>
      <c r="T4" s="56">
        <v>800</v>
      </c>
      <c r="U4" s="5">
        <v>100</v>
      </c>
      <c r="V4" s="5"/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8">
        <v>1500</v>
      </c>
      <c r="J5" s="8">
        <v>1700</v>
      </c>
      <c r="K5">
        <v>0</v>
      </c>
      <c r="L5" t="s">
        <v>157</v>
      </c>
      <c r="N5" s="8"/>
      <c r="O5" s="8"/>
      <c r="P5" s="8">
        <v>1500</v>
      </c>
      <c r="Q5" s="5"/>
      <c r="R5" s="5"/>
      <c r="S5" s="56"/>
      <c r="T5" s="56">
        <v>1400</v>
      </c>
      <c r="U5" s="5">
        <v>200</v>
      </c>
      <c r="V5" s="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8"/>
      <c r="O6" s="8"/>
      <c r="S6" s="8"/>
    </row>
  </sheetData>
  <pageMargins bottom="0.75" footer="0.3" header="0.3" left="0.7" right="0.7" top="0.75"/>
  <pageSetup orientation="portrait" r:id="rId1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workbookViewId="0">
      <selection sqref="A1:U6"/>
    </sheetView>
  </sheetViews>
  <sheetFormatPr defaultRowHeight="14.4" x14ac:dyDescent="0.3"/>
  <cols>
    <col min="1" max="22" customWidth="true" width="32.33203125" collapsed="true"/>
  </cols>
  <sheetData>
    <row r="1" spans="1:21" x14ac:dyDescent="0.3">
      <c r="A1" s="5" t="s">
        <v>180</v>
      </c>
      <c r="B1" s="5" t="s">
        <v>186</v>
      </c>
      <c r="C1" s="5" t="s">
        <v>182</v>
      </c>
      <c r="D1" s="5" t="s">
        <v>145</v>
      </c>
      <c r="E1" s="5" t="s">
        <v>146</v>
      </c>
      <c r="F1" s="5" t="s">
        <v>147</v>
      </c>
      <c r="G1" s="5" t="s">
        <v>20</v>
      </c>
      <c r="H1" s="5" t="s">
        <v>19</v>
      </c>
      <c r="I1" s="5" t="s">
        <v>148</v>
      </c>
      <c r="J1" s="5" t="s">
        <v>136</v>
      </c>
      <c r="K1" s="5" t="s">
        <v>149</v>
      </c>
      <c r="L1" s="5" t="s">
        <v>150</v>
      </c>
      <c r="M1" s="5" t="s">
        <v>151</v>
      </c>
      <c r="N1" s="5" t="s">
        <v>201</v>
      </c>
      <c r="O1" s="5" t="s">
        <v>203</v>
      </c>
      <c r="P1" s="5" t="s">
        <v>202</v>
      </c>
      <c r="Q1" s="5" t="s">
        <v>204</v>
      </c>
      <c r="R1" s="5" t="s">
        <v>206</v>
      </c>
      <c r="S1" s="5" t="s">
        <v>207</v>
      </c>
      <c r="T1" s="5" t="s">
        <v>205</v>
      </c>
      <c r="U1" s="5" t="s">
        <v>253</v>
      </c>
    </row>
    <row r="2" spans="1:21" x14ac:dyDescent="0.3">
      <c r="A2" s="5" t="s">
        <v>80</v>
      </c>
      <c r="B2" s="5" t="s">
        <v>79</v>
      </c>
      <c r="C2" s="5" t="s">
        <v>26</v>
      </c>
      <c r="D2" s="5"/>
      <c r="E2" s="5"/>
      <c r="F2" s="5" t="s">
        <v>28</v>
      </c>
      <c r="G2" s="5">
        <v>10</v>
      </c>
      <c r="H2" s="5">
        <v>10</v>
      </c>
      <c r="I2" s="56">
        <v>1000</v>
      </c>
      <c r="J2" s="56">
        <v>1200</v>
      </c>
      <c r="K2" s="5">
        <v>0</v>
      </c>
      <c r="L2" s="5" t="s">
        <v>157</v>
      </c>
      <c r="M2" s="5"/>
      <c r="N2" s="56"/>
      <c r="O2" s="56">
        <v>1000</v>
      </c>
      <c r="P2" s="5"/>
      <c r="Q2" s="56"/>
      <c r="R2" s="56">
        <v>1200</v>
      </c>
      <c r="S2" s="5"/>
      <c r="T2" s="5"/>
      <c r="U2" s="5"/>
    </row>
    <row r="3" spans="1:21" x14ac:dyDescent="0.3">
      <c r="A3" s="5" t="s">
        <v>83</v>
      </c>
      <c r="B3" s="5" t="s">
        <v>82</v>
      </c>
      <c r="C3" s="5" t="s">
        <v>32</v>
      </c>
      <c r="D3" s="5"/>
      <c r="E3" s="5"/>
      <c r="F3" s="5" t="s">
        <v>28</v>
      </c>
      <c r="G3" s="5">
        <v>10</v>
      </c>
      <c r="H3" s="5">
        <v>10</v>
      </c>
      <c r="I3" s="56">
        <v>1000</v>
      </c>
      <c r="J3" s="56">
        <v>1200</v>
      </c>
      <c r="K3" s="5">
        <v>0</v>
      </c>
      <c r="L3" s="5" t="s">
        <v>157</v>
      </c>
      <c r="M3" s="5"/>
      <c r="N3" s="56">
        <v>500</v>
      </c>
      <c r="O3" s="5">
        <v>500</v>
      </c>
      <c r="P3" s="5"/>
      <c r="Q3" s="56">
        <v>500</v>
      </c>
      <c r="R3" s="5">
        <v>700</v>
      </c>
      <c r="S3" s="5"/>
      <c r="T3" s="5"/>
      <c r="U3" s="5"/>
    </row>
    <row r="4" spans="1:21" x14ac:dyDescent="0.3">
      <c r="A4" s="5" t="s">
        <v>85</v>
      </c>
      <c r="B4" s="5" t="s">
        <v>84</v>
      </c>
      <c r="C4" s="5" t="s">
        <v>35</v>
      </c>
      <c r="D4" s="5"/>
      <c r="E4" s="5"/>
      <c r="F4" s="5" t="s">
        <v>37</v>
      </c>
      <c r="G4" s="5">
        <v>10</v>
      </c>
      <c r="H4" s="5">
        <v>10</v>
      </c>
      <c r="I4" s="56">
        <v>800</v>
      </c>
      <c r="J4" s="56">
        <v>900</v>
      </c>
      <c r="K4" s="5">
        <v>0</v>
      </c>
      <c r="L4" s="5" t="s">
        <v>157</v>
      </c>
      <c r="M4" s="5"/>
      <c r="N4" s="56"/>
      <c r="O4" s="56"/>
      <c r="P4" s="5">
        <v>800</v>
      </c>
      <c r="Q4" s="5"/>
      <c r="R4" s="56"/>
      <c r="S4" s="56">
        <v>800</v>
      </c>
      <c r="T4" s="5">
        <v>100</v>
      </c>
      <c r="U4" s="5"/>
    </row>
    <row r="5" spans="1:21" x14ac:dyDescent="0.3">
      <c r="A5" s="5" t="s">
        <v>87</v>
      </c>
      <c r="B5" s="5" t="s">
        <v>86</v>
      </c>
      <c r="C5" s="5" t="s">
        <v>40</v>
      </c>
      <c r="D5" s="5"/>
      <c r="E5" s="5"/>
      <c r="F5" s="5" t="s">
        <v>42</v>
      </c>
      <c r="G5" s="5">
        <v>10</v>
      </c>
      <c r="H5" s="5">
        <v>10</v>
      </c>
      <c r="I5" s="56">
        <v>1600</v>
      </c>
      <c r="J5" s="56">
        <v>1700</v>
      </c>
      <c r="K5" s="5">
        <v>0</v>
      </c>
      <c r="L5" s="5" t="s">
        <v>157</v>
      </c>
      <c r="M5" s="5"/>
      <c r="N5" s="56"/>
      <c r="O5" s="56"/>
      <c r="P5" s="56">
        <v>1600</v>
      </c>
      <c r="Q5" s="5"/>
      <c r="R5" s="56"/>
      <c r="S5" s="56">
        <v>1400</v>
      </c>
      <c r="T5" s="5">
        <v>200</v>
      </c>
      <c r="U5" s="56">
        <v>100</v>
      </c>
    </row>
    <row r="6" spans="1:21" x14ac:dyDescent="0.3">
      <c r="A6" s="5" t="s">
        <v>90</v>
      </c>
      <c r="B6" s="5" t="s">
        <v>89</v>
      </c>
      <c r="C6" s="5" t="s">
        <v>40</v>
      </c>
      <c r="D6" s="5"/>
      <c r="E6" s="5"/>
      <c r="F6" s="5" t="s">
        <v>43</v>
      </c>
      <c r="G6" s="5">
        <v>10</v>
      </c>
      <c r="H6" s="5">
        <v>10</v>
      </c>
      <c r="I6" s="56">
        <v>1000</v>
      </c>
      <c r="J6" s="50">
        <v>0</v>
      </c>
      <c r="K6" s="5">
        <v>0</v>
      </c>
      <c r="L6" s="5" t="s">
        <v>157</v>
      </c>
      <c r="M6" s="5"/>
      <c r="N6" s="56"/>
      <c r="O6" s="56">
        <v>400</v>
      </c>
      <c r="P6" s="5">
        <v>600</v>
      </c>
      <c r="Q6" s="5"/>
      <c r="R6" s="56"/>
      <c r="S6" s="5"/>
      <c r="T6" s="5"/>
      <c r="U6" s="5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workbookViewId="0">
      <selection sqref="A1:F6"/>
    </sheetView>
  </sheetViews>
  <sheetFormatPr defaultRowHeight="14.4" x14ac:dyDescent="0.3"/>
  <cols>
    <col min="2" max="7" customWidth="true" width="21.0" collapsed="true"/>
  </cols>
  <sheetData>
    <row r="1" spans="1:6" x14ac:dyDescent="0.3">
      <c r="A1" s="5" t="s">
        <v>124</v>
      </c>
      <c r="B1" s="5" t="s">
        <v>136</v>
      </c>
      <c r="C1" s="5" t="s">
        <v>139</v>
      </c>
      <c r="D1" s="5" t="s">
        <v>140</v>
      </c>
      <c r="E1" s="5" t="s">
        <v>138</v>
      </c>
      <c r="F1" s="5" t="s">
        <v>196</v>
      </c>
    </row>
    <row r="2" spans="1:6" x14ac:dyDescent="0.3">
      <c r="A2" s="5" t="s">
        <v>80</v>
      </c>
      <c r="B2" s="51">
        <v>1200</v>
      </c>
      <c r="C2" s="51"/>
      <c r="D2" s="51">
        <v>1200</v>
      </c>
      <c r="E2" s="51"/>
      <c r="F2" s="5"/>
    </row>
    <row r="3" spans="1:6" x14ac:dyDescent="0.3">
      <c r="A3" s="5" t="s">
        <v>83</v>
      </c>
      <c r="B3" s="51">
        <v>1200</v>
      </c>
      <c r="C3" s="51">
        <v>500</v>
      </c>
      <c r="D3" s="51">
        <v>700</v>
      </c>
      <c r="E3" s="51"/>
      <c r="F3" s="5"/>
    </row>
    <row r="4" spans="1:6" x14ac:dyDescent="0.3">
      <c r="A4" s="5" t="s">
        <v>85</v>
      </c>
      <c r="B4" s="51">
        <v>900</v>
      </c>
      <c r="C4" s="51"/>
      <c r="D4" s="51"/>
      <c r="E4" s="51">
        <v>800</v>
      </c>
      <c r="F4" s="5">
        <v>100</v>
      </c>
    </row>
    <row r="5" spans="1:6" x14ac:dyDescent="0.3">
      <c r="A5" s="5" t="s">
        <v>87</v>
      </c>
      <c r="B5" s="51">
        <v>1700</v>
      </c>
      <c r="C5" s="51"/>
      <c r="D5" s="51"/>
      <c r="E5" s="51">
        <v>1700</v>
      </c>
      <c r="F5" s="5"/>
    </row>
    <row r="6" spans="1:6" x14ac:dyDescent="0.3">
      <c r="A6" s="5" t="s">
        <v>90</v>
      </c>
      <c r="B6" s="51">
        <v>0</v>
      </c>
      <c r="C6" s="51"/>
      <c r="D6" s="51"/>
      <c r="E6" s="51"/>
      <c r="F6" s="5"/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E2"/>
  <sheetViews>
    <sheetView topLeftCell="A2" workbookViewId="0">
      <selection activeCell="D16" sqref="D16"/>
    </sheetView>
  </sheetViews>
  <sheetFormatPr defaultRowHeight="14.4" x14ac:dyDescent="0.3"/>
  <cols>
    <col min="1" max="4" customWidth="true" width="31.44140625" collapsed="true"/>
  </cols>
  <sheetData>
    <row r="1" spans="1:4" x14ac:dyDescent="0.3">
      <c r="A1" s="69" t="s">
        <v>197</v>
      </c>
      <c r="B1" s="69" t="s">
        <v>198</v>
      </c>
      <c r="C1" s="69" t="s">
        <v>199</v>
      </c>
      <c r="D1" s="69" t="s">
        <v>200</v>
      </c>
    </row>
    <row r="2" spans="1:4" x14ac:dyDescent="0.3">
      <c r="A2" s="70" t="n">
        <f>'TC55- New Outbound Date'!A2</f>
        <v>45323.0</v>
      </c>
      <c r="B2" s="70" t="n">
        <f>'TC55- New Outbound Date'!B2</f>
        <v>45327.0</v>
      </c>
      <c r="C2" s="70" t="n">
        <f>'TC55- New Outbound Date'!C2</f>
        <v>45336.0</v>
      </c>
      <c r="D2" s="71" t="n">
        <f>'TC55- New Outbound Date'!D2</f>
        <v>45359.0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B2"/>
  <sheetViews>
    <sheetView workbookViewId="0">
      <selection activeCell="I28" sqref="I28"/>
    </sheetView>
  </sheetViews>
  <sheetFormatPr defaultRowHeight="14.4" x14ac:dyDescent="0.3"/>
  <cols>
    <col min="1" max="1" customWidth="true" width="21.6640625" collapsed="true"/>
  </cols>
  <sheetData>
    <row r="1" spans="1:1" x14ac:dyDescent="0.3">
      <c r="A1" s="41" t="s">
        <v>346</v>
      </c>
    </row>
    <row r="2" spans="1:1" x14ac:dyDescent="0.3">
      <c r="A2" s="5" t="str">
        <f>"r"&amp;'TC19- Sales Order No'!$A$2&amp;"-04"</f>
        <v>rss1702-2311001-04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O2"/>
  <sheetViews>
    <sheetView workbookViewId="0">
      <selection activeCell="E21" sqref="E21"/>
    </sheetView>
  </sheetViews>
  <sheetFormatPr defaultRowHeight="14.4" x14ac:dyDescent="0.3"/>
  <cols>
    <col min="1" max="2" customWidth="true" width="14.6640625" collapsed="true"/>
    <col min="3" max="3" customWidth="true" width="26.33203125" collapsed="true"/>
    <col min="4" max="5" customWidth="true" width="14.6640625" collapsed="true"/>
    <col min="6" max="6" customWidth="true" width="18.0" collapsed="true"/>
    <col min="7" max="7" customWidth="true" width="24.88671875" collapsed="true"/>
    <col min="8" max="32" customWidth="true" width="14.6640625" collapsed="true"/>
    <col min="33" max="33" customWidth="true" width="18.0" collapsed="true"/>
    <col min="34" max="35" customWidth="true" width="14.6640625" collapsed="true"/>
    <col min="36" max="36" customWidth="true" width="21.33203125" collapsed="true"/>
    <col min="37" max="43" customWidth="true" width="14.6640625" collapsed="true"/>
  </cols>
  <sheetData>
    <row r="1" spans="1:40" x14ac:dyDescent="0.3">
      <c r="A1" s="5" t="s">
        <v>254</v>
      </c>
      <c r="B1" s="5" t="s">
        <v>215</v>
      </c>
      <c r="C1" s="5" t="s">
        <v>216</v>
      </c>
      <c r="D1" s="5" t="s">
        <v>217</v>
      </c>
      <c r="E1" s="5" t="s">
        <v>255</v>
      </c>
      <c r="F1" s="5" t="s">
        <v>218</v>
      </c>
      <c r="G1" s="5" t="s">
        <v>220</v>
      </c>
      <c r="H1" s="5" t="s">
        <v>221</v>
      </c>
      <c r="I1" s="5" t="s">
        <v>222</v>
      </c>
      <c r="J1" s="5" t="s">
        <v>223</v>
      </c>
      <c r="K1" s="5" t="s">
        <v>224</v>
      </c>
      <c r="L1" s="5" t="s">
        <v>128</v>
      </c>
      <c r="M1" s="5" t="s">
        <v>225</v>
      </c>
      <c r="N1" s="5" t="s">
        <v>256</v>
      </c>
      <c r="O1" s="5" t="s">
        <v>257</v>
      </c>
      <c r="P1" s="5" t="s">
        <v>227</v>
      </c>
      <c r="Q1" s="5" t="s">
        <v>258</v>
      </c>
      <c r="R1" s="5" t="s">
        <v>259</v>
      </c>
      <c r="S1" s="5" t="s">
        <v>260</v>
      </c>
      <c r="T1" s="5" t="s">
        <v>264</v>
      </c>
      <c r="U1" s="5" t="s">
        <v>267</v>
      </c>
      <c r="V1" s="5" t="s">
        <v>268</v>
      </c>
      <c r="W1" s="5" t="s">
        <v>231</v>
      </c>
      <c r="X1" s="5" t="s">
        <v>232</v>
      </c>
      <c r="Y1" s="5" t="s">
        <v>265</v>
      </c>
      <c r="Z1" s="5" t="s">
        <v>269</v>
      </c>
      <c r="AA1" s="5" t="s">
        <v>270</v>
      </c>
      <c r="AB1" s="5" t="s">
        <v>235</v>
      </c>
      <c r="AC1" s="5" t="s">
        <v>261</v>
      </c>
      <c r="AD1" s="5" t="s">
        <v>266</v>
      </c>
      <c r="AE1" s="5" t="s">
        <v>271</v>
      </c>
      <c r="AF1" s="5" t="s">
        <v>272</v>
      </c>
      <c r="AG1" s="5" t="s">
        <v>242</v>
      </c>
      <c r="AH1" s="5" t="s">
        <v>243</v>
      </c>
      <c r="AI1" s="5" t="s">
        <v>244</v>
      </c>
      <c r="AJ1" s="5" t="s">
        <v>245</v>
      </c>
      <c r="AK1" s="5" t="s">
        <v>246</v>
      </c>
      <c r="AL1" s="5" t="s">
        <v>262</v>
      </c>
      <c r="AM1" s="5" t="s">
        <v>247</v>
      </c>
      <c r="AN1" s="5" t="s">
        <v>248</v>
      </c>
    </row>
    <row r="2" spans="1:40" x14ac:dyDescent="0.3">
      <c r="A2" s="5">
        <v>1</v>
      </c>
      <c r="B2" s="5" t="s">
        <v>71</v>
      </c>
      <c r="C2" s="5" t="str">
        <f>"o-PK-SUP-POC-230720003-"&amp;AutoIncrement!A2</f>
        <v>o-PK-SUP-POC-230720003-02</v>
      </c>
      <c r="D2" s="55">
        <v>45218</v>
      </c>
      <c r="E2" s="5"/>
      <c r="F2" s="5" t="str">
        <f>"B-230720001-"&amp;AutoIncrement!A2</f>
        <v>B-230720001-02</v>
      </c>
      <c r="G2" s="5" t="s">
        <v>87</v>
      </c>
      <c r="H2" s="5" t="s">
        <v>42</v>
      </c>
      <c r="I2" s="5">
        <v>100</v>
      </c>
      <c r="J2" s="5" t="s">
        <v>69</v>
      </c>
      <c r="K2" s="5" t="s">
        <v>226</v>
      </c>
      <c r="L2" s="5" t="s">
        <v>72</v>
      </c>
      <c r="M2" s="5" t="s">
        <v>72</v>
      </c>
      <c r="N2" s="5"/>
      <c r="O2" s="5"/>
      <c r="P2" s="5" t="s">
        <v>263</v>
      </c>
      <c r="Q2" s="5"/>
      <c r="R2" s="5"/>
      <c r="S2" s="5"/>
      <c r="T2" s="5"/>
      <c r="U2" s="5"/>
      <c r="V2" s="5"/>
      <c r="W2" s="5" t="s">
        <v>239</v>
      </c>
      <c r="X2" s="5" t="s">
        <v>240</v>
      </c>
      <c r="Y2" s="5">
        <v>100.01</v>
      </c>
      <c r="Z2" s="5">
        <v>100.01</v>
      </c>
      <c r="AA2" s="5">
        <v>100.01</v>
      </c>
      <c r="AB2" s="5"/>
      <c r="AC2" s="5"/>
      <c r="AD2" s="5"/>
      <c r="AE2" s="5"/>
      <c r="AF2" s="5"/>
      <c r="AG2" s="5" t="str">
        <f>'TC19- Sales Order No'!$A$2</f>
        <v>ss1702-2311001</v>
      </c>
      <c r="AH2" s="5" t="s">
        <v>71</v>
      </c>
      <c r="AI2" s="5" t="s">
        <v>86</v>
      </c>
      <c r="AJ2" s="5" t="s">
        <v>86</v>
      </c>
      <c r="AK2" s="5" t="s">
        <v>40</v>
      </c>
      <c r="AL2" s="5"/>
      <c r="AM2" s="5">
        <v>10</v>
      </c>
      <c r="AN2" s="5">
        <v>100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L6"/>
  <sheetViews>
    <sheetView workbookViewId="0">
      <selection activeCell="K1" sqref="K1"/>
    </sheetView>
  </sheetViews>
  <sheetFormatPr defaultRowHeight="14.4" x14ac:dyDescent="0.3"/>
  <cols>
    <col min="1" max="1" customWidth="true" width="43.0" collapsed="true"/>
    <col min="2" max="2" customWidth="true" width="31.109375" collapsed="true"/>
    <col min="3" max="3" customWidth="true" width="29.77734375" collapsed="true"/>
    <col min="4" max="4" customWidth="true" width="42.0" collapsed="true"/>
    <col min="5" max="5" customWidth="true" width="15.77734375" collapsed="true"/>
    <col min="6" max="6" customWidth="true" width="32.44140625" collapsed="true"/>
    <col min="7" max="9" customWidth="true" width="15.77734375" collapsed="true"/>
    <col min="11" max="11" customWidth="true" width="15.77734375" collapsed="true"/>
    <col min="32" max="16384" width="8.88671875" collapsed="true"/>
  </cols>
  <sheetData>
    <row r="1" spans="1:11" x14ac:dyDescent="0.3">
      <c r="A1" s="23" t="s">
        <v>98</v>
      </c>
      <c r="B1" s="23" t="s">
        <v>10</v>
      </c>
      <c r="C1" s="23" t="s">
        <v>91</v>
      </c>
      <c r="D1" s="34" t="s">
        <v>92</v>
      </c>
      <c r="E1" s="23" t="s">
        <v>93</v>
      </c>
      <c r="F1" s="23" t="s">
        <v>94</v>
      </c>
      <c r="G1" s="23" t="s">
        <v>95</v>
      </c>
      <c r="H1" s="24" t="s">
        <v>76</v>
      </c>
      <c r="I1" s="24" t="s">
        <v>77</v>
      </c>
      <c r="J1" s="23" t="s">
        <v>96</v>
      </c>
      <c r="K1" s="25" t="s">
        <v>97</v>
      </c>
    </row>
    <row r="2" spans="1:11" x14ac:dyDescent="0.3">
      <c r="A2" s="4" t="s">
        <v>79</v>
      </c>
      <c r="B2" s="4" t="s">
        <v>80</v>
      </c>
      <c r="C2" s="4" t="s">
        <v>79</v>
      </c>
      <c r="D2" s="4" t="str">
        <f>'TC2- ReceivedRequestAddNewPart'!$B$2</f>
        <v>PKSUPTOPKCUS17001-s1702-002</v>
      </c>
      <c r="E2" s="26">
        <v>0.5</v>
      </c>
      <c r="F2" s="26">
        <v>1</v>
      </c>
      <c r="G2" s="4" t="s">
        <v>78</v>
      </c>
      <c r="H2" s="27">
        <v>0</v>
      </c>
      <c r="I2" s="24" t="s">
        <v>81</v>
      </c>
      <c r="J2" s="23">
        <v>8</v>
      </c>
      <c r="K2" s="28">
        <v>4</v>
      </c>
    </row>
    <row r="3" spans="1:11" x14ac:dyDescent="0.3">
      <c r="A3" s="4" t="s">
        <v>82</v>
      </c>
      <c r="B3" s="4" t="s">
        <v>83</v>
      </c>
      <c r="C3" s="4" t="s">
        <v>82</v>
      </c>
      <c r="D3" s="4" t="str">
        <f>'TC2- ReceivedRequestAddNewPart'!$B$2</f>
        <v>PKSUPTOPKCUS17001-s1702-002</v>
      </c>
      <c r="E3" s="26">
        <v>0.5</v>
      </c>
      <c r="F3" s="26">
        <v>1</v>
      </c>
      <c r="G3" s="4" t="s">
        <v>78</v>
      </c>
      <c r="H3" s="27">
        <v>0</v>
      </c>
      <c r="I3" s="24" t="s">
        <v>81</v>
      </c>
      <c r="J3" s="23">
        <v>8</v>
      </c>
      <c r="K3" s="28">
        <v>4</v>
      </c>
    </row>
    <row r="4" spans="1:11" x14ac:dyDescent="0.3">
      <c r="A4" s="4" t="s">
        <v>84</v>
      </c>
      <c r="B4" s="4" t="s">
        <v>85</v>
      </c>
      <c r="C4" s="4" t="s">
        <v>84</v>
      </c>
      <c r="D4" s="4" t="str">
        <f>'TC2- ReceivedRequestAddNewPart'!$B$2</f>
        <v>PKSUPTOPKCUS17001-s1702-002</v>
      </c>
      <c r="E4" s="26">
        <v>0.5</v>
      </c>
      <c r="F4" s="26">
        <v>1</v>
      </c>
      <c r="G4" s="4" t="s">
        <v>37</v>
      </c>
      <c r="H4" s="27">
        <v>1</v>
      </c>
      <c r="I4" s="24" t="s">
        <v>81</v>
      </c>
      <c r="J4" s="23">
        <v>10</v>
      </c>
      <c r="K4" s="28">
        <v>6</v>
      </c>
    </row>
    <row r="5" spans="1:11" x14ac:dyDescent="0.3">
      <c r="A5" s="4" t="s">
        <v>86</v>
      </c>
      <c r="B5" s="4" t="s">
        <v>87</v>
      </c>
      <c r="C5" s="4" t="s">
        <v>86</v>
      </c>
      <c r="D5" s="4" t="str">
        <f>'TC2- ReceivedRequestAddNewPart'!$B$2</f>
        <v>PKSUPTOPKCUS17001-s1702-002</v>
      </c>
      <c r="E5" s="26">
        <v>0.5</v>
      </c>
      <c r="F5" s="26">
        <v>1</v>
      </c>
      <c r="G5" s="4" t="s">
        <v>88</v>
      </c>
      <c r="H5" s="29">
        <v>1000</v>
      </c>
      <c r="I5" s="24" t="s">
        <v>81</v>
      </c>
      <c r="J5" s="23">
        <v>10</v>
      </c>
      <c r="K5" s="28">
        <v>6</v>
      </c>
    </row>
    <row customFormat="1" ht="13.2" r="6" s="1" spans="1:11" x14ac:dyDescent="0.25">
      <c r="A6" s="4" t="s">
        <v>89</v>
      </c>
      <c r="B6" s="4" t="s">
        <v>90</v>
      </c>
      <c r="C6" s="4" t="s">
        <v>89</v>
      </c>
      <c r="D6" s="4" t="str">
        <f>'TC2- ReceivedRequestAddNewPart'!$B$2</f>
        <v>PKSUPTOPKCUS17001-s1702-002</v>
      </c>
      <c r="E6" s="30">
        <v>0.5</v>
      </c>
      <c r="F6" s="30">
        <v>1</v>
      </c>
      <c r="G6" s="31" t="s">
        <v>43</v>
      </c>
      <c r="H6" s="32">
        <v>1</v>
      </c>
      <c r="I6" s="33" t="s">
        <v>81</v>
      </c>
      <c r="J6" s="33">
        <v>101</v>
      </c>
      <c r="K6" s="28">
        <v>2</v>
      </c>
    </row>
  </sheetData>
  <phoneticPr fontId="6" type="noConversion"/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P1" workbookViewId="0">
      <selection activeCell="C10" sqref="C10"/>
    </sheetView>
  </sheetViews>
  <sheetFormatPr defaultRowHeight="14.4" x14ac:dyDescent="0.3"/>
  <cols>
    <col min="1" max="2" customWidth="true" width="25.33203125" collapsed="true"/>
    <col min="3" max="3" customWidth="true" width="38.21875" collapsed="true"/>
    <col min="4" max="4" customWidth="true" width="41.109375" collapsed="true"/>
    <col min="5" max="23" customWidth="true" width="25.33203125" collapsed="true"/>
  </cols>
  <sheetData>
    <row r="1" spans="1:22" x14ac:dyDescent="0.3">
      <c r="A1" s="22" t="s">
        <v>273</v>
      </c>
      <c r="B1" s="22" t="s">
        <v>274</v>
      </c>
      <c r="C1" s="22" t="s">
        <v>296</v>
      </c>
      <c r="D1" s="22" t="s">
        <v>297</v>
      </c>
      <c r="E1" s="22" t="s">
        <v>298</v>
      </c>
      <c r="F1" s="22" t="s">
        <v>165</v>
      </c>
      <c r="G1" s="22" t="s">
        <v>275</v>
      </c>
      <c r="H1" s="22" t="s">
        <v>276</v>
      </c>
      <c r="I1" s="22" t="s">
        <v>277</v>
      </c>
      <c r="J1" s="22" t="s">
        <v>278</v>
      </c>
      <c r="K1" s="22" t="s">
        <v>279</v>
      </c>
      <c r="L1" s="22" t="s">
        <v>280</v>
      </c>
      <c r="M1" s="22" t="s">
        <v>281</v>
      </c>
      <c r="N1" s="22" t="s">
        <v>282</v>
      </c>
      <c r="O1" s="74" t="s">
        <v>283</v>
      </c>
      <c r="P1" s="22" t="s">
        <v>284</v>
      </c>
      <c r="Q1" s="22" t="s">
        <v>285</v>
      </c>
      <c r="R1" s="22" t="s">
        <v>286</v>
      </c>
      <c r="S1" s="22" t="s">
        <v>287</v>
      </c>
      <c r="T1" s="22" t="s">
        <v>288</v>
      </c>
      <c r="U1" s="22" t="s">
        <v>289</v>
      </c>
      <c r="V1" s="22" t="s">
        <v>290</v>
      </c>
    </row>
    <row r="2" spans="1:22" x14ac:dyDescent="0.3">
      <c r="A2" s="22" t="s">
        <v>219</v>
      </c>
      <c r="B2" s="22" t="s">
        <v>228</v>
      </c>
      <c r="C2" s="22" t="s">
        <v>299</v>
      </c>
      <c r="D2" s="22" t="s">
        <v>300</v>
      </c>
      <c r="E2" s="22" t="s">
        <v>301</v>
      </c>
      <c r="F2" s="22" t="s">
        <v>302</v>
      </c>
      <c r="G2" s="75" t="s">
        <v>291</v>
      </c>
      <c r="H2" s="22" t="s">
        <v>292</v>
      </c>
      <c r="I2" s="22" t="s">
        <v>293</v>
      </c>
      <c r="J2" s="22" t="s">
        <v>293</v>
      </c>
      <c r="K2" s="22" t="s">
        <v>293</v>
      </c>
      <c r="L2" s="22" t="s">
        <v>293</v>
      </c>
      <c r="M2" s="22" t="s">
        <v>293</v>
      </c>
      <c r="N2" s="22" t="s">
        <v>293</v>
      </c>
      <c r="O2" s="22" t="s">
        <v>293</v>
      </c>
      <c r="P2" s="22" t="s">
        <v>293</v>
      </c>
      <c r="Q2" s="22" t="s">
        <v>293</v>
      </c>
      <c r="R2" s="22" t="s">
        <v>293</v>
      </c>
      <c r="S2" s="22" t="s">
        <v>293</v>
      </c>
      <c r="T2" s="22" t="s">
        <v>293</v>
      </c>
      <c r="U2" s="22" t="s">
        <v>293</v>
      </c>
      <c r="V2" s="22" t="s">
        <v>293</v>
      </c>
    </row>
    <row r="3" spans="1:22" x14ac:dyDescent="0.3">
      <c r="A3" s="22" t="s">
        <v>295</v>
      </c>
      <c r="B3" s="22" t="s">
        <v>263</v>
      </c>
      <c r="C3" s="22" t="s">
        <v>299</v>
      </c>
      <c r="D3" s="22" t="s">
        <v>300</v>
      </c>
      <c r="E3" s="22" t="s">
        <v>301</v>
      </c>
      <c r="F3" s="22" t="s">
        <v>302</v>
      </c>
      <c r="G3" s="22" t="s">
        <v>291</v>
      </c>
      <c r="H3" s="22" t="s">
        <v>292</v>
      </c>
      <c r="I3" s="22" t="s">
        <v>293</v>
      </c>
      <c r="J3" s="22" t="s">
        <v>293</v>
      </c>
      <c r="K3" s="22" t="s">
        <v>293</v>
      </c>
      <c r="L3" s="22" t="s">
        <v>293</v>
      </c>
      <c r="M3" s="22" t="s">
        <v>293</v>
      </c>
      <c r="N3" s="22" t="s">
        <v>293</v>
      </c>
      <c r="O3" s="22" t="s">
        <v>293</v>
      </c>
      <c r="P3" s="22" t="s">
        <v>293</v>
      </c>
      <c r="Q3" s="22" t="s">
        <v>293</v>
      </c>
      <c r="R3" s="22" t="s">
        <v>293</v>
      </c>
      <c r="S3" s="22" t="s">
        <v>293</v>
      </c>
      <c r="T3" s="22" t="s">
        <v>293</v>
      </c>
      <c r="U3" s="22" t="s">
        <v>293</v>
      </c>
      <c r="V3" s="22" t="s">
        <v>293</v>
      </c>
    </row>
    <row r="4" spans="1:22" x14ac:dyDescent="0.3">
      <c r="A4" s="22" t="s">
        <v>294</v>
      </c>
      <c r="B4" s="22" t="s">
        <v>229</v>
      </c>
      <c r="C4" s="22" t="s">
        <v>299</v>
      </c>
      <c r="D4" s="22" t="s">
        <v>300</v>
      </c>
      <c r="E4" s="22" t="s">
        <v>301</v>
      </c>
      <c r="F4" s="22" t="s">
        <v>302</v>
      </c>
      <c r="G4" s="22" t="s">
        <v>291</v>
      </c>
      <c r="H4" s="22" t="s">
        <v>292</v>
      </c>
      <c r="I4" s="22" t="s">
        <v>293</v>
      </c>
      <c r="J4" s="22" t="s">
        <v>293</v>
      </c>
      <c r="K4" s="22" t="s">
        <v>293</v>
      </c>
      <c r="L4" s="22" t="s">
        <v>293</v>
      </c>
      <c r="M4" s="22" t="s">
        <v>293</v>
      </c>
      <c r="N4" s="22" t="s">
        <v>293</v>
      </c>
      <c r="O4" s="22" t="s">
        <v>293</v>
      </c>
      <c r="P4" s="22" t="s">
        <v>293</v>
      </c>
      <c r="Q4" s="22" t="s">
        <v>293</v>
      </c>
      <c r="R4" s="22" t="s">
        <v>293</v>
      </c>
      <c r="S4" s="22" t="s">
        <v>293</v>
      </c>
      <c r="T4" s="22" t="s">
        <v>293</v>
      </c>
      <c r="U4" s="22" t="s">
        <v>293</v>
      </c>
      <c r="V4" s="22" t="s">
        <v>293</v>
      </c>
    </row>
  </sheetData>
  <phoneticPr fontId="6" type="noConversion"/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C4"/>
  <sheetViews>
    <sheetView workbookViewId="0">
      <selection activeCell="C15" sqref="C15"/>
    </sheetView>
  </sheetViews>
  <sheetFormatPr defaultRowHeight="14.4" x14ac:dyDescent="0.3"/>
  <cols>
    <col min="1" max="2" customWidth="true" width="20.77734375" collapsed="true"/>
  </cols>
  <sheetData>
    <row r="1" spans="1:2" x14ac:dyDescent="0.3">
      <c r="A1" s="5" t="s">
        <v>319</v>
      </c>
      <c r="B1" s="5" t="s">
        <v>274</v>
      </c>
    </row>
    <row r="2" spans="1:2" x14ac:dyDescent="0.3">
      <c r="A2" s="5" t="str">
        <f>'TC51- Outbound Details'!$E$2</f>
        <v>B-230720001-02</v>
      </c>
      <c r="B2" s="5" t="s">
        <v>228</v>
      </c>
    </row>
    <row r="3" spans="1:2" x14ac:dyDescent="0.3">
      <c r="A3" s="5" t="str">
        <f>'TC51- Outbound Details'!$E$2</f>
        <v>B-230720001-02</v>
      </c>
      <c r="B3" s="5" t="s">
        <v>229</v>
      </c>
    </row>
    <row r="4" spans="1:2" x14ac:dyDescent="0.3">
      <c r="A4" s="5" t="str">
        <f>'TC51- Outbound Details'!$E$2</f>
        <v>B-230720001-02</v>
      </c>
      <c r="B4" s="5" t="s">
        <v>263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C8"/>
  <sheetViews>
    <sheetView workbookViewId="0">
      <selection activeCell="D13" sqref="D13"/>
    </sheetView>
  </sheetViews>
  <sheetFormatPr defaultRowHeight="14.4" x14ac:dyDescent="0.3"/>
  <cols>
    <col min="1" max="1" customWidth="true" width="30.77734375" collapsed="true"/>
    <col min="2" max="2" customWidth="true" width="21.6640625" collapsed="true"/>
  </cols>
  <sheetData>
    <row r="1" spans="1:2" x14ac:dyDescent="0.3">
      <c r="A1" s="5" t="s">
        <v>320</v>
      </c>
      <c r="B1" s="5" t="s">
        <v>321</v>
      </c>
    </row>
    <row r="2" spans="1:2" x14ac:dyDescent="0.3">
      <c r="A2" s="5" t="s">
        <v>322</v>
      </c>
      <c r="B2" s="71">
        <v>45125</v>
      </c>
    </row>
    <row r="3" spans="1:2" x14ac:dyDescent="0.3">
      <c r="A3" s="5" t="s">
        <v>322</v>
      </c>
      <c r="B3" s="71">
        <v>45125</v>
      </c>
    </row>
    <row r="4" spans="1:2" x14ac:dyDescent="0.3">
      <c r="A4" s="5" t="s">
        <v>322</v>
      </c>
      <c r="B4" s="71">
        <v>45125</v>
      </c>
    </row>
    <row r="5" spans="1:2" x14ac:dyDescent="0.3">
      <c r="A5" s="5" t="s">
        <v>322</v>
      </c>
      <c r="B5" s="71">
        <v>45125</v>
      </c>
    </row>
    <row r="6" spans="1:2" x14ac:dyDescent="0.3">
      <c r="A6" s="5" t="s">
        <v>322</v>
      </c>
      <c r="B6" s="71">
        <v>45125</v>
      </c>
    </row>
    <row r="7" spans="1:2" x14ac:dyDescent="0.3">
      <c r="A7" s="5" t="s">
        <v>322</v>
      </c>
      <c r="B7" s="71">
        <v>45125</v>
      </c>
    </row>
    <row r="8" spans="1:2" x14ac:dyDescent="0.3">
      <c r="A8" s="5" t="s">
        <v>322</v>
      </c>
      <c r="B8" s="71">
        <v>45125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C4"/>
  <sheetViews>
    <sheetView workbookViewId="0">
      <selection sqref="A1:B4"/>
    </sheetView>
  </sheetViews>
  <sheetFormatPr defaultRowHeight="14.4" x14ac:dyDescent="0.3"/>
  <cols>
    <col min="1" max="1" customWidth="true" width="26.33203125" collapsed="true"/>
    <col min="2" max="2" customWidth="true" width="28.21875" collapsed="true"/>
  </cols>
  <sheetData>
    <row r="1" spans="1:2" x14ac:dyDescent="0.3">
      <c r="A1" s="5" t="s">
        <v>323</v>
      </c>
      <c r="B1" s="76" t="s">
        <v>324</v>
      </c>
    </row>
    <row r="2" spans="1:2" x14ac:dyDescent="0.3">
      <c r="A2" s="5" t="str">
        <f>'TC51- Outbound Details'!$C$2</f>
        <v>o-PK-SUP-POC-230720001-02</v>
      </c>
      <c r="B2" t="s">
        <v>373</v>
      </c>
    </row>
    <row r="3" spans="1:2" x14ac:dyDescent="0.3">
      <c r="A3" s="5" t="str">
        <f>'TC51- Outbound Details'!$C$6</f>
        <v>o-PK-SUP-POC-230720002-02</v>
      </c>
      <c r="B3" t="s">
        <v>374</v>
      </c>
    </row>
    <row r="4" spans="1:2" x14ac:dyDescent="0.3">
      <c r="A4" s="5" t="str">
        <f>'TC69- Outbound Details'!$C$2</f>
        <v>o-PK-SUP-POC-230720003-02</v>
      </c>
      <c r="B4" t="s">
        <v>375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C2"/>
  <sheetViews>
    <sheetView workbookViewId="0">
      <selection sqref="A1:B2"/>
    </sheetView>
  </sheetViews>
  <sheetFormatPr defaultRowHeight="14.4" x14ac:dyDescent="0.3"/>
  <cols>
    <col min="1" max="1" customWidth="true" width="14.88671875" collapsed="true"/>
    <col min="2" max="2" customWidth="true" width="11.0" collapsed="true"/>
  </cols>
  <sheetData>
    <row r="1" spans="1:2" x14ac:dyDescent="0.3">
      <c r="A1" s="5" t="s">
        <v>331</v>
      </c>
      <c r="B1" s="5" t="s">
        <v>338</v>
      </c>
    </row>
    <row r="2" spans="1:2" x14ac:dyDescent="0.3">
      <c r="A2" s="5" t="s">
        <v>71</v>
      </c>
      <c r="B2" s="53">
        <v>140000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E27" sqref="E26:E27"/>
    </sheetView>
  </sheetViews>
  <sheetFormatPr defaultRowHeight="14.4" x14ac:dyDescent="0.3"/>
  <cols>
    <col min="1" max="5" customWidth="true" width="18.109375" collapsed="true"/>
    <col min="6" max="6" customWidth="true" width="20.88671875" collapsed="true"/>
    <col min="7" max="7" customWidth="true" width="18.109375" collapsed="true"/>
  </cols>
  <sheetData>
    <row r="1" spans="1:6" x14ac:dyDescent="0.3">
      <c r="A1" s="5" t="s">
        <v>331</v>
      </c>
      <c r="B1" s="5" t="s">
        <v>333</v>
      </c>
      <c r="C1" s="5" t="s">
        <v>334</v>
      </c>
      <c r="D1" s="5" t="s">
        <v>335</v>
      </c>
      <c r="E1" s="5" t="s">
        <v>336</v>
      </c>
      <c r="F1" s="5" t="s">
        <v>337</v>
      </c>
    </row>
    <row r="2" spans="1:6" x14ac:dyDescent="0.3">
      <c r="A2" s="5" t="s">
        <v>71</v>
      </c>
      <c r="B2" s="5" t="s">
        <v>70</v>
      </c>
      <c r="C2" s="5">
        <v>5</v>
      </c>
      <c r="D2" s="46">
        <v>1</v>
      </c>
      <c r="E2" s="5">
        <v>19.8</v>
      </c>
      <c r="F2" s="5">
        <v>21.6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F14" sqref="F14"/>
    </sheetView>
  </sheetViews>
  <sheetFormatPr defaultRowHeight="14.4" x14ac:dyDescent="0.3"/>
  <cols>
    <col min="1" max="1" customWidth="true" width="9.21875" collapsed="true"/>
    <col min="2" max="3" customWidth="true" width="30.44140625" collapsed="true"/>
    <col min="4" max="4" customWidth="true" width="9.21875" collapsed="true"/>
  </cols>
  <sheetData>
    <row r="1" spans="1:3" x14ac:dyDescent="0.3">
      <c r="A1" t="s">
        <v>99</v>
      </c>
      <c r="B1" t="s">
        <v>324</v>
      </c>
      <c r="C1" s="12" t="s">
        <v>325</v>
      </c>
    </row>
    <row r="2" spans="1:3" x14ac:dyDescent="0.3">
      <c r="A2" s="5">
        <v>1</v>
      </c>
      <c r="B2" s="5" t="str">
        <f>'TC75- Outbound Nos'!$B$2</f>
        <v>o-PK-SUP-POC-231116004</v>
      </c>
      <c r="C2" t="s">
        <v>376</v>
      </c>
    </row>
    <row r="3" spans="1:3" x14ac:dyDescent="0.3">
      <c r="A3" s="5">
        <v>2</v>
      </c>
      <c r="B3" s="5" t="str">
        <f>'TC75- Outbound Nos'!$B$3</f>
        <v>o-PK-SUP-POC-231116005</v>
      </c>
      <c r="C3" t="s">
        <v>377</v>
      </c>
    </row>
    <row r="4" spans="1:3" x14ac:dyDescent="0.3">
      <c r="A4" s="5">
        <v>3</v>
      </c>
      <c r="B4" s="5" t="str">
        <f>'TC75- Outbound Nos'!$B$4</f>
        <v>o-PK-SUP-POC-231116006</v>
      </c>
      <c r="C4" t="s">
        <v>378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W6"/>
  <sheetViews>
    <sheetView topLeftCell="M1" workbookViewId="0">
      <selection activeCell="S2" sqref="S2"/>
    </sheetView>
  </sheetViews>
  <sheetFormatPr defaultRowHeight="14.4" x14ac:dyDescent="0.3"/>
  <cols>
    <col min="1" max="1" customWidth="true" width="8.88671875" collapsed="true"/>
    <col min="2" max="2" customWidth="true" width="41.33203125" collapsed="true"/>
    <col min="3" max="3" customWidth="true" width="19.88671875" collapsed="true"/>
    <col min="4" max="11" customWidth="true" width="23.6640625" collapsed="true"/>
    <col min="12" max="12" customWidth="true" width="30.33203125" collapsed="true"/>
    <col min="13" max="14" customWidth="true" width="23.6640625" collapsed="true"/>
    <col min="15" max="18" customWidth="true" width="17.44140625" collapsed="true"/>
    <col min="19" max="19" customWidth="true" width="37.6640625" collapsed="true"/>
    <col min="20" max="20" customWidth="true" width="11.5546875" collapsed="true"/>
    <col min="21" max="21" customWidth="true" width="10.88671875" collapsed="true"/>
    <col min="22" max="22" customWidth="true" width="13.88671875" collapsed="true"/>
  </cols>
  <sheetData>
    <row r="1" spans="1:22" x14ac:dyDescent="0.3">
      <c r="A1" s="35" t="s">
        <v>99</v>
      </c>
      <c r="B1" s="37" t="s">
        <v>126</v>
      </c>
      <c r="C1" s="35" t="s">
        <v>121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112</v>
      </c>
      <c r="K1" s="36" t="s">
        <v>113</v>
      </c>
      <c r="L1" s="36" t="s">
        <v>123</v>
      </c>
      <c r="M1" s="5" t="s">
        <v>114</v>
      </c>
      <c r="N1" s="5" t="s">
        <v>115</v>
      </c>
      <c r="O1" s="5" t="s">
        <v>116</v>
      </c>
      <c r="P1" s="5" t="s">
        <v>117</v>
      </c>
      <c r="Q1" s="5" t="s">
        <v>118</v>
      </c>
      <c r="R1" s="36" t="s">
        <v>341</v>
      </c>
      <c r="S1" s="36" t="s">
        <v>119</v>
      </c>
      <c r="T1" s="5" t="s">
        <v>120</v>
      </c>
      <c r="U1" s="5" t="s">
        <v>104</v>
      </c>
      <c r="V1" s="5" t="s">
        <v>105</v>
      </c>
    </row>
    <row r="2" spans="1:22" x14ac:dyDescent="0.3">
      <c r="A2" s="35">
        <v>1</v>
      </c>
      <c r="B2" s="4" t="str">
        <f>"PKSUPTOPKCUS17001-"&amp;'TC2- ReceivedRequestAddNewPart'!K2&amp;"-0"&amp;AutoIncrement!A2</f>
        <v>PKSUPTOPKCUS17001-s1702-002</v>
      </c>
      <c r="C2" s="35" t="s">
        <v>72</v>
      </c>
      <c r="D2" s="5" t="s">
        <v>102</v>
      </c>
      <c r="E2" s="5" t="s">
        <v>122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35" t="str">
        <f>"s17"&amp;AutoIncrement!A2</f>
        <v>s1702</v>
      </c>
      <c r="L2" s="5" t="str">
        <f>'TC1.1- Payment Terms'!$B$2 &amp; "(" &amp; 'TC1.1- Payment Terms'!C2 &amp; ")"</f>
        <v>Sc17-02 Free(Sc17-02 Free- 30 Days)</v>
      </c>
      <c r="M2" s="5" t="s">
        <v>81</v>
      </c>
      <c r="N2" s="5" t="s">
        <v>100</v>
      </c>
      <c r="O2" s="5"/>
      <c r="P2" s="5"/>
      <c r="Q2" s="5" t="s">
        <v>103</v>
      </c>
      <c r="R2" s="5" t="str">
        <f>'TC1-Description'!$A$2</f>
        <v>s1702</v>
      </c>
      <c r="S2" s="22" t="str">
        <f>"S17_PKSUP-PKCUS" &amp; AutoIncrement!A2 &amp; "(S17_PKSUP-PKCUS)"</f>
        <v>S17_PKSUP-PKCUS02(S17_PKSUP-PKCUS)</v>
      </c>
      <c r="T2" s="5" t="s">
        <v>101</v>
      </c>
      <c r="U2" s="5"/>
      <c r="V2" s="5"/>
    </row>
    <row r="4" spans="1:22" x14ac:dyDescent="0.3">
      <c r="S4" s="62"/>
    </row>
    <row r="6" spans="1:22" x14ac:dyDescent="0.3">
      <c r="B6" s="14"/>
      <c r="L6" s="62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C2"/>
  <sheetViews>
    <sheetView workbookViewId="0">
      <selection activeCell="D12" sqref="D12"/>
    </sheetView>
  </sheetViews>
  <sheetFormatPr defaultRowHeight="14.4" x14ac:dyDescent="0.3"/>
  <cols>
    <col min="1" max="1" customWidth="true" width="21.109375" collapsed="true"/>
    <col min="2" max="2" customWidth="true" width="21.21875" collapsed="true"/>
  </cols>
  <sheetData>
    <row r="1" spans="1:2" x14ac:dyDescent="0.3">
      <c r="A1" s="36" t="s">
        <v>2</v>
      </c>
      <c r="B1" s="41" t="s">
        <v>75</v>
      </c>
    </row>
    <row r="2" spans="1:2" x14ac:dyDescent="0.3">
      <c r="A2" s="5" t="str">
        <f>'TC2- ReceivedRequestAddNewPart'!$K$2</f>
        <v>s1702</v>
      </c>
      <c r="B2" t="s">
        <v>366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D6"/>
  <sheetViews>
    <sheetView topLeftCell="K1" workbookViewId="0" zoomScale="85" zoomScaleNormal="85">
      <selection activeCell="S33" sqref="S32:S33"/>
    </sheetView>
  </sheetViews>
  <sheetFormatPr defaultRowHeight="14.4" x14ac:dyDescent="0.3"/>
  <cols>
    <col min="1" max="1" customWidth="true" width="33.21875" collapsed="true"/>
    <col min="2" max="5" customWidth="true" width="45.21875" collapsed="true"/>
    <col min="6" max="6" customWidth="true" width="25.44140625" collapsed="true"/>
    <col min="7" max="10" customWidth="true" width="19.33203125" collapsed="true"/>
    <col min="12" max="17" customWidth="true" width="13.77734375" collapsed="true"/>
    <col min="20" max="20" customWidth="true" width="14.5546875" collapsed="true"/>
    <col min="21" max="21" customWidth="true" width="17.77734375" collapsed="true"/>
    <col min="22" max="22" customWidth="true" width="16.0" collapsed="true"/>
    <col min="28" max="28" customWidth="true" width="12.5546875" collapsed="true"/>
    <col min="29" max="29" customWidth="true" width="16.109375" collapsed="true"/>
  </cols>
  <sheetData>
    <row r="1" spans="1:29" x14ac:dyDescent="0.3">
      <c r="A1" s="5" t="s">
        <v>129</v>
      </c>
      <c r="B1" s="5" t="s">
        <v>124</v>
      </c>
      <c r="C1" s="5" t="s">
        <v>98</v>
      </c>
      <c r="D1" s="5" t="s">
        <v>303</v>
      </c>
      <c r="E1" s="5" t="s">
        <v>11</v>
      </c>
      <c r="F1" s="5" t="s">
        <v>48</v>
      </c>
      <c r="G1" s="5" t="s">
        <v>93</v>
      </c>
      <c r="H1" s="5" t="s">
        <v>304</v>
      </c>
      <c r="I1" s="5" t="s">
        <v>305</v>
      </c>
      <c r="J1" s="5" t="s">
        <v>306</v>
      </c>
      <c r="K1" s="5" t="s">
        <v>307</v>
      </c>
      <c r="L1" s="5" t="s">
        <v>308</v>
      </c>
      <c r="M1" s="5" t="s">
        <v>309</v>
      </c>
      <c r="N1" s="5" t="s">
        <v>310</v>
      </c>
      <c r="O1" s="5" t="s">
        <v>311</v>
      </c>
      <c r="P1" s="5" t="s">
        <v>312</v>
      </c>
      <c r="Q1" s="5" t="s">
        <v>313</v>
      </c>
      <c r="R1" s="5" t="s">
        <v>19</v>
      </c>
      <c r="S1" s="5" t="s">
        <v>20</v>
      </c>
      <c r="T1" s="5" t="s">
        <v>314</v>
      </c>
      <c r="U1" s="5" t="s">
        <v>95</v>
      </c>
      <c r="V1" s="5" t="s">
        <v>76</v>
      </c>
      <c r="W1" s="5" t="s">
        <v>21</v>
      </c>
      <c r="X1" s="5" t="s">
        <v>315</v>
      </c>
      <c r="Y1" s="5" t="s">
        <v>316</v>
      </c>
      <c r="Z1" s="5" t="s">
        <v>317</v>
      </c>
      <c r="AA1" s="5" t="s">
        <v>22</v>
      </c>
      <c r="AB1" s="5" t="s">
        <v>23</v>
      </c>
      <c r="AC1" s="5" t="s">
        <v>318</v>
      </c>
    </row>
    <row r="2" spans="1:29" x14ac:dyDescent="0.3">
      <c r="A2" s="5" t="s">
        <v>79</v>
      </c>
      <c r="B2" s="5" t="s">
        <v>80</v>
      </c>
      <c r="C2" s="5" t="s">
        <v>79</v>
      </c>
      <c r="D2" s="5" t="s">
        <v>25</v>
      </c>
      <c r="E2" s="5" t="s">
        <v>79</v>
      </c>
      <c r="F2" s="5" t="s">
        <v>68</v>
      </c>
      <c r="G2" s="38">
        <v>0.5</v>
      </c>
      <c r="H2" s="38">
        <v>1</v>
      </c>
      <c r="I2" s="5">
        <v>8</v>
      </c>
      <c r="J2" s="39" t="str">
        <f ca="1">TEXT(TODAY(), "mmm d, yyyy")</f>
        <v>Nov 16, 2023</v>
      </c>
      <c r="K2" s="5"/>
      <c r="L2" s="5"/>
      <c r="M2" s="5"/>
      <c r="N2" s="5"/>
      <c r="O2" s="5"/>
      <c r="P2" s="5"/>
      <c r="Q2" s="5"/>
      <c r="R2" s="5">
        <v>10</v>
      </c>
      <c r="S2" s="5">
        <v>10</v>
      </c>
      <c r="T2" s="5" t="s">
        <v>28</v>
      </c>
      <c r="U2" s="5" t="s">
        <v>78</v>
      </c>
      <c r="V2" s="40">
        <v>0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1</v>
      </c>
      <c r="AC2" s="5">
        <v>4</v>
      </c>
    </row>
    <row r="3" spans="1:29" x14ac:dyDescent="0.3">
      <c r="A3" s="5" t="s">
        <v>82</v>
      </c>
      <c r="B3" s="5" t="s">
        <v>83</v>
      </c>
      <c r="C3" s="5" t="s">
        <v>82</v>
      </c>
      <c r="D3" s="5" t="s">
        <v>30</v>
      </c>
      <c r="E3" s="5" t="s">
        <v>82</v>
      </c>
      <c r="F3" s="5" t="s">
        <v>68</v>
      </c>
      <c r="G3" s="38">
        <v>0.5</v>
      </c>
      <c r="H3" s="38">
        <v>1</v>
      </c>
      <c r="I3" s="5">
        <v>8</v>
      </c>
      <c r="J3" s="39" t="str">
        <f ca="1" ref="J3:J6" si="0" t="shared">TEXT(TODAY(), "mmm d, yyyy")</f>
        <v>Nov 16, 2023</v>
      </c>
      <c r="K3" s="5"/>
      <c r="L3" s="5"/>
      <c r="M3" s="5"/>
      <c r="N3" s="5"/>
      <c r="O3" s="5"/>
      <c r="P3" s="5"/>
      <c r="Q3" s="5"/>
      <c r="R3" s="5">
        <v>10</v>
      </c>
      <c r="S3" s="5">
        <v>10</v>
      </c>
      <c r="T3" s="5" t="s">
        <v>28</v>
      </c>
      <c r="U3" s="5" t="s">
        <v>78</v>
      </c>
      <c r="V3" s="40">
        <v>0</v>
      </c>
      <c r="W3" s="5">
        <v>1</v>
      </c>
      <c r="X3" s="5">
        <v>0</v>
      </c>
      <c r="Y3" s="5">
        <v>0</v>
      </c>
      <c r="Z3" s="5">
        <v>0</v>
      </c>
      <c r="AA3" s="5">
        <v>1</v>
      </c>
      <c r="AB3" s="5">
        <v>1</v>
      </c>
      <c r="AC3" s="5">
        <v>4</v>
      </c>
    </row>
    <row r="4" spans="1:29" x14ac:dyDescent="0.3">
      <c r="A4" s="5" t="s">
        <v>84</v>
      </c>
      <c r="B4" s="5" t="s">
        <v>85</v>
      </c>
      <c r="C4" s="5" t="s">
        <v>84</v>
      </c>
      <c r="D4" s="5" t="s">
        <v>34</v>
      </c>
      <c r="E4" s="5" t="s">
        <v>84</v>
      </c>
      <c r="F4" s="5" t="s">
        <v>68</v>
      </c>
      <c r="G4" s="38">
        <v>0.5</v>
      </c>
      <c r="H4" s="38">
        <v>1</v>
      </c>
      <c r="I4" s="5">
        <v>10</v>
      </c>
      <c r="J4" s="39" t="str">
        <f ca="1" si="0" t="shared"/>
        <v>Nov 16, 2023</v>
      </c>
      <c r="K4" s="5"/>
      <c r="L4" s="5"/>
      <c r="M4" s="5"/>
      <c r="N4" s="5"/>
      <c r="O4" s="5"/>
      <c r="P4" s="5"/>
      <c r="Q4" s="5"/>
      <c r="R4" s="5">
        <v>10</v>
      </c>
      <c r="S4" s="5">
        <v>10</v>
      </c>
      <c r="T4" s="5" t="s">
        <v>37</v>
      </c>
      <c r="U4" s="5" t="s">
        <v>37</v>
      </c>
      <c r="V4" s="40">
        <v>1</v>
      </c>
      <c r="W4" s="5">
        <v>2</v>
      </c>
      <c r="X4" s="5">
        <v>0</v>
      </c>
      <c r="Y4" s="5">
        <v>0</v>
      </c>
      <c r="Z4" s="5">
        <v>0</v>
      </c>
      <c r="AA4" s="5">
        <v>2</v>
      </c>
      <c r="AB4" s="5">
        <v>2</v>
      </c>
      <c r="AC4" s="5">
        <v>6</v>
      </c>
    </row>
    <row r="5" spans="1:29" x14ac:dyDescent="0.3">
      <c r="A5" s="5" t="s">
        <v>86</v>
      </c>
      <c r="B5" s="5" t="s">
        <v>87</v>
      </c>
      <c r="C5" s="5" t="s">
        <v>86</v>
      </c>
      <c r="D5" s="5" t="s">
        <v>38</v>
      </c>
      <c r="E5" s="5" t="s">
        <v>86</v>
      </c>
      <c r="F5" s="5" t="s">
        <v>68</v>
      </c>
      <c r="G5" s="38">
        <v>0.5</v>
      </c>
      <c r="H5" s="38">
        <v>1</v>
      </c>
      <c r="I5" s="5">
        <v>10</v>
      </c>
      <c r="J5" s="39" t="str">
        <f ca="1" si="0" t="shared"/>
        <v>Nov 16, 2023</v>
      </c>
      <c r="K5" s="5"/>
      <c r="L5" s="5"/>
      <c r="M5" s="5"/>
      <c r="N5" s="5"/>
      <c r="O5" s="5"/>
      <c r="P5" s="5"/>
      <c r="Q5" s="5"/>
      <c r="R5" s="5">
        <v>10</v>
      </c>
      <c r="S5" s="5">
        <v>10</v>
      </c>
      <c r="T5" s="5" t="s">
        <v>42</v>
      </c>
      <c r="U5" s="5" t="s">
        <v>88</v>
      </c>
      <c r="V5" s="40">
        <v>1</v>
      </c>
      <c r="W5" s="5">
        <v>2</v>
      </c>
      <c r="X5" s="5">
        <v>0</v>
      </c>
      <c r="Y5" s="5">
        <v>0</v>
      </c>
      <c r="Z5" s="5">
        <v>0</v>
      </c>
      <c r="AA5" s="5">
        <v>2</v>
      </c>
      <c r="AB5" s="5">
        <v>2</v>
      </c>
      <c r="AC5" s="5">
        <v>6</v>
      </c>
    </row>
    <row r="6" spans="1:29" x14ac:dyDescent="0.3">
      <c r="A6" s="5" t="s">
        <v>89</v>
      </c>
      <c r="B6" s="5" t="s">
        <v>90</v>
      </c>
      <c r="C6" s="5" t="s">
        <v>89</v>
      </c>
      <c r="D6" s="5" t="s">
        <v>45</v>
      </c>
      <c r="E6" s="5" t="s">
        <v>89</v>
      </c>
      <c r="F6" s="5" t="s">
        <v>326</v>
      </c>
      <c r="G6" s="38">
        <v>0.5</v>
      </c>
      <c r="H6" s="38">
        <v>1</v>
      </c>
      <c r="I6" s="5">
        <v>101</v>
      </c>
      <c r="J6" s="39" t="str">
        <f ca="1" si="0" t="shared"/>
        <v>Nov 16, 2023</v>
      </c>
      <c r="K6" s="5"/>
      <c r="L6" s="5"/>
      <c r="M6" s="5"/>
      <c r="N6" s="5"/>
      <c r="O6" s="5"/>
      <c r="P6" s="5"/>
      <c r="Q6" s="5"/>
      <c r="R6" s="5">
        <v>10</v>
      </c>
      <c r="S6" s="5">
        <v>10</v>
      </c>
      <c r="T6" s="5" t="s">
        <v>43</v>
      </c>
      <c r="U6" s="5" t="s">
        <v>43</v>
      </c>
      <c r="V6" s="40">
        <v>1</v>
      </c>
      <c r="W6" s="5">
        <v>1</v>
      </c>
      <c r="X6" s="5">
        <v>0</v>
      </c>
      <c r="Y6" s="5">
        <v>0</v>
      </c>
      <c r="Z6" s="5">
        <v>0</v>
      </c>
      <c r="AA6" s="5">
        <v>1</v>
      </c>
      <c r="AB6" s="5">
        <v>1</v>
      </c>
      <c r="AC6" s="5">
        <v>2</v>
      </c>
    </row>
  </sheetData>
  <phoneticPr fontId="6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TC54- Account Amount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MUHAMMAD NASARUDIN MOHD RAZALI</dc:creator>
  <cp:lastModifiedBy>Muhammad Nasarudin Mohd Razali</cp:lastModifiedBy>
  <dcterms:modified xsi:type="dcterms:W3CDTF">2023-11-16T10:58:35Z</dcterms:modified>
</cp:coreProperties>
</file>